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5º Cronograma - 27-04-2018" sheetId="1" state="visible" r:id="rId2"/>
    <sheet name="Previsão de Serviços" sheetId="2" state="hidden" r:id="rId3"/>
  </sheets>
  <externalReferences>
    <externalReference r:id="rId4"/>
    <externalReference r:id="rId5"/>
  </externalReferences>
  <definedNames>
    <definedName function="false" hidden="false" localSheetId="0" name="_xlnm.Print_Area" vbProcedure="false">'5º Cronograma - 27-04-2018'!$A$1:$AZ$240</definedName>
    <definedName function="false" hidden="false" localSheetId="0" name="_xlnm.Print_Titles" vbProcedure="false">'5º Cronograma - 27-04-2018'!$A:$B</definedName>
    <definedName function="false" hidden="false" localSheetId="0" name="_xlnm.Print_Area" vbProcedure="false">'5º Cronograma - 27-04-2018'!$A$110:$AY$175</definedName>
    <definedName function="false" hidden="false" localSheetId="0" name="_xlnm.Print_Titles" vbProcedure="false">'5º Cronograma - 27-04-2018'!$A:$B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<sst xmlns="http://schemas.openxmlformats.org/spreadsheetml/2006/main" count="419" uniqueCount="193">
  <si>
    <t>CRONOGRAMA ORIGINAL - ADITIVO 01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</si>
  <si>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</si>
  <si>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</si>
  <si>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</si>
  <si>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</si>
  <si>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</si>
  <si>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</si>
  <si>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</si>
  <si>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</si>
  <si>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</si>
  <si>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</si>
  <si>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</si>
  <si>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</si>
  <si>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</si>
  <si>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</si>
  <si>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</si>
  <si>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</si>
  <si>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</si>
  <si>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</si>
  <si>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</si>
  <si>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</si>
  <si>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</si>
  <si>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</si>
  <si>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</si>
  <si>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</si>
  <si>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</si>
  <si>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</si>
  <si>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</si>
  <si>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</si>
  <si>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</si>
  <si>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</si>
  <si>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35</t>
  </si>
  <si>
    <t>Mês 36</t>
  </si>
  <si>
    <t>Mês 37</t>
  </si>
  <si>
    <t>Mês 38</t>
  </si>
  <si>
    <t>Mês 39</t>
  </si>
  <si>
    <t>Mês 40</t>
  </si>
  <si>
    <t>Mês 41</t>
  </si>
  <si>
    <t>Mês 42</t>
  </si>
  <si>
    <t>Mês 43</t>
  </si>
  <si>
    <t>Mês 44</t>
  </si>
  <si>
    <t>Mês 45</t>
  </si>
  <si>
    <t>Mês 46</t>
  </si>
  <si>
    <t>Mês 47</t>
  </si>
  <si>
    <t>ITEM</t>
  </si>
  <si>
    <t>DESCRIÇÃO</t>
  </si>
  <si>
    <t>VALOR</t>
  </si>
  <si>
    <t>mês 43</t>
  </si>
  <si>
    <t>mês 44</t>
  </si>
  <si>
    <t>mês 45</t>
  </si>
  <si>
    <t>mês 46</t>
  </si>
  <si>
    <t>mês 47</t>
  </si>
  <si>
    <t>TOTAL</t>
  </si>
  <si>
    <t>1</t>
  </si>
  <si>
    <t>CANTEIRO DE OBRAS </t>
  </si>
  <si>
    <t>1.01</t>
  </si>
  <si>
    <t>LIMPEZA DO TERRENO, ALOJAMENTO, TAPUMES, PROTEÇÕES</t>
  </si>
  <si>
    <t>1.02</t>
  </si>
  <si>
    <t>EQUIPAMENTOS E ANDAIMES </t>
  </si>
  <si>
    <t>1.03</t>
  </si>
  <si>
    <t>DESMOBILIZAÇÃO DA OBRA </t>
  </si>
  <si>
    <t>1.04</t>
  </si>
  <si>
    <t>ADMINISTRAÇÃO </t>
  </si>
  <si>
    <t>2</t>
  </si>
  <si>
    <t>EDIFICAÇÕES E SERVIÇOS EXTERNOS</t>
  </si>
  <si>
    <t>2.01</t>
  </si>
  <si>
    <t>LOCAÇÃO DA OBRA, ESCAVAÇÕES, ATERRO E FUNDAÇÕES</t>
  </si>
  <si>
    <t>2.02</t>
  </si>
  <si>
    <t>SUPERESTRUTURA </t>
  </si>
  <si>
    <t>2.03</t>
  </si>
  <si>
    <t>PAREDES E PAINEIS </t>
  </si>
  <si>
    <t>2.04</t>
  </si>
  <si>
    <t>ESQUADRIAS </t>
  </si>
  <si>
    <t>2.05</t>
  </si>
  <si>
    <t>VIDROS </t>
  </si>
  <si>
    <t>2.06</t>
  </si>
  <si>
    <t>IMPERMEABILIZAÇÕES </t>
  </si>
  <si>
    <t>2.07</t>
  </si>
  <si>
    <t>FORRO </t>
  </si>
  <si>
    <t>2.08</t>
  </si>
  <si>
    <t>REVESTIMENTOS </t>
  </si>
  <si>
    <t>2.09</t>
  </si>
  <si>
    <t>PISOS </t>
  </si>
  <si>
    <t>2.10</t>
  </si>
  <si>
    <t>INSTALAÇÕES HIDROSSANITÁRIAS </t>
  </si>
  <si>
    <t>2.11</t>
  </si>
  <si>
    <t>INSTALAÇÕES ELÉTRICAS </t>
  </si>
  <si>
    <t>2.12</t>
  </si>
  <si>
    <t>PINTURA </t>
  </si>
  <si>
    <t>2.13</t>
  </si>
  <si>
    <t>COBERTURA </t>
  </si>
  <si>
    <t>2.14</t>
  </si>
  <si>
    <t>SERVIÇOS FINAIS </t>
  </si>
  <si>
    <t>2.15</t>
  </si>
  <si>
    <t>EQUIPAMENTOS </t>
  </si>
  <si>
    <t>2.16</t>
  </si>
  <si>
    <t>BALCÃO RECEPÇÃO </t>
  </si>
  <si>
    <t>2.17</t>
  </si>
  <si>
    <t>INSTALAÇÕES PREVENÇÃO E COMBATE A INCÊNDIO </t>
  </si>
  <si>
    <t>2.18</t>
  </si>
  <si>
    <t>INSTALAÇÕES DE AR CONDICIONADO </t>
  </si>
  <si>
    <t>2.19</t>
  </si>
  <si>
    <t>SERVIÇOS EXTERNOS </t>
  </si>
  <si>
    <t>PARCIAL</t>
  </si>
  <si>
    <t>ACUMULADO</t>
  </si>
  <si>
    <t>3</t>
  </si>
  <si>
    <t>ADITIVOS</t>
  </si>
  <si>
    <t>3.01</t>
  </si>
  <si>
    <t>1º ADITIVO - CRONOGRAMA FISICO FINANCEIRO AJUSTADO</t>
  </si>
  <si>
    <t>CRONOGRAMA</t>
  </si>
  <si>
    <t>3.02</t>
  </si>
  <si>
    <t>2º ADITIVO- INFRAESTRUTURA DO PISO ARMADO</t>
  </si>
  <si>
    <t>3.03</t>
  </si>
  <si>
    <t>3º ADITIVO - REAJUSTE ANUAL 01 - A PARTIR DE DEZ/2016</t>
  </si>
  <si>
    <t>3.04</t>
  </si>
  <si>
    <t>4º ADITIVO - SALDO</t>
  </si>
  <si>
    <t>3.04.01</t>
  </si>
  <si>
    <t>INFRAESTRUTURA - ACRÉSCIMO</t>
  </si>
  <si>
    <t>3.04.02</t>
  </si>
  <si>
    <t>SUPERESTRUTURA - ACRÉSCIMO</t>
  </si>
  <si>
    <t>3.04.03</t>
  </si>
  <si>
    <t>SUPERESTRUTURA - SUPRESSÃO</t>
  </si>
  <si>
    <t>3.04.04</t>
  </si>
  <si>
    <t>PISOS - SUPRESSÃO</t>
  </si>
  <si>
    <t>3.04.05</t>
  </si>
  <si>
    <t>INSTALAÇÕES DE AR CONDICIONADO - SUPRESSÃO</t>
  </si>
  <si>
    <t>3.04.06</t>
  </si>
  <si>
    <t>COBERTURA - SUPRESÃO</t>
  </si>
  <si>
    <t>3.05</t>
  </si>
  <si>
    <t>5º ADITIVO - SALDO</t>
  </si>
  <si>
    <t>3.05.01</t>
  </si>
  <si>
    <t>ESCAVAÇÕES, ATERROS E INFRAESTRUTURA - ACRÉSCIMO</t>
  </si>
  <si>
    <t>3.05.02</t>
  </si>
  <si>
    <t>3.05.03</t>
  </si>
  <si>
    <t>3.05.04</t>
  </si>
  <si>
    <t>PAREDES E PAINEIS - ACRÉSCIMO</t>
  </si>
  <si>
    <t>3.05.05</t>
  </si>
  <si>
    <t>PAREDES E PAINEIS - SUPRESSÃO</t>
  </si>
  <si>
    <t>3.05.06</t>
  </si>
  <si>
    <t>ESQUADRIAS- ACRÉSCIMO</t>
  </si>
  <si>
    <t>3.05.07</t>
  </si>
  <si>
    <t>ESQUADRIAS - SUPRESSÃO</t>
  </si>
  <si>
    <t>3.05.08</t>
  </si>
  <si>
    <t>IMPERMEABILIZAÇÃO - ACRÉSCIMO</t>
  </si>
  <si>
    <t>3.05.09</t>
  </si>
  <si>
    <t>IMPERMEABILIZAÇÃO - SUPRESÃO</t>
  </si>
  <si>
    <t>3.05.10</t>
  </si>
  <si>
    <t>FORRO - SUPRESSÃO</t>
  </si>
  <si>
    <t>3.05.11</t>
  </si>
  <si>
    <t>REVESTIMENTO - SUPRESSÃO</t>
  </si>
  <si>
    <t>3.05.12</t>
  </si>
  <si>
    <t>PISO- SUPRESSÃO</t>
  </si>
  <si>
    <t>3.05.13</t>
  </si>
  <si>
    <t>INSTALAÇÕES HIDROSSANITÁRIAS-ACRÉSCIMO</t>
  </si>
  <si>
    <t>PINTURA - SUPRESSÃO</t>
  </si>
  <si>
    <t>ANEXO DO 4º TERMO ADITIVO DO CONTRATO 15/2015 - PR-RR-00018344/2017</t>
  </si>
  <si>
    <t>4</t>
  </si>
  <si>
    <t>CRONOGRAMA AJUSTADO - ADITIVO 04</t>
  </si>
  <si>
    <t>Mês 01</t>
  </si>
  <si>
    <t>Mês 02</t>
  </si>
  <si>
    <t>Mês 03</t>
  </si>
  <si>
    <t>Mês 04</t>
  </si>
  <si>
    <t>REAJUSTES ANUAIS</t>
  </si>
  <si>
    <t>4.01</t>
  </si>
  <si>
    <t>REAJUSTE ANUAL 01 - A PARTIR DE DEZ/2016</t>
  </si>
  <si>
    <t>4.02</t>
  </si>
  <si>
    <t>REAJUSTE ANUAL 02 - A PARTIR DE DEZ/2017</t>
  </si>
  <si>
    <t>4.03</t>
  </si>
  <si>
    <t>REAJUSTE ANUAL 03 - A PARTIR DE DEZ/2018</t>
  </si>
  <si>
    <t>ANEXO DO 5º TERMO ADITIVO DO CONTRATO 15/2015 - PR-RR-00018344/2017</t>
  </si>
  <si>
    <t>5</t>
  </si>
  <si>
    <t>CRONOGRAMA AJUSTADO - ADITIVO 05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</si>
  <si>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</si>
  <si>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</si>
  <si>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</si>
  <si>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</si>
  <si>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</si>
  <si>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</si>
  <si>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</si>
  <si>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</si>
  <si>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</si>
  <si>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MÊS 25</t>
  </si>
  <si>
    <t>MÊS 26</t>
  </si>
  <si>
    <t>MÊS 27</t>
  </si>
  <si>
    <t>MÊS 28</t>
  </si>
  <si>
    <t>MÊS 29</t>
  </si>
  <si>
    <t>MÊS 42</t>
  </si>
  <si>
    <t>LOCAÇÃO DA OBRA,ESCAVAÇÕES, ATERROS E FUNDAÇÕES</t>
  </si>
  <si>
    <t>SUPERESTRUTURA</t>
  </si>
  <si>
    <t>PISOS</t>
  </si>
  <si>
    <t>COBERTURA</t>
  </si>
  <si>
    <t>INSTALAÇÕES DE AR CONDICIONADO</t>
  </si>
  <si>
    <t>ADMINISTRAÇÃO - INSERIDO MANUALMENTE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</si>
</sst>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.00_);\(#,##0.00\)"/>
    <numFmt numFmtId="166" formatCode="MM/YY"/>
    <numFmt numFmtId="167" formatCode="@"/>
    <numFmt numFmtId="168" formatCode="0.00%"/>
    <numFmt numFmtId="169" formatCode="_-&quot;R$ &quot;* #,##0.00_-;&quot;-R$ &quot;* #,##0.00_-;_-&quot;R$ &quot;* \-??_-;_-@_-"/>
    <numFmt numFmtId="170" formatCode="_(&quot;R$ &quot;* #,##0.00_);_(&quot;R$ &quot;* \(#,##0.00\);_(&quot;R$ &quot;* \-??_);_(@_)"/>
    <numFmt numFmtId="171" formatCode="#,##0.00"/>
    <numFmt numFmtId="172" formatCode="0%"/>
    <numFmt numFmtId="173" formatCode="_-&quot;R$&quot;* #,##0.00_-;&quot;-R$&quot;* #,##0.00_-;_-&quot;R$&quot;* \-??_-;_-@_-"/>
    <numFmt numFmtId="174" formatCode="0.0000000%"/>
    <numFmt numFmtId="175" formatCode="&quot;R$&quot;#,##0.00"/>
    <numFmt numFmtId="176" formatCode="0.00000%"/>
    <numFmt numFmtId="177" formatCode="0.0000%"/>
    <numFmt numFmtId="178" formatCode="0.00000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2"/>
      <color rgb="FF0000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6"/>
      <color rgb="FFFFFFFF"/>
      <name val="Calibri"/>
      <family val="2"/>
      <charset val="1"/>
    </font>
    <font>
      <b val="true"/>
      <sz val="22"/>
      <color rgb="FFFFFFFF"/>
      <name val="Calibri"/>
      <family val="2"/>
      <charset val="1"/>
    </font>
    <font>
      <b val="true"/>
      <sz val="22"/>
      <color rgb="FFFFFFFF"/>
      <name val="Arial"/>
      <family val="2"/>
      <charset val="1"/>
    </font>
    <font>
      <b val="true"/>
      <sz val="14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9DC3E6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44546A"/>
        <bgColor rgb="FF333399"/>
      </patternFill>
    </fill>
    <fill>
      <patternFill patternType="solid">
        <fgColor rgb="FF00B0F0"/>
        <bgColor rgb="FF33CCCC"/>
      </patternFill>
    </fill>
    <fill>
      <patternFill patternType="solid">
        <fgColor rgb="FFDEEBF7"/>
        <bgColor rgb="FFE2F0D9"/>
      </patternFill>
    </fill>
    <fill>
      <patternFill patternType="solid">
        <fgColor rgb="FF002060"/>
        <bgColor rgb="FF000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5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5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5" borderId="3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6" fontId="7" fillId="5" borderId="1" xfId="19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7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9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9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9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972"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  <dxf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A6A6A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Users/JARDEL/OneDrive/Procuradoria/MEDI&#199;&#213;ES%20SEDE%2013/PLANILHA%20DE%20MEDI&#199;&#195;O%20DE%20ACORDO%20COM%20A%20MUDAN&#199;A%20DE%20QUANTITATIVO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Users/JARDEL/OneDrive/Procuradoria/MEDI&#199;&#213;ES%20SEDE%2013/MEDI&#199;&#195;O%2023/VIG&#201;SSIMA%20TERCEIRA%20MEDI&#199;&#195;O%20FISCALIZA&#199;&#195;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- Tutorial"/>
      <sheetName val="2 - Completa"/>
      <sheetName val="3 - Cronograma"/>
      <sheetName val="4 - Gerencial"/>
      <sheetName val="Subtotais Executados"/>
    </sheetNames>
    <sheetDataSet>
      <sheetData sheetId="0"/>
      <sheetData sheetId="1">
        <row r="1296">
          <cell r="L1296">
            <v>1163</v>
          </cell>
        </row>
        <row r="1297">
          <cell r="L1297">
            <v>0</v>
          </cell>
        </row>
        <row r="1298">
          <cell r="L1298">
            <v>35111.24466889</v>
          </cell>
        </row>
        <row r="1299">
          <cell r="L1299">
            <v>0</v>
          </cell>
        </row>
        <row r="1300">
          <cell r="L1300">
            <v>1105.32</v>
          </cell>
        </row>
        <row r="1301">
          <cell r="L1301">
            <v>45737.88</v>
          </cell>
        </row>
        <row r="1303">
          <cell r="L1303">
            <v>0</v>
          </cell>
        </row>
        <row r="1304">
          <cell r="L1304">
            <v>605514.8</v>
          </cell>
        </row>
        <row r="1305">
          <cell r="L1305">
            <v>0</v>
          </cell>
        </row>
        <row r="1306">
          <cell r="L1306">
            <v>73984.1</v>
          </cell>
        </row>
        <row r="1307">
          <cell r="L1307">
            <v>19957.8</v>
          </cell>
        </row>
        <row r="1311">
          <cell r="L1311">
            <v>836.7</v>
          </cell>
        </row>
        <row r="1312">
          <cell r="L1312">
            <v>124.64</v>
          </cell>
        </row>
        <row r="1313">
          <cell r="L1313">
            <v>1657.98</v>
          </cell>
        </row>
        <row r="1314">
          <cell r="L1314">
            <v>47680.72211</v>
          </cell>
        </row>
        <row r="1315">
          <cell r="L1315">
            <v>35218.89877212</v>
          </cell>
        </row>
        <row r="1319">
          <cell r="L1319">
            <v>1538.08458</v>
          </cell>
        </row>
        <row r="1320">
          <cell r="L1320">
            <v>959.34</v>
          </cell>
        </row>
        <row r="1324">
          <cell r="L1324">
            <v>809.52</v>
          </cell>
        </row>
        <row r="1325">
          <cell r="L1325">
            <v>869.91</v>
          </cell>
        </row>
        <row r="1329">
          <cell r="L1329">
            <v>1560.824436</v>
          </cell>
        </row>
        <row r="1330">
          <cell r="L1330">
            <v>1657.98</v>
          </cell>
        </row>
        <row r="1331">
          <cell r="L1331">
            <v>49224.915544255</v>
          </cell>
        </row>
        <row r="1332">
          <cell r="L1332">
            <v>18900.953013</v>
          </cell>
        </row>
        <row r="1333">
          <cell r="L1333">
            <v>46142.64</v>
          </cell>
        </row>
        <row r="1337">
          <cell r="L1337">
            <v>2008.08</v>
          </cell>
        </row>
        <row r="1338">
          <cell r="L1338">
            <v>599.83</v>
          </cell>
        </row>
        <row r="1339">
          <cell r="L1339">
            <v>552.66</v>
          </cell>
        </row>
        <row r="1340">
          <cell r="L1340">
            <v>15380.88</v>
          </cell>
        </row>
        <row r="1341">
          <cell r="L1341">
            <v>11252.88314292</v>
          </cell>
        </row>
        <row r="1349">
          <cell r="L1349">
            <v>819948.8</v>
          </cell>
        </row>
        <row r="1350">
          <cell r="L1350">
            <v>100934.7505849</v>
          </cell>
        </row>
        <row r="1352">
          <cell r="L1352">
            <v>105536.7</v>
          </cell>
        </row>
        <row r="1355">
          <cell r="L1355">
            <v>275551.2</v>
          </cell>
        </row>
        <row r="1356">
          <cell r="L1356">
            <v>20796.96</v>
          </cell>
        </row>
        <row r="1360">
          <cell r="L1360">
            <v>8257.0938</v>
          </cell>
        </row>
        <row r="1361">
          <cell r="L1361">
            <v>1443.87912</v>
          </cell>
        </row>
        <row r="1362">
          <cell r="L1362">
            <v>2209.9</v>
          </cell>
        </row>
        <row r="1364">
          <cell r="L1364">
            <v>2224.96</v>
          </cell>
        </row>
        <row r="1365">
          <cell r="L1365">
            <v>8788.32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- Tutorial"/>
      <sheetName val="2 - Completa"/>
      <sheetName val="3 - Cronograma"/>
      <sheetName val="4 - Gerencial"/>
      <sheetName val="Subtotais Executados"/>
    </sheetNames>
    <sheetDataSet>
      <sheetData sheetId="0"/>
      <sheetData sheetId="1">
        <row r="1372">
          <cell r="L1372">
            <v>0</v>
          </cell>
        </row>
        <row r="1373">
          <cell r="L1373">
            <v>7283.52</v>
          </cell>
        </row>
        <row r="1374">
          <cell r="L1374">
            <v>0</v>
          </cell>
        </row>
        <row r="1375">
          <cell r="L1375">
            <v>840.78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16738.41</v>
          </cell>
        </row>
        <row r="1379">
          <cell r="L1379">
            <v>0</v>
          </cell>
        </row>
        <row r="1380">
          <cell r="L1380">
            <v>52048.26</v>
          </cell>
        </row>
        <row r="1381">
          <cell r="L1381">
            <v>0</v>
          </cell>
        </row>
        <row r="1382">
          <cell r="L1382">
            <v>66785.4</v>
          </cell>
        </row>
        <row r="1383">
          <cell r="L1383">
            <v>0</v>
          </cell>
        </row>
        <row r="1384">
          <cell r="L1384">
            <v>6409.8</v>
          </cell>
        </row>
        <row r="1385">
          <cell r="L1385">
            <v>645.61</v>
          </cell>
        </row>
        <row r="1386">
          <cell r="L1386">
            <v>554.85</v>
          </cell>
        </row>
        <row r="1387">
          <cell r="L1387">
            <v>0</v>
          </cell>
        </row>
        <row r="1388">
          <cell r="L1388">
            <v>288.37</v>
          </cell>
        </row>
        <row r="1389">
          <cell r="L1389">
            <v>12.4</v>
          </cell>
        </row>
        <row r="1390">
          <cell r="L1390">
            <v>354.1725</v>
          </cell>
        </row>
        <row r="1391">
          <cell r="L1391">
            <v>0</v>
          </cell>
        </row>
        <row r="1392">
          <cell r="L1392">
            <v>1025.43</v>
          </cell>
        </row>
        <row r="1393">
          <cell r="L1393">
            <v>1057.56</v>
          </cell>
        </row>
        <row r="1394">
          <cell r="L1394">
            <v>654.36</v>
          </cell>
        </row>
        <row r="1395">
          <cell r="L1395">
            <v>0</v>
          </cell>
        </row>
        <row r="1396">
          <cell r="L1396">
            <v>720.86</v>
          </cell>
        </row>
        <row r="1397">
          <cell r="L1397">
            <v>1505.47</v>
          </cell>
        </row>
        <row r="1398">
          <cell r="L1398">
            <v>3145.52</v>
          </cell>
        </row>
        <row r="1399">
          <cell r="L1399">
            <v>1482.6</v>
          </cell>
        </row>
        <row r="1402">
          <cell r="L1402">
            <v>0</v>
          </cell>
        </row>
        <row r="1403">
          <cell r="L1403">
            <v>517.04</v>
          </cell>
        </row>
        <row r="1404">
          <cell r="L1404">
            <v>0</v>
          </cell>
        </row>
        <row r="1405">
          <cell r="L1405">
            <v>207.6</v>
          </cell>
        </row>
        <row r="1406">
          <cell r="L1406">
            <v>0</v>
          </cell>
        </row>
        <row r="1407">
          <cell r="L1407">
            <v>4166.45</v>
          </cell>
        </row>
        <row r="1408">
          <cell r="L1408">
            <v>13644.52</v>
          </cell>
        </row>
        <row r="1409">
          <cell r="L1409">
            <v>5362.52</v>
          </cell>
        </row>
        <row r="1410">
          <cell r="L1410">
            <v>4444.26</v>
          </cell>
        </row>
        <row r="1411">
          <cell r="L1411">
            <v>0</v>
          </cell>
        </row>
        <row r="1412">
          <cell r="L1412">
            <v>259.53</v>
          </cell>
        </row>
        <row r="1413">
          <cell r="L1413">
            <v>71.63</v>
          </cell>
        </row>
        <row r="1414">
          <cell r="L1414">
            <v>0</v>
          </cell>
        </row>
        <row r="1415">
          <cell r="L1415">
            <v>7879.62</v>
          </cell>
        </row>
        <row r="1416">
          <cell r="L1416">
            <v>3256.74</v>
          </cell>
        </row>
        <row r="1417">
          <cell r="L1417">
            <v>3305.58</v>
          </cell>
        </row>
        <row r="1418">
          <cell r="L1418">
            <v>1091.1</v>
          </cell>
        </row>
        <row r="1419">
          <cell r="L1419">
            <v>12656.28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3079.55</v>
          </cell>
        </row>
        <row r="1428">
          <cell r="L1428">
            <v>736.88</v>
          </cell>
        </row>
        <row r="1429">
          <cell r="L1429">
            <v>7550.4</v>
          </cell>
        </row>
        <row r="1430">
          <cell r="L1430">
            <v>5461.61</v>
          </cell>
        </row>
        <row r="1431">
          <cell r="L1431">
            <v>0</v>
          </cell>
        </row>
        <row r="1432">
          <cell r="L1432">
            <v>48.64</v>
          </cell>
        </row>
        <row r="1433">
          <cell r="L1433">
            <v>2102.03</v>
          </cell>
        </row>
        <row r="1434">
          <cell r="L1434">
            <v>0</v>
          </cell>
        </row>
        <row r="1435">
          <cell r="L1435">
            <v>540.7</v>
          </cell>
        </row>
        <row r="1436">
          <cell r="L1436">
            <v>752.88</v>
          </cell>
        </row>
        <row r="1437">
          <cell r="L1437">
            <v>0</v>
          </cell>
        </row>
        <row r="1438">
          <cell r="L1438">
            <v>1522.9</v>
          </cell>
        </row>
        <row r="1439">
          <cell r="L1439">
            <v>513.06</v>
          </cell>
        </row>
        <row r="1440">
          <cell r="L1440">
            <v>8573.14</v>
          </cell>
        </row>
        <row r="1441">
          <cell r="L1441">
            <v>2561.08</v>
          </cell>
        </row>
        <row r="1442">
          <cell r="L1442">
            <v>5782.83</v>
          </cell>
        </row>
        <row r="1443">
          <cell r="L1443">
            <v>13360.05</v>
          </cell>
        </row>
        <row r="1444">
          <cell r="L1444">
            <v>0</v>
          </cell>
        </row>
        <row r="1445">
          <cell r="L1445">
            <v>381.72</v>
          </cell>
        </row>
        <row r="1446">
          <cell r="L1446">
            <v>236.19</v>
          </cell>
        </row>
        <row r="1447">
          <cell r="L1447">
            <v>219.82</v>
          </cell>
        </row>
        <row r="1448">
          <cell r="L1448">
            <v>0</v>
          </cell>
        </row>
        <row r="1449">
          <cell r="L1449">
            <v>997.88</v>
          </cell>
        </row>
        <row r="1450">
          <cell r="L1450">
            <v>617.43</v>
          </cell>
        </row>
        <row r="1451">
          <cell r="L1451">
            <v>0</v>
          </cell>
        </row>
        <row r="1452">
          <cell r="L1452">
            <v>523.32</v>
          </cell>
        </row>
        <row r="1453">
          <cell r="L1453">
            <v>1070.9</v>
          </cell>
        </row>
        <row r="1454">
          <cell r="L1454">
            <v>383.54</v>
          </cell>
        </row>
        <row r="1455">
          <cell r="L1455">
            <v>0</v>
          </cell>
        </row>
        <row r="1456">
          <cell r="L1456">
            <v>263.03</v>
          </cell>
        </row>
        <row r="1457">
          <cell r="L1457">
            <v>436.5</v>
          </cell>
        </row>
        <row r="1458">
          <cell r="L1458">
            <v>69.63</v>
          </cell>
        </row>
      </sheetData>
      <sheetData sheetId="2"/>
      <sheetData sheetId="3"/>
      <sheetData sheetId="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40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70" zoomScaleNormal="60" zoomScalePageLayoutView="70" workbookViewId="0">
      <selection pane="topLeft" activeCell="G255" activeCellId="0" sqref="G255"/>
    </sheetView>
  </sheetViews>
  <sheetFormatPr defaultRowHeight="18"/>
  <cols>
    <col collapsed="false" hidden="false" max="1" min="1" style="1" width="10.3928571428571"/>
    <col collapsed="false" hidden="false" max="2" min="2" style="1" width="88.4183673469388"/>
    <col collapsed="false" hidden="false" max="3" min="3" style="1" width="28.3469387755102"/>
    <col collapsed="false" hidden="false" max="7" min="4" style="2" width="20.3826530612245"/>
    <col collapsed="false" hidden="false" max="8" min="8" style="1" width="19.1683673469388"/>
    <col collapsed="false" hidden="false" max="9" min="9" style="1" width="18.4948979591837"/>
    <col collapsed="false" hidden="false" max="12" min="10" style="1" width="18.2244897959184"/>
    <col collapsed="false" hidden="false" max="14" min="13" style="1" width="17.5510204081633"/>
    <col collapsed="false" hidden="false" max="15" min="15" style="1" width="19.1683673469388"/>
    <col collapsed="false" hidden="false" max="20" min="16" style="1" width="17.5510204081633"/>
    <col collapsed="false" hidden="false" max="22" min="21" style="1" width="19.1683673469388"/>
    <col collapsed="false" hidden="false" max="23" min="23" style="1" width="18.8979591836735"/>
    <col collapsed="false" hidden="false" max="24" min="24" style="1" width="19.0357142857143"/>
    <col collapsed="false" hidden="false" max="30" min="25" style="1" width="19.1683673469388"/>
    <col collapsed="false" hidden="false" max="31" min="31" style="1" width="20.6530612244898"/>
    <col collapsed="false" hidden="false" max="45" min="32" style="1" width="19.1683673469388"/>
    <col collapsed="false" hidden="true" max="50" min="46" style="1" width="0"/>
    <col collapsed="false" hidden="false" max="51" min="51" style="1" width="23.6224489795918"/>
    <col collapsed="false" hidden="true" max="52" min="52" style="1" width="0"/>
    <col collapsed="false" hidden="false" max="53" min="53" style="1" width="13.3622448979592"/>
    <col collapsed="false" hidden="false" max="54" min="54" style="1" width="9.31632653061224"/>
    <col collapsed="false" hidden="false" max="1025" min="55" style="1" width="8.63775510204082"/>
  </cols>
  <sheetData>
    <row r="1" customFormat="false" ht="18" hidden="false" customHeight="true" outlineLevel="0" collapsed="false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0"/>
      <c r="BA1" s="0"/>
      <c r="BB1" s="0"/>
    </row>
    <row r="2" customFormat="false" ht="18" hidden="false" customHeight="false" outlineLevel="0" collapsed="false">
      <c r="A2" s="3"/>
      <c r="B2" s="3"/>
      <c r="C2" s="3"/>
      <c r="D2" s="5"/>
      <c r="E2" s="5"/>
      <c r="F2" s="5"/>
      <c r="G2" s="5"/>
      <c r="H2" s="6" t="s">
        <v>1</v>
      </c>
      <c r="I2" s="6" t="s">
        <v>2</v>
      </c>
      <c r="J2" s="6" t="s">
        <v>3</v>
      </c>
      <c r="K2" s="6" t="s">
        <v>4</v>
      </c>
      <c r="L2" s="6" t="s">
        <v>5</v>
      </c>
      <c r="M2" s="6" t="s">
        <v>6</v>
      </c>
      <c r="N2" s="6" t="s">
        <v>7</v>
      </c>
      <c r="O2" s="6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7" t="s">
        <v>21</v>
      </c>
      <c r="AC2" s="7" t="s">
        <v>22</v>
      </c>
      <c r="AD2" s="7" t="s">
        <v>23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29</v>
      </c>
      <c r="AK2" s="7" t="s">
        <v>30</v>
      </c>
      <c r="AL2" s="7" t="s">
        <v>31</v>
      </c>
      <c r="AM2" s="7" t="s">
        <v>32</v>
      </c>
      <c r="AN2" s="7" t="s">
        <v>33</v>
      </c>
      <c r="AO2" s="7" t="s">
        <v>34</v>
      </c>
      <c r="AP2" s="7" t="s">
        <v>35</v>
      </c>
      <c r="AQ2" s="7" t="s">
        <v>36</v>
      </c>
      <c r="AR2" s="7" t="s">
        <v>37</v>
      </c>
      <c r="AS2" s="7" t="s">
        <v>38</v>
      </c>
      <c r="AT2" s="7" t="s">
        <v>39</v>
      </c>
      <c r="AU2" s="7" t="s">
        <v>40</v>
      </c>
      <c r="AV2" s="7" t="s">
        <v>41</v>
      </c>
      <c r="AW2" s="7" t="s">
        <v>42</v>
      </c>
      <c r="AX2" s="7" t="s">
        <v>43</v>
      </c>
      <c r="AY2" s="4"/>
      <c r="AZ2" s="0"/>
      <c r="BA2" s="0"/>
      <c r="BB2" s="0"/>
    </row>
    <row r="3" customFormat="false" ht="20.25" hidden="false" customHeight="false" outlineLevel="0" collapsed="false">
      <c r="A3" s="8" t="s">
        <v>44</v>
      </c>
      <c r="B3" s="9" t="s">
        <v>45</v>
      </c>
      <c r="C3" s="10" t="s">
        <v>46</v>
      </c>
      <c r="D3" s="11" t="n">
        <v>42491</v>
      </c>
      <c r="E3" s="11" t="n">
        <v>42522</v>
      </c>
      <c r="F3" s="11" t="n">
        <v>42552</v>
      </c>
      <c r="G3" s="11" t="n">
        <v>42583</v>
      </c>
      <c r="H3" s="11" t="n">
        <v>42614</v>
      </c>
      <c r="I3" s="11" t="n">
        <v>42644</v>
      </c>
      <c r="J3" s="11" t="n">
        <v>42675</v>
      </c>
      <c r="K3" s="11" t="n">
        <v>42705</v>
      </c>
      <c r="L3" s="11" t="n">
        <v>42736</v>
      </c>
      <c r="M3" s="11" t="n">
        <v>42767</v>
      </c>
      <c r="N3" s="11" t="n">
        <v>42795</v>
      </c>
      <c r="O3" s="11" t="n">
        <v>42826</v>
      </c>
      <c r="P3" s="11" t="n">
        <v>42856</v>
      </c>
      <c r="Q3" s="11" t="n">
        <v>42887</v>
      </c>
      <c r="R3" s="11" t="n">
        <v>42917</v>
      </c>
      <c r="S3" s="11" t="n">
        <v>42948</v>
      </c>
      <c r="T3" s="11" t="n">
        <v>42979</v>
      </c>
      <c r="U3" s="11" t="n">
        <v>43009</v>
      </c>
      <c r="V3" s="11" t="n">
        <v>43040</v>
      </c>
      <c r="W3" s="11" t="n">
        <v>43070</v>
      </c>
      <c r="X3" s="11" t="n">
        <v>43101</v>
      </c>
      <c r="Y3" s="11" t="n">
        <v>43132</v>
      </c>
      <c r="Z3" s="12" t="n">
        <v>43160</v>
      </c>
      <c r="AA3" s="12" t="n">
        <v>43191</v>
      </c>
      <c r="AB3" s="12" t="n">
        <v>43221</v>
      </c>
      <c r="AC3" s="12" t="n">
        <v>43252</v>
      </c>
      <c r="AD3" s="12" t="n">
        <v>43282</v>
      </c>
      <c r="AE3" s="12" t="n">
        <v>43313</v>
      </c>
      <c r="AF3" s="12" t="n">
        <v>43344</v>
      </c>
      <c r="AG3" s="12" t="n">
        <v>43374</v>
      </c>
      <c r="AH3" s="12" t="n">
        <v>43405</v>
      </c>
      <c r="AI3" s="12" t="n">
        <v>43435</v>
      </c>
      <c r="AJ3" s="12" t="n">
        <v>43466</v>
      </c>
      <c r="AK3" s="12" t="n">
        <v>43497</v>
      </c>
      <c r="AL3" s="12" t="n">
        <v>43525</v>
      </c>
      <c r="AM3" s="12" t="n">
        <v>43556</v>
      </c>
      <c r="AN3" s="12" t="n">
        <v>43586</v>
      </c>
      <c r="AO3" s="12" t="n">
        <v>43617</v>
      </c>
      <c r="AP3" s="12" t="n">
        <v>43647</v>
      </c>
      <c r="AQ3" s="12" t="n">
        <v>43678</v>
      </c>
      <c r="AR3" s="12" t="n">
        <v>43709</v>
      </c>
      <c r="AS3" s="12" t="n">
        <v>43739</v>
      </c>
      <c r="AT3" s="12" t="s">
        <v>47</v>
      </c>
      <c r="AU3" s="12" t="s">
        <v>48</v>
      </c>
      <c r="AV3" s="12" t="s">
        <v>49</v>
      </c>
      <c r="AW3" s="12" t="s">
        <v>50</v>
      </c>
      <c r="AX3" s="12" t="s">
        <v>51</v>
      </c>
      <c r="AY3" s="12" t="s">
        <v>52</v>
      </c>
      <c r="AZ3" s="0"/>
      <c r="BA3" s="0"/>
      <c r="BB3" s="0"/>
    </row>
    <row r="4" customFormat="false" ht="18" hidden="false" customHeight="true" outlineLevel="0" collapsed="false">
      <c r="A4" s="13" t="s">
        <v>53</v>
      </c>
      <c r="B4" s="14" t="s">
        <v>54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5"/>
      <c r="AZ4" s="0"/>
      <c r="BA4" s="0"/>
      <c r="BB4" s="0"/>
    </row>
    <row r="5" customFormat="false" ht="15" hidden="false" customHeight="fals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6"/>
      <c r="AZ5" s="0"/>
      <c r="BA5" s="0"/>
      <c r="BB5" s="0"/>
    </row>
    <row r="6" customFormat="false" ht="18" hidden="false" customHeight="true" outlineLevel="0" collapsed="false">
      <c r="A6" s="17" t="s">
        <v>55</v>
      </c>
      <c r="B6" s="18" t="s">
        <v>56</v>
      </c>
      <c r="C6" s="19" t="n">
        <v>208355.14</v>
      </c>
      <c r="D6" s="20" t="n">
        <f aca="false">$C6*D7</f>
        <v>83342.056</v>
      </c>
      <c r="E6" s="20" t="n">
        <f aca="false">$C6*E7</f>
        <v>20835.514</v>
      </c>
      <c r="F6" s="20" t="n">
        <f aca="false">$C6*F7</f>
        <v>20835.514</v>
      </c>
      <c r="G6" s="20" t="n">
        <f aca="false">$C6*G7</f>
        <v>10417.757</v>
      </c>
      <c r="H6" s="20" t="n">
        <v>3038.51</v>
      </c>
      <c r="I6" s="20" t="n">
        <v>3038.51</v>
      </c>
      <c r="J6" s="20" t="n">
        <v>3038.51</v>
      </c>
      <c r="K6" s="20" t="n">
        <v>3038.51</v>
      </c>
      <c r="L6" s="20" t="n">
        <v>3038.51</v>
      </c>
      <c r="M6" s="20" t="n">
        <v>3038.51</v>
      </c>
      <c r="N6" s="20" t="n">
        <v>3038.51</v>
      </c>
      <c r="O6" s="20" t="n">
        <v>3038.51</v>
      </c>
      <c r="P6" s="20" t="n">
        <v>3038.51</v>
      </c>
      <c r="Q6" s="20" t="n">
        <v>3038.51</v>
      </c>
      <c r="R6" s="20" t="n">
        <v>3038.51</v>
      </c>
      <c r="S6" s="20" t="n">
        <v>3038.51</v>
      </c>
      <c r="T6" s="20" t="n">
        <v>3038.51</v>
      </c>
      <c r="U6" s="20" t="n">
        <v>3038.51</v>
      </c>
      <c r="V6" s="20" t="n">
        <v>3038.51</v>
      </c>
      <c r="W6" s="20" t="n">
        <v>3038.51</v>
      </c>
      <c r="X6" s="20" t="n">
        <v>3038.51</v>
      </c>
      <c r="Y6" s="20" t="n">
        <v>3038.51</v>
      </c>
      <c r="Z6" s="20" t="n">
        <v>3038.51</v>
      </c>
      <c r="AA6" s="20" t="n">
        <v>3038.51</v>
      </c>
      <c r="AB6" s="20" t="n">
        <v>3038.51</v>
      </c>
      <c r="AC6" s="20" t="n">
        <v>3038.51</v>
      </c>
      <c r="AD6" s="20" t="n">
        <v>3038.51</v>
      </c>
      <c r="AE6" s="20" t="n">
        <v>3038.57</v>
      </c>
      <c r="AF6" s="20" t="n">
        <f aca="false">$C6*AF7</f>
        <v>0</v>
      </c>
      <c r="AG6" s="20" t="n">
        <f aca="false">$C6*AG7</f>
        <v>0</v>
      </c>
      <c r="AH6" s="20" t="n">
        <f aca="false">$C6*AH7</f>
        <v>0</v>
      </c>
      <c r="AI6" s="20" t="n">
        <f aca="false">$C6*AI7</f>
        <v>0</v>
      </c>
      <c r="AJ6" s="20" t="n">
        <f aca="false">$C6*AJ7</f>
        <v>0</v>
      </c>
      <c r="AK6" s="20" t="n">
        <f aca="false">$C6*AK7</f>
        <v>0</v>
      </c>
      <c r="AL6" s="20" t="n">
        <f aca="false">$C6*AL7</f>
        <v>0</v>
      </c>
      <c r="AM6" s="20" t="n">
        <f aca="false">$C6*AM7</f>
        <v>0</v>
      </c>
      <c r="AN6" s="20" t="n">
        <f aca="false">$C6*AN7</f>
        <v>0</v>
      </c>
      <c r="AO6" s="20" t="n">
        <f aca="false">$C6*AO7</f>
        <v>0</v>
      </c>
      <c r="AP6" s="20" t="n">
        <f aca="false">$C6*AP7</f>
        <v>0</v>
      </c>
      <c r="AQ6" s="20" t="n">
        <f aca="false">$C6*AQ7</f>
        <v>0</v>
      </c>
      <c r="AR6" s="20" t="n">
        <f aca="false">$C6*AR7</f>
        <v>0</v>
      </c>
      <c r="AS6" s="20" t="n">
        <f aca="false">$C6*AS7</f>
        <v>0</v>
      </c>
      <c r="AT6" s="20" t="n">
        <f aca="false">$C6*AT7</f>
        <v>0</v>
      </c>
      <c r="AU6" s="20" t="n">
        <f aca="false">$C6*AU7</f>
        <v>0</v>
      </c>
      <c r="AV6" s="20" t="n">
        <f aca="false">$C6*AV7</f>
        <v>0</v>
      </c>
      <c r="AW6" s="20" t="n">
        <f aca="false">$C6*AW7</f>
        <v>0</v>
      </c>
      <c r="AX6" s="20" t="n">
        <f aca="false">$C6*AX7</f>
        <v>0</v>
      </c>
      <c r="AY6" s="21" t="n">
        <f aca="false">SUM(D6:AX6)</f>
        <v>208355.141</v>
      </c>
      <c r="AZ6" s="0"/>
      <c r="BA6" s="0"/>
      <c r="BB6" s="0"/>
    </row>
    <row r="7" customFormat="false" ht="15" hidden="false" customHeight="false" outlineLevel="0" collapsed="false">
      <c r="A7" s="17"/>
      <c r="B7" s="18"/>
      <c r="C7" s="19"/>
      <c r="D7" s="22" t="n">
        <v>0.4</v>
      </c>
      <c r="E7" s="22" t="n">
        <v>0.1</v>
      </c>
      <c r="F7" s="22" t="n">
        <v>0.1</v>
      </c>
      <c r="G7" s="22" t="n">
        <v>0.05</v>
      </c>
      <c r="H7" s="22" t="n">
        <v>0.01458333</v>
      </c>
      <c r="I7" s="22" t="n">
        <v>0.01458333</v>
      </c>
      <c r="J7" s="22" t="n">
        <v>0.01458333</v>
      </c>
      <c r="K7" s="22" t="n">
        <v>0.01458333</v>
      </c>
      <c r="L7" s="22" t="n">
        <v>0.01458333</v>
      </c>
      <c r="M7" s="22" t="n">
        <v>0.01458333</v>
      </c>
      <c r="N7" s="22" t="n">
        <v>0.01458333</v>
      </c>
      <c r="O7" s="22" t="n">
        <v>0.01458333</v>
      </c>
      <c r="P7" s="22" t="n">
        <v>0.01458333</v>
      </c>
      <c r="Q7" s="22" t="n">
        <v>0.01458333</v>
      </c>
      <c r="R7" s="22" t="n">
        <v>0.01458333</v>
      </c>
      <c r="S7" s="22" t="n">
        <v>0.01458333</v>
      </c>
      <c r="T7" s="22" t="n">
        <v>0.01458333</v>
      </c>
      <c r="U7" s="22" t="n">
        <v>0.01458333</v>
      </c>
      <c r="V7" s="22" t="n">
        <v>0.01458333</v>
      </c>
      <c r="W7" s="22" t="n">
        <v>0.01458333</v>
      </c>
      <c r="X7" s="22" t="n">
        <v>0.01458333</v>
      </c>
      <c r="Y7" s="22" t="n">
        <v>0.01458333</v>
      </c>
      <c r="Z7" s="22" t="n">
        <v>0.01458333</v>
      </c>
      <c r="AA7" s="22" t="n">
        <v>0.01458333</v>
      </c>
      <c r="AB7" s="22" t="n">
        <v>0.01458333</v>
      </c>
      <c r="AC7" s="22" t="n">
        <v>0.01458333</v>
      </c>
      <c r="AD7" s="22" t="n">
        <v>0.01458332153</v>
      </c>
      <c r="AE7" s="22" t="n">
        <v>0.0145836095</v>
      </c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3"/>
      <c r="AU7" s="23"/>
      <c r="AV7" s="23"/>
      <c r="AW7" s="23"/>
      <c r="AX7" s="23"/>
      <c r="AY7" s="24" t="n">
        <f aca="false">SUM(D7:AX7)</f>
        <v>1.00000019103</v>
      </c>
      <c r="AZ7" s="0"/>
      <c r="BA7" s="0"/>
      <c r="BB7" s="0"/>
    </row>
    <row r="8" customFormat="false" ht="18" hidden="false" customHeight="true" outlineLevel="0" collapsed="false">
      <c r="A8" s="17" t="s">
        <v>57</v>
      </c>
      <c r="B8" s="18" t="s">
        <v>58</v>
      </c>
      <c r="C8" s="19" t="n">
        <v>147123.96</v>
      </c>
      <c r="D8" s="20" t="n">
        <f aca="false">$C8*D9</f>
        <v>0</v>
      </c>
      <c r="E8" s="20" t="n">
        <f aca="false">$C8*E9</f>
        <v>0</v>
      </c>
      <c r="F8" s="20" t="n">
        <f aca="false">$C8*F9</f>
        <v>0</v>
      </c>
      <c r="G8" s="20" t="n">
        <f aca="false">$C8*G9</f>
        <v>0</v>
      </c>
      <c r="H8" s="20" t="n">
        <f aca="false">$C8*H9</f>
        <v>6130.155191736</v>
      </c>
      <c r="I8" s="20" t="n">
        <f aca="false">$C8*I9</f>
        <v>6130.155191736</v>
      </c>
      <c r="J8" s="20" t="n">
        <f aca="false">$C8*J9</f>
        <v>6130.155191736</v>
      </c>
      <c r="K8" s="20" t="n">
        <f aca="false">$C8*K9</f>
        <v>6130.155191736</v>
      </c>
      <c r="L8" s="20" t="n">
        <f aca="false">$C8*L9</f>
        <v>6130.155191736</v>
      </c>
      <c r="M8" s="20" t="n">
        <f aca="false">$C8*M9</f>
        <v>6130.155191736</v>
      </c>
      <c r="N8" s="20" t="n">
        <f aca="false">$C8*N9</f>
        <v>6130.155191736</v>
      </c>
      <c r="O8" s="20" t="n">
        <f aca="false">$C8*O9</f>
        <v>6130.155191736</v>
      </c>
      <c r="P8" s="20" t="n">
        <f aca="false">$C8*P9</f>
        <v>6130.155191736</v>
      </c>
      <c r="Q8" s="20" t="n">
        <f aca="false">$C8*Q9</f>
        <v>6130.155191736</v>
      </c>
      <c r="R8" s="20" t="n">
        <f aca="false">$C8*R9</f>
        <v>6130.155191736</v>
      </c>
      <c r="S8" s="20" t="n">
        <f aca="false">$C8*S9</f>
        <v>6130.155191736</v>
      </c>
      <c r="T8" s="20" t="n">
        <f aca="false">$C8*T9</f>
        <v>6130.155191736</v>
      </c>
      <c r="U8" s="20" t="n">
        <f aca="false">$C8*U9</f>
        <v>6130.155191736</v>
      </c>
      <c r="V8" s="20" t="n">
        <f aca="false">$C8*V9</f>
        <v>6130.155191736</v>
      </c>
      <c r="W8" s="20" t="n">
        <f aca="false">$C8*W9</f>
        <v>6130.155191736</v>
      </c>
      <c r="X8" s="20" t="n">
        <f aca="false">$C8*X9</f>
        <v>6130.155191736</v>
      </c>
      <c r="Y8" s="20" t="n">
        <f aca="false">$C8*Y9</f>
        <v>6130.155191736</v>
      </c>
      <c r="Z8" s="20" t="n">
        <f aca="false">$C8*Z9</f>
        <v>6130.155191736</v>
      </c>
      <c r="AA8" s="20" t="n">
        <f aca="false">$C8*AA9</f>
        <v>6130.155191736</v>
      </c>
      <c r="AB8" s="20" t="n">
        <f aca="false">$C8*AB9</f>
        <v>6130.155191736</v>
      </c>
      <c r="AC8" s="20" t="n">
        <f aca="false">$C8*AC9</f>
        <v>6130.155191736</v>
      </c>
      <c r="AD8" s="20" t="n">
        <f aca="false">$C8*AD9</f>
        <v>6130.155191736</v>
      </c>
      <c r="AE8" s="20" t="n">
        <v>6130.39</v>
      </c>
      <c r="AF8" s="20" t="n">
        <f aca="false">$C8*AF9</f>
        <v>0</v>
      </c>
      <c r="AG8" s="20" t="n">
        <f aca="false">$C8*AG9</f>
        <v>0</v>
      </c>
      <c r="AH8" s="20" t="n">
        <f aca="false">$C8*AH9</f>
        <v>0</v>
      </c>
      <c r="AI8" s="20" t="n">
        <f aca="false">$C8*AI9</f>
        <v>0</v>
      </c>
      <c r="AJ8" s="20" t="n">
        <f aca="false">$C8*AJ9</f>
        <v>0</v>
      </c>
      <c r="AK8" s="20" t="n">
        <f aca="false">$C8*AK9</f>
        <v>0</v>
      </c>
      <c r="AL8" s="20" t="n">
        <f aca="false">$C8*AL9</f>
        <v>0</v>
      </c>
      <c r="AM8" s="20" t="n">
        <f aca="false">$C8*AM9</f>
        <v>0</v>
      </c>
      <c r="AN8" s="20" t="n">
        <f aca="false">$C8*AN9</f>
        <v>0</v>
      </c>
      <c r="AO8" s="20" t="n">
        <f aca="false">$C8*AO9</f>
        <v>0</v>
      </c>
      <c r="AP8" s="20" t="n">
        <f aca="false">$C8*AP9</f>
        <v>0</v>
      </c>
      <c r="AQ8" s="20" t="n">
        <f aca="false">$C8*AQ9</f>
        <v>0</v>
      </c>
      <c r="AR8" s="20" t="n">
        <f aca="false">$C8*AR9</f>
        <v>0</v>
      </c>
      <c r="AS8" s="20" t="n">
        <f aca="false">$C8*AS9</f>
        <v>0</v>
      </c>
      <c r="AT8" s="20" t="n">
        <f aca="false">$C8*AT9</f>
        <v>0</v>
      </c>
      <c r="AU8" s="20" t="n">
        <f aca="false">$C8*AU9</f>
        <v>0</v>
      </c>
      <c r="AV8" s="20" t="n">
        <f aca="false">$C8*AV9</f>
        <v>0</v>
      </c>
      <c r="AW8" s="20" t="n">
        <f aca="false">$C8*AW9</f>
        <v>0</v>
      </c>
      <c r="AX8" s="20" t="n">
        <f aca="false">$C8*AX9</f>
        <v>0</v>
      </c>
      <c r="AY8" s="21" t="n">
        <f aca="false">SUM(D8:AX8)</f>
        <v>147123.959409928</v>
      </c>
      <c r="AZ8" s="0"/>
      <c r="BA8" s="0"/>
      <c r="BB8" s="0"/>
    </row>
    <row r="9" customFormat="false" ht="15" hidden="false" customHeight="false" outlineLevel="0" collapsed="false">
      <c r="A9" s="17"/>
      <c r="B9" s="18"/>
      <c r="C9" s="19"/>
      <c r="D9" s="22"/>
      <c r="E9" s="22"/>
      <c r="F9" s="22"/>
      <c r="G9" s="22"/>
      <c r="H9" s="22" t="n">
        <v>0.0416666</v>
      </c>
      <c r="I9" s="22" t="n">
        <v>0.0416666</v>
      </c>
      <c r="J9" s="22" t="n">
        <v>0.0416666</v>
      </c>
      <c r="K9" s="22" t="n">
        <v>0.0416666</v>
      </c>
      <c r="L9" s="22" t="n">
        <v>0.0416666</v>
      </c>
      <c r="M9" s="22" t="n">
        <v>0.0416666</v>
      </c>
      <c r="N9" s="22" t="n">
        <v>0.0416666</v>
      </c>
      <c r="O9" s="22" t="n">
        <v>0.0416666</v>
      </c>
      <c r="P9" s="22" t="n">
        <v>0.0416666</v>
      </c>
      <c r="Q9" s="22" t="n">
        <v>0.0416666</v>
      </c>
      <c r="R9" s="22" t="n">
        <v>0.0416666</v>
      </c>
      <c r="S9" s="22" t="n">
        <v>0.0416666</v>
      </c>
      <c r="T9" s="22" t="n">
        <v>0.0416666</v>
      </c>
      <c r="U9" s="22" t="n">
        <v>0.0416666</v>
      </c>
      <c r="V9" s="22" t="n">
        <v>0.0416666</v>
      </c>
      <c r="W9" s="22" t="n">
        <v>0.0416666</v>
      </c>
      <c r="X9" s="22" t="n">
        <v>0.0416666</v>
      </c>
      <c r="Y9" s="22" t="n">
        <v>0.0416666</v>
      </c>
      <c r="Z9" s="22" t="n">
        <v>0.0416666</v>
      </c>
      <c r="AA9" s="22" t="n">
        <v>0.0416666</v>
      </c>
      <c r="AB9" s="22" t="n">
        <v>0.0416666</v>
      </c>
      <c r="AC9" s="22" t="n">
        <v>0.0416666</v>
      </c>
      <c r="AD9" s="22" t="n">
        <v>0.0416666</v>
      </c>
      <c r="AE9" s="22" t="n">
        <v>0.0416666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3"/>
      <c r="AU9" s="23"/>
      <c r="AV9" s="23"/>
      <c r="AW9" s="23"/>
      <c r="AX9" s="23"/>
      <c r="AY9" s="24" t="n">
        <f aca="false">SUM(D9:AX9)</f>
        <v>0.9999984</v>
      </c>
      <c r="AZ9" s="0"/>
      <c r="BA9" s="0"/>
      <c r="BB9" s="0"/>
    </row>
    <row r="10" customFormat="false" ht="18" hidden="false" customHeight="true" outlineLevel="0" collapsed="false">
      <c r="A10" s="17" t="s">
        <v>59</v>
      </c>
      <c r="B10" s="18" t="s">
        <v>60</v>
      </c>
      <c r="C10" s="19" t="n">
        <v>18400</v>
      </c>
      <c r="D10" s="20" t="n">
        <f aca="false">$C10*D11</f>
        <v>0</v>
      </c>
      <c r="E10" s="20" t="n">
        <f aca="false">$C10*E11</f>
        <v>0</v>
      </c>
      <c r="F10" s="20" t="n">
        <f aca="false">$C10*F11</f>
        <v>0</v>
      </c>
      <c r="G10" s="20" t="n">
        <f aca="false">$C10*G11</f>
        <v>0</v>
      </c>
      <c r="H10" s="20" t="n">
        <f aca="false">$C10*H11</f>
        <v>0</v>
      </c>
      <c r="I10" s="20" t="n">
        <f aca="false">$C10*I11</f>
        <v>0</v>
      </c>
      <c r="J10" s="20" t="n">
        <f aca="false">$C10*J11</f>
        <v>0</v>
      </c>
      <c r="K10" s="20" t="n">
        <f aca="false">$C10*K11</f>
        <v>0</v>
      </c>
      <c r="L10" s="20" t="n">
        <f aca="false">$C10*L11</f>
        <v>0</v>
      </c>
      <c r="M10" s="20" t="n">
        <f aca="false">$C10*M11</f>
        <v>0</v>
      </c>
      <c r="N10" s="20" t="n">
        <f aca="false">$C10*N11</f>
        <v>0</v>
      </c>
      <c r="O10" s="20" t="n">
        <f aca="false">$C10*O11</f>
        <v>0</v>
      </c>
      <c r="P10" s="20" t="n">
        <f aca="false">$C10*P11</f>
        <v>0</v>
      </c>
      <c r="Q10" s="20" t="n">
        <f aca="false">$C10*Q11</f>
        <v>0</v>
      </c>
      <c r="R10" s="20" t="n">
        <f aca="false">$C10*R11</f>
        <v>0</v>
      </c>
      <c r="S10" s="20" t="n">
        <f aca="false">$C10*S11</f>
        <v>0</v>
      </c>
      <c r="T10" s="20" t="n">
        <f aca="false">$C10*T11</f>
        <v>0</v>
      </c>
      <c r="U10" s="20" t="n">
        <f aca="false">$C10*U11</f>
        <v>0</v>
      </c>
      <c r="V10" s="20" t="n">
        <f aca="false">$C10*V11</f>
        <v>0</v>
      </c>
      <c r="W10" s="20" t="n">
        <f aca="false">$C10*W11</f>
        <v>0</v>
      </c>
      <c r="X10" s="20" t="n">
        <f aca="false">$C10*X11</f>
        <v>0</v>
      </c>
      <c r="Y10" s="20" t="n">
        <f aca="false">$C10*Y11</f>
        <v>0</v>
      </c>
      <c r="Z10" s="20" t="n">
        <f aca="false">$C10*Z11</f>
        <v>0</v>
      </c>
      <c r="AA10" s="20" t="n">
        <f aca="false">$C10*AA11</f>
        <v>0</v>
      </c>
      <c r="AB10" s="20" t="n">
        <f aca="false">$C10*AB11</f>
        <v>0</v>
      </c>
      <c r="AC10" s="20" t="n">
        <f aca="false">$C10*AC11</f>
        <v>0</v>
      </c>
      <c r="AD10" s="20" t="n">
        <f aca="false">$C10*AD11</f>
        <v>0</v>
      </c>
      <c r="AE10" s="20" t="n">
        <f aca="false">$C10*AE11</f>
        <v>0</v>
      </c>
      <c r="AF10" s="20" t="n">
        <f aca="false">$C10*AF11</f>
        <v>0</v>
      </c>
      <c r="AG10" s="20" t="n">
        <f aca="false">$C10*AG11</f>
        <v>0</v>
      </c>
      <c r="AH10" s="20" t="n">
        <f aca="false">$C10*AH11</f>
        <v>0</v>
      </c>
      <c r="AI10" s="20" t="n">
        <f aca="false">$C10*AI11</f>
        <v>0</v>
      </c>
      <c r="AJ10" s="20" t="n">
        <f aca="false">$C10*AJ11</f>
        <v>0</v>
      </c>
      <c r="AK10" s="20" t="n">
        <f aca="false">$C10*AK11</f>
        <v>0</v>
      </c>
      <c r="AL10" s="20" t="n">
        <f aca="false">$C10*AL11</f>
        <v>0</v>
      </c>
      <c r="AM10" s="20" t="n">
        <f aca="false">$C10*AM11</f>
        <v>0</v>
      </c>
      <c r="AN10" s="20" t="n">
        <f aca="false">$C10*AN11</f>
        <v>0</v>
      </c>
      <c r="AO10" s="20" t="n">
        <f aca="false">$C10*AO11</f>
        <v>0</v>
      </c>
      <c r="AP10" s="20" t="n">
        <f aca="false">$C10*AP11</f>
        <v>0</v>
      </c>
      <c r="AQ10" s="20" t="n">
        <f aca="false">$C10*AQ11</f>
        <v>0</v>
      </c>
      <c r="AR10" s="20" t="n">
        <f aca="false">$C10*AR11</f>
        <v>3680</v>
      </c>
      <c r="AS10" s="20" t="n">
        <f aca="false">$C10*AS11</f>
        <v>14720</v>
      </c>
      <c r="AT10" s="20" t="n">
        <f aca="false">$C10*AT11</f>
        <v>0</v>
      </c>
      <c r="AU10" s="20" t="n">
        <f aca="false">$C10*AU11</f>
        <v>0</v>
      </c>
      <c r="AV10" s="20" t="n">
        <f aca="false">$C10*AV11</f>
        <v>0</v>
      </c>
      <c r="AW10" s="20" t="n">
        <f aca="false">$C10*AW11</f>
        <v>0</v>
      </c>
      <c r="AX10" s="20" t="n">
        <f aca="false">$C10*AX11</f>
        <v>0</v>
      </c>
      <c r="AY10" s="21" t="n">
        <f aca="false">SUM(D10:AX10)</f>
        <v>18400</v>
      </c>
      <c r="AZ10" s="0"/>
      <c r="BA10" s="0"/>
      <c r="BB10" s="0"/>
    </row>
    <row r="11" customFormat="false" ht="15" hidden="false" customHeight="false" outlineLevel="0" collapsed="false">
      <c r="A11" s="17"/>
      <c r="B11" s="18"/>
      <c r="C11" s="1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 t="n">
        <v>0.2</v>
      </c>
      <c r="AS11" s="22" t="n">
        <v>0.8</v>
      </c>
      <c r="AT11" s="23"/>
      <c r="AU11" s="23"/>
      <c r="AV11" s="23"/>
      <c r="AW11" s="23"/>
      <c r="AX11" s="23"/>
      <c r="AY11" s="24" t="n">
        <f aca="false">SUM(D11:AX11)</f>
        <v>1</v>
      </c>
      <c r="AZ11" s="0"/>
      <c r="BA11" s="0"/>
      <c r="BB11" s="0"/>
    </row>
    <row r="12" customFormat="false" ht="18" hidden="false" customHeight="true" outlineLevel="0" collapsed="false">
      <c r="A12" s="17" t="s">
        <v>61</v>
      </c>
      <c r="B12" s="18" t="s">
        <v>62</v>
      </c>
      <c r="C12" s="19" t="n">
        <v>2116952.64</v>
      </c>
      <c r="D12" s="20" t="n">
        <f aca="false">$C12*D13</f>
        <v>12891.3197210236</v>
      </c>
      <c r="E12" s="20" t="n">
        <f aca="false">$C12*E13</f>
        <v>25515.1579700609</v>
      </c>
      <c r="F12" s="20" t="n">
        <f aca="false">$C12*F13</f>
        <v>32766.3058156874</v>
      </c>
      <c r="G12" s="20" t="n">
        <f aca="false">$C12*G13</f>
        <v>34156.8079050996</v>
      </c>
      <c r="H12" s="20" t="n">
        <f aca="false">$C12*H13</f>
        <v>49281.6141448392</v>
      </c>
      <c r="I12" s="20" t="n">
        <f aca="false">$C12*I13</f>
        <v>38429.3224675721</v>
      </c>
      <c r="J12" s="20" t="n">
        <f aca="false">$C12*J13</f>
        <v>54479.059835413</v>
      </c>
      <c r="K12" s="20" t="n">
        <f aca="false">$C12*K13</f>
        <v>50841.980239999</v>
      </c>
      <c r="L12" s="20" t="n">
        <f aca="false">$C12*L13</f>
        <v>34267.8433887198</v>
      </c>
      <c r="M12" s="20" t="n">
        <f aca="false">$C12*M13</f>
        <v>30558.5255133928</v>
      </c>
      <c r="N12" s="20" t="n">
        <f aca="false">$C12*N13</f>
        <v>27336.3856665879</v>
      </c>
      <c r="O12" s="20" t="n">
        <f aca="false">$C12*O13</f>
        <v>29455.7957717168</v>
      </c>
      <c r="P12" s="20" t="n">
        <f aca="false">$C12*P13</f>
        <v>30942.3316170035</v>
      </c>
      <c r="Q12" s="20" t="n">
        <f aca="false">$C12*Q13</f>
        <v>32744.0242100354</v>
      </c>
      <c r="R12" s="20" t="n">
        <f aca="false">$C12*R13</f>
        <v>30137.8567689572</v>
      </c>
      <c r="S12" s="20" t="n">
        <f aca="false">$C12*S13</f>
        <v>39404.471993982</v>
      </c>
      <c r="T12" s="20" t="n">
        <f aca="false">$C12*T13</f>
        <v>19126.2625811956</v>
      </c>
      <c r="U12" s="20" t="n">
        <f aca="false">$C12*U13</f>
        <v>19126.2625811956</v>
      </c>
      <c r="V12" s="20" t="n">
        <f aca="false">$C12*V13</f>
        <v>37204.6085978323</v>
      </c>
      <c r="W12" s="20" t="n">
        <f aca="false">$C12*W13</f>
        <v>38608.2689187267</v>
      </c>
      <c r="X12" s="20" t="n">
        <f aca="false">$C12*X13</f>
        <v>56706.1545396294</v>
      </c>
      <c r="Y12" s="20" t="n">
        <f aca="false">$C12*Y13</f>
        <v>47032.9288183139</v>
      </c>
      <c r="Z12" s="20" t="n">
        <f aca="false">$C12*Z13</f>
        <v>41560.7039851161</v>
      </c>
      <c r="AA12" s="20" t="n">
        <f aca="false">$C12*AA13</f>
        <v>71300.2150128863</v>
      </c>
      <c r="AB12" s="20" t="n">
        <f aca="false">$C12*AB13</f>
        <v>71293.9364599579</v>
      </c>
      <c r="AC12" s="20" t="n">
        <f aca="false">$C12*AC13</f>
        <v>67478.1097742122</v>
      </c>
      <c r="AD12" s="20" t="n">
        <f aca="false">$C12*AD13</f>
        <v>114969.167193251</v>
      </c>
      <c r="AE12" s="20" t="n">
        <f aca="false">$C12*AE13</f>
        <v>58183.82342635</v>
      </c>
      <c r="AF12" s="20" t="n">
        <f aca="false">$C12*AF13</f>
        <v>64910.1190511863</v>
      </c>
      <c r="AG12" s="20" t="n">
        <f aca="false">$C12*AG13</f>
        <v>56596.154505315</v>
      </c>
      <c r="AH12" s="20" t="n">
        <f aca="false">$C12*AH13</f>
        <v>73447.1827781692</v>
      </c>
      <c r="AI12" s="20" t="n">
        <f aca="false">$C12*AI13</f>
        <v>66167.7215664912</v>
      </c>
      <c r="AJ12" s="20" t="n">
        <f aca="false">$C12*AJ13</f>
        <v>107207.791749128</v>
      </c>
      <c r="AK12" s="20" t="n">
        <f aca="false">$C12*AK13</f>
        <v>125293.441461208</v>
      </c>
      <c r="AL12" s="20" t="n">
        <f aca="false">$C12*AL13</f>
        <v>199729.148384915</v>
      </c>
      <c r="AM12" s="20" t="n">
        <f aca="false">$C12*AM13</f>
        <v>79817.2979349866</v>
      </c>
      <c r="AN12" s="20" t="n">
        <f aca="false">$C12*AN13</f>
        <v>62127.4813305421</v>
      </c>
      <c r="AO12" s="20" t="n">
        <f aca="false">$C12*AO13</f>
        <v>46480.2042032085</v>
      </c>
      <c r="AP12" s="20" t="n">
        <f aca="false">$C12*AP13</f>
        <v>14435.7007630595</v>
      </c>
      <c r="AQ12" s="20" t="n">
        <f aca="false">$C12*AQ13</f>
        <v>20140.7332754652</v>
      </c>
      <c r="AR12" s="20" t="n">
        <f aca="false">$C12*AR13</f>
        <v>2026.64315881007</v>
      </c>
      <c r="AS12" s="20" t="n">
        <f aca="false">$C12*AS13</f>
        <v>2773.77492508644</v>
      </c>
      <c r="AT12" s="20" t="n">
        <f aca="false">$C12*AT13</f>
        <v>0</v>
      </c>
      <c r="AU12" s="20" t="n">
        <f aca="false">$C12*AU13</f>
        <v>0</v>
      </c>
      <c r="AV12" s="20" t="n">
        <f aca="false">$C12*AV13</f>
        <v>0</v>
      </c>
      <c r="AW12" s="20" t="n">
        <f aca="false">$C12*AW13</f>
        <v>0</v>
      </c>
      <c r="AX12" s="20" t="n">
        <f aca="false">$C12*AX13</f>
        <v>0</v>
      </c>
      <c r="AY12" s="21" t="n">
        <f aca="false">SUM(D12:AX12)</f>
        <v>2116952.64000633</v>
      </c>
      <c r="AZ12" s="0"/>
      <c r="BA12" s="0"/>
      <c r="BB12" s="0"/>
    </row>
    <row r="13" customFormat="false" ht="15" hidden="false" customHeight="false" outlineLevel="0" collapsed="false">
      <c r="A13" s="17"/>
      <c r="B13" s="18"/>
      <c r="C13" s="19"/>
      <c r="D13" s="22" t="n">
        <f aca="false">SUM(D6,D8,D10,D16,D18,D20,D22,D24,D26,D28,D30,D32,D34,D36,D38,D40,D42,D44,D46,D48,D50,D52)/($C$56-$C$12)</f>
        <v>0.00608956453604159</v>
      </c>
      <c r="E13" s="22" t="n">
        <f aca="false">SUM(E6,E8,E10,E16,E18,E20,E22,E24,E26,E28,E30,E32,E34,E36,E38,E40,E42,E44,E46,E48,E50,E52)/($C$56-$C$12)</f>
        <v>0.0120527769435885</v>
      </c>
      <c r="F13" s="22" t="n">
        <f aca="false">SUM(F6,F8,F10,F16,F18,F20,F22,F24,F26,F28,F30,F32,F34,F36,F38,F40,F42,F44,F46,F48,F50,F52)/($C$56-$C$12)</f>
        <v>0.0154780533095381</v>
      </c>
      <c r="G13" s="22" t="n">
        <f aca="false">SUM(G6,G8,G10,G16,G18,G20,G22,G24,G26,G28,G30,G32,G34,G36,G38,G40,G42,G44,G46,G48,G50,G52)/($C$56-$C$12)</f>
        <v>0.0161348946876297</v>
      </c>
      <c r="H13" s="22" t="n">
        <f aca="false">SUM(H6,H8,H10,H16,H18,H20,H22,H24,H26,H28,H30,H32,H34,H36,H38,H40,H42,H44,H46,H48,H50,H52)/($C$56-$C$12)</f>
        <v>0.0232795071621627</v>
      </c>
      <c r="I13" s="22" t="n">
        <f aca="false">SUM(I6,I8,I10,I16,I18,I20,I22,I24,I26,I28,I30,I32,I34,I36,I38,I40,I42,I44,I46,I48,I50,I52)/($C$56-$C$12)</f>
        <v>0.0181531328294487</v>
      </c>
      <c r="J13" s="22" t="n">
        <f aca="false">SUM(J6,J8,J10,J16,J18,J20,J22,J24,J26,J28,J30,J32,J34,J36,J38,J40,J42,J44,J46,J48,J50,J52)/($C$56-$C$12)</f>
        <v>0.0257346616102914</v>
      </c>
      <c r="K13" s="22" t="n">
        <f aca="false">SUM(K6,K8,K10,K16,K18,K20,K22,K24,K26,K28,K30,K32,K34,K36,K38,K40,K42,K44,K46,K48,K50,K52)/($C$56-$C$12)</f>
        <v>0.0240165884107823</v>
      </c>
      <c r="L13" s="22" t="n">
        <f aca="false">SUM(L6,L8,L10,L16,L18,L20,L22,L24,L26,L28,L30,L32,L34,L36,L38,L40,L42,L44,L46,L48,L50,L52)/($C$56-$C$12)</f>
        <v>0.0161873453100584</v>
      </c>
      <c r="M13" s="22" t="n">
        <f aca="false">SUM(M6,M8,M10,M16,M18,M20,M22,M24,M26,M28,M30,M32,M34,M36,M38,M40,M42,M44,M46,M48,M50,M52)/($C$56-$C$12)</f>
        <v>0.014435148399632</v>
      </c>
      <c r="N13" s="22" t="n">
        <f aca="false">SUM(N6,N8,N10,N16,N18,N20,N22,N24,N26,N28,N30,N32,N34,N36,N38,N40,N42,N44,N46,N48,N50,N52)/($C$56-$C$12)</f>
        <v>0.0129130832452576</v>
      </c>
      <c r="O13" s="22" t="n">
        <f aca="false">SUM(O6,O8,O10,O16,O18,O20,O22,O24,O26,O28,O30,O32,O34,O36,O38,O40,O42,O44,O46,O48,O50,O52)/($C$56-$C$12)</f>
        <v>0.0139142440955678</v>
      </c>
      <c r="P13" s="22" t="n">
        <f aca="false">SUM(P6,P8,P10,P16,P18,P20,P22,P24,P26,P28,P30,P32,P34,P36,P38,P40,P42,P44,P46,P48,P50,P52)/($C$56-$C$12)</f>
        <v>0.0146164496230787</v>
      </c>
      <c r="Q13" s="22" t="n">
        <f aca="false">SUM(Q6,Q8,Q10,Q16,Q18,Q20,Q22,Q24,Q26,Q28,Q30,Q32,Q34,Q36,Q38,Q40,Q42,Q44,Q46,Q48,Q50,Q52)/($C$56-$C$12)</f>
        <v>0.0154675279887392</v>
      </c>
      <c r="R13" s="22" t="n">
        <f aca="false">SUM(R6,R8,R10,R16,R18,R20,R22,R24,R26,R28,R30,R32,R34,R36,R38,R40,R42,R44,R46,R48,R50,R52)/($C$56-$C$12)</f>
        <v>0.0142364341079247</v>
      </c>
      <c r="S13" s="22" t="n">
        <f aca="false">SUM(S6,S8,S10,S16,S18,S20,S22,S24,S26,S28,S30,S32,S34,S36,S38,S40,S42,S44,S46,S48,S50,S52)/($C$56-$C$12)</f>
        <v>0.0186137711583298</v>
      </c>
      <c r="T13" s="22" t="n">
        <f aca="false">SUM(T6,T8,T10,T16,T18,T20,T22,T24,T26,T28,T30,T32,T34,T36,T38,T40,T42,T44,T46,T48,T50,T52)/($C$56-$C$12)</f>
        <v>0.0090348089134368</v>
      </c>
      <c r="U13" s="22" t="n">
        <f aca="false">SUM(U6,U8,U10,U16,U18,U20,U22,U24,U26,U28,U30,U32,U34,U36,U38,U40,U42,U44,U46,U48,U50,U52)/($C$56-$C$12)</f>
        <v>0.0090348089134368</v>
      </c>
      <c r="V13" s="22" t="n">
        <f aca="false">SUM(V6,V8,V10,V16,V18,V20,V22,V24,V26,V28,V30,V32,V34,V36,V38,V40,V42,V44,V46,V48,V50,V52)/($C$56-$C$12)</f>
        <v>0.0175746060137804</v>
      </c>
      <c r="W13" s="22" t="n">
        <f aca="false">SUM(W6,W8,W10,W16,W18,W20,W22,W24,W26,W28,W30,W32,W34,W36,W38,W40,W42,W44,W46,W48,W50,W52)/($C$56-$C$12)</f>
        <v>0.0182376630394181</v>
      </c>
      <c r="X13" s="22" t="n">
        <f aca="false">SUM(X6,X8,X10,X16,X18,X20,X22,X24,X26,X28,X30,X32,X34,X36,X38,X40,X42,X44,X46,X48,X50,X52)/($C$56-$C$12)</f>
        <v>0.0267866902018315</v>
      </c>
      <c r="Y13" s="22" t="n">
        <f aca="false">SUM(Y6,Y8,Y10,Y16,Y18,Y20,Y22,Y24,Y26,Y28,Y30,Y32,Y34,Y36,Y38,Y40,Y42,Y44,Y46,Y48,Y50,Y52)/($C$56-$C$12)</f>
        <v>0.0222172796545481</v>
      </c>
      <c r="Z13" s="22" t="n">
        <f aca="false">SUM(Z6,Z8,Z10,Z16,Z18,Z20,Z22,Z24,Z26,Z28,Z30,Z32,Z34,Z36,Z38,Z40,Z42,Z44,Z46,Z48,Z50,Z52)/($C$56-$C$12)</f>
        <v>0.0196323258252561</v>
      </c>
      <c r="AA13" s="22" t="n">
        <f aca="false">SUM(AA6,AA8,AA10,AA16,AA18,AA20,AA22,AA24,AA26,AA28,AA30,AA32,AA34,AA36,AA38,AA40,AA42,AA44,AA46,AA48,AA50,AA52)/($C$56-$C$12)</f>
        <v>0.0336805905175499</v>
      </c>
      <c r="AB13" s="22" t="n">
        <f aca="false">SUM(AB6,AB8,AB10,AB16,AB18,AB20,AB22,AB24,AB26,AB28,AB30,AB32,AB34,AB36,AB38,AB40,AB42,AB44,AB46,AB48,AB50,AB52)/($C$56-$C$12)</f>
        <v>0.0336776246727739</v>
      </c>
      <c r="AC13" s="22" t="n">
        <f aca="false">SUM(AC6,AC8,AC10,AC16,AC18,AC20,AC22,AC24,AC26,AC28,AC30,AC32,AC34,AC36,AC38,AC40,AC42,AC44,AC46,AC48,AC50,AC52)/($C$56-$C$12)</f>
        <v>0.0318751154367876</v>
      </c>
      <c r="AD13" s="22" t="n">
        <f aca="false">SUM(AD6,AD8,AD10,AD16,AD18,AD20,AD22,AD24,AD26,AD28,AD30,AD32,AD34,AD36,AD38,AD40,AD42,AD44,AD46,AD48,AD50,AD52)/($C$56-$C$12)</f>
        <v>0.0543088045622271</v>
      </c>
      <c r="AE13" s="22" t="n">
        <f aca="false">SUM(AE6,AE8,AE10,AE16,AE18,AE20,AE22,AE24,AE26,AE28,AE30,AE32,AE34,AE36,AE38,AE40,AE42,AE44,AE46,AE48,AE50,AE52)/($C$56-$C$12)</f>
        <v>0.0274847071809552</v>
      </c>
      <c r="AF13" s="22" t="n">
        <f aca="false">SUM(AF6,AF8,AF10,AF16,AF18,AF20,AF22,AF24,AF26,AF28,AF30,AF32,AF34,AF36,AF38,AF40,AF42,AF44,AF46,AF48,AF50,AF52)/($C$56-$C$12)</f>
        <v>0.0306620553642552</v>
      </c>
      <c r="AG13" s="22" t="n">
        <f aca="false">SUM(AG6,AG8,AG10,AG16,AG18,AG20,AG22,AG24,AG26,AG28,AG30,AG32,AG34,AG36,AG38,AG40,AG42,AG44,AG46,AG48,AG50,AG52)/($C$56-$C$12)</f>
        <v>0.026734728701968</v>
      </c>
      <c r="AH13" s="22" t="n">
        <f aca="false">SUM(AH6,AH8,AH10,AH16,AH18,AH20,AH22,AH24,AH26,AH28,AH30,AH32,AH34,AH36,AH38,AH40,AH42,AH44,AH46,AH48,AH50,AH52)/($C$56-$C$12)</f>
        <v>0.0346947689761114</v>
      </c>
      <c r="AI13" s="22" t="n">
        <f aca="false">SUM(AI6,AI8,AI10,AI16,AI18,AI20,AI22,AI24,AI26,AI28,AI30,AI32,AI34,AI36,AI38,AI40,AI42,AI44,AI46,AI48,AI50,AI52)/($C$56-$C$12)</f>
        <v>0.031256118023732</v>
      </c>
      <c r="AJ13" s="22" t="n">
        <f aca="false">SUM(AJ6,AJ8,AJ10,AJ16,AJ18,AJ20,AJ22,AJ24,AJ26,AJ28,AJ30,AJ32,AJ34,AJ36,AJ38,AJ40,AJ42,AJ44,AJ46,AJ48,AJ50,AJ52)/($C$56-$C$12)</f>
        <v>0.0506425083506486</v>
      </c>
      <c r="AK13" s="22" t="n">
        <f aca="false">SUM(AK6,AK8,AK10,AK16,AK18,AK20,AK22,AK24,AK26,AK28,AK30,AK32,AK34,AK36,AK38,AK40,AK42,AK44,AK46,AK48,AK50,AK52)/($C$56-$C$12)</f>
        <v>0.0591857555496416</v>
      </c>
      <c r="AL13" s="22" t="n">
        <f aca="false">SUM(AL6,AL8,AL10,AL16,AL18,AL20,AL22,AL24,AL26,AL28,AL30,AL32,AL34,AL36,AL38,AL40,AL42,AL44,AL46,AL48,AL50,AL52)/($C$56-$C$12)</f>
        <v>0.0943474807187538</v>
      </c>
      <c r="AM13" s="22" t="n">
        <f aca="false">SUM(AM6,AM8,AM10,AM16,AM18,AM20,AM22,AM24,AM26,AM28,AM30,AM32,AM34,AM36,AM38,AM40,AM42,AM44,AM46,AM48,AM50,AM52)/($C$56-$C$12)</f>
        <v>0.0377038656542579</v>
      </c>
      <c r="AN13" s="22" t="n">
        <f aca="false">SUM(AN6,AN8,AN10,AN16,AN18,AN20,AN22,AN24,AN26,AN28,AN30,AN32,AN34,AN36,AN38,AN40,AN42,AN44,AN46,AN48,AN50,AN52)/($C$56-$C$12)</f>
        <v>0.0293476009602851</v>
      </c>
      <c r="AO13" s="22" t="n">
        <f aca="false">SUM(AO6,AO8,AO10,AO16,AO18,AO20,AO22,AO24,AO26,AO28,AO30,AO32,AO34,AO36,AO38,AO40,AO42,AO44,AO46,AO48,AO50,AO52)/($C$56-$C$12)</f>
        <v>0.0219561851904294</v>
      </c>
      <c r="AP13" s="22" t="n">
        <f aca="false">SUM(AP6,AP8,AP10,AP16,AP18,AP20,AP22,AP24,AP26,AP28,AP30,AP32,AP34,AP36,AP38,AP40,AP42,AP44,AP46,AP48,AP50,AP52)/($C$56-$C$12)</f>
        <v>0.00681909481123751</v>
      </c>
      <c r="AQ13" s="22" t="n">
        <f aca="false">SUM(AQ6,AQ8,AQ10,AQ16,AQ18,AQ20,AQ22,AQ24,AQ26,AQ28,AQ30,AQ32,AQ34,AQ36,AQ38,AQ40,AQ42,AQ44,AQ46,AQ48,AQ50,AQ52)/($C$56-$C$12)</f>
        <v>0.00951402166250881</v>
      </c>
      <c r="AR13" s="22" t="n">
        <f aca="false">SUM(AR6,AR8,AR10,AR16,AR18,AR20,AR22,AR24,AR26,AR28,AR30,AR32,AR34,AR36,AR38,AR40,AR42,AR44,AR46,AR48,AR50,AR52)/($C$56-$C$12)</f>
        <v>0.00095733986699394</v>
      </c>
      <c r="AS13" s="22" t="n">
        <f aca="false">SUM(AS6,AS8,AS10,AS16,AS18,AS20,AS22,AS24,AS26,AS28,AS30,AS32,AS34,AS36,AS38,AS40,AS42,AS44,AS46,AS48,AS50,AS52)/($C$56-$C$12)</f>
        <v>0.00131026782209282</v>
      </c>
      <c r="AT13" s="23"/>
      <c r="AU13" s="23"/>
      <c r="AV13" s="23"/>
      <c r="AW13" s="23"/>
      <c r="AX13" s="23"/>
      <c r="AY13" s="24" t="n">
        <f aca="false">SUM(D13:AX13)</f>
        <v>1.00000000000299</v>
      </c>
      <c r="AZ13" s="0"/>
      <c r="BA13" s="0"/>
      <c r="BB13" s="0"/>
    </row>
    <row r="14" customFormat="false" ht="18" hidden="false" customHeight="true" outlineLevel="0" collapsed="false">
      <c r="A14" s="13" t="s">
        <v>63</v>
      </c>
      <c r="B14" s="14" t="s">
        <v>64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5"/>
      <c r="AZ14" s="0"/>
      <c r="BA14" s="0"/>
      <c r="BB14" s="0"/>
    </row>
    <row r="15" customFormat="false" ht="15" hidden="false" customHeight="false" outlineLevel="0" collapsed="false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6"/>
      <c r="AZ15" s="0"/>
      <c r="BA15" s="0"/>
      <c r="BB15" s="0"/>
    </row>
    <row r="16" customFormat="false" ht="18" hidden="false" customHeight="true" outlineLevel="0" collapsed="false">
      <c r="A16" s="17" t="s">
        <v>65</v>
      </c>
      <c r="B16" s="18" t="s">
        <v>66</v>
      </c>
      <c r="C16" s="19" t="n">
        <v>2142933.17</v>
      </c>
      <c r="D16" s="20" t="n">
        <f aca="false">$C16*D17</f>
        <v>107146.6585</v>
      </c>
      <c r="E16" s="20" t="n">
        <f aca="false">$C16*E17</f>
        <v>107146.6585</v>
      </c>
      <c r="F16" s="20" t="n">
        <f aca="false">$C16*F17</f>
        <v>214293.317</v>
      </c>
      <c r="G16" s="20" t="n">
        <f aca="false">$C16*G17</f>
        <v>214293.317</v>
      </c>
      <c r="H16" s="20" t="n">
        <v>429872.39</v>
      </c>
      <c r="I16" s="20" t="n">
        <v>301724.990336</v>
      </c>
      <c r="J16" s="20" t="n">
        <v>384227.92</v>
      </c>
      <c r="K16" s="20" t="n">
        <v>384227.92</v>
      </c>
      <c r="L16" s="20" t="n">
        <f aca="false">$C16*L17</f>
        <v>0</v>
      </c>
      <c r="M16" s="20" t="n">
        <f aca="false">$C16*M17</f>
        <v>0</v>
      </c>
      <c r="N16" s="20" t="n">
        <f aca="false">$C16*N17</f>
        <v>0</v>
      </c>
      <c r="O16" s="20" t="n">
        <f aca="false">$C16*O17</f>
        <v>0</v>
      </c>
      <c r="P16" s="20" t="n">
        <f aca="false">$C16*P17</f>
        <v>0</v>
      </c>
      <c r="Q16" s="20" t="n">
        <f aca="false">$C16*Q17</f>
        <v>0</v>
      </c>
      <c r="R16" s="20" t="n">
        <f aca="false">$C16*R17</f>
        <v>0</v>
      </c>
      <c r="S16" s="20" t="n">
        <f aca="false">$C16*S17</f>
        <v>0</v>
      </c>
      <c r="T16" s="20"/>
      <c r="U16" s="20"/>
      <c r="V16" s="20" t="n">
        <f aca="false">$C16*V17</f>
        <v>0</v>
      </c>
      <c r="W16" s="20" t="n">
        <f aca="false">$C16*W17</f>
        <v>0</v>
      </c>
      <c r="X16" s="20" t="n">
        <f aca="false">$C16*X17</f>
        <v>0</v>
      </c>
      <c r="Y16" s="20" t="n">
        <f aca="false">$C16*Y17</f>
        <v>0</v>
      </c>
      <c r="Z16" s="20" t="n">
        <f aca="false">$C16*Z17</f>
        <v>0</v>
      </c>
      <c r="AA16" s="20" t="n">
        <f aca="false">$C16*AA17</f>
        <v>0</v>
      </c>
      <c r="AB16" s="20" t="n">
        <f aca="false">$C16*AB17</f>
        <v>0</v>
      </c>
      <c r="AC16" s="20" t="n">
        <f aca="false">$C16*AC17</f>
        <v>0</v>
      </c>
      <c r="AD16" s="20" t="n">
        <f aca="false">$C16*AD17</f>
        <v>0</v>
      </c>
      <c r="AE16" s="20" t="n">
        <f aca="false">$C16*AE17</f>
        <v>0</v>
      </c>
      <c r="AF16" s="20" t="n">
        <f aca="false">$C16*AF17</f>
        <v>0</v>
      </c>
      <c r="AG16" s="20" t="n">
        <f aca="false">$C16*AG17</f>
        <v>0</v>
      </c>
      <c r="AH16" s="20" t="n">
        <f aca="false">$C16*AH17</f>
        <v>0</v>
      </c>
      <c r="AI16" s="20" t="n">
        <f aca="false">$C16*AI17</f>
        <v>0</v>
      </c>
      <c r="AJ16" s="20" t="n">
        <f aca="false">$C16*AJ17</f>
        <v>0</v>
      </c>
      <c r="AK16" s="20" t="n">
        <f aca="false">$C16*AK17</f>
        <v>0</v>
      </c>
      <c r="AL16" s="20" t="n">
        <f aca="false">$C16*AL17</f>
        <v>0</v>
      </c>
      <c r="AM16" s="20" t="n">
        <f aca="false">$C16*AM17</f>
        <v>0</v>
      </c>
      <c r="AN16" s="20" t="n">
        <f aca="false">$C16*AN17</f>
        <v>0</v>
      </c>
      <c r="AO16" s="20" t="n">
        <f aca="false">$C16*AO17</f>
        <v>0</v>
      </c>
      <c r="AP16" s="20" t="n">
        <f aca="false">$C16*AP17</f>
        <v>0</v>
      </c>
      <c r="AQ16" s="20" t="n">
        <f aca="false">$C16*AQ17</f>
        <v>0</v>
      </c>
      <c r="AR16" s="20" t="n">
        <f aca="false">$C16*AR17</f>
        <v>0</v>
      </c>
      <c r="AS16" s="20" t="n">
        <f aca="false">$C16*AS17</f>
        <v>0</v>
      </c>
      <c r="AT16" s="20" t="n">
        <f aca="false">$C16*AT17</f>
        <v>0</v>
      </c>
      <c r="AU16" s="20" t="n">
        <f aca="false">$C16*AU17</f>
        <v>0</v>
      </c>
      <c r="AV16" s="20" t="n">
        <f aca="false">$C16*AV17</f>
        <v>0</v>
      </c>
      <c r="AW16" s="20" t="n">
        <f aca="false">$C16*AW17</f>
        <v>0</v>
      </c>
      <c r="AX16" s="20" t="n">
        <f aca="false">$C16*AX17</f>
        <v>0</v>
      </c>
      <c r="AY16" s="21" t="n">
        <f aca="false">SUM(D16:AX16)</f>
        <v>2142933.171336</v>
      </c>
      <c r="AZ16" s="0"/>
      <c r="BA16" s="0"/>
      <c r="BB16" s="0"/>
    </row>
    <row r="17" customFormat="false" ht="15" hidden="false" customHeight="false" outlineLevel="0" collapsed="false">
      <c r="A17" s="17"/>
      <c r="B17" s="18"/>
      <c r="C17" s="19"/>
      <c r="D17" s="22" t="n">
        <v>0.05</v>
      </c>
      <c r="E17" s="22" t="n">
        <v>0.05</v>
      </c>
      <c r="F17" s="22" t="n">
        <v>0.1</v>
      </c>
      <c r="G17" s="22" t="n">
        <v>0.1</v>
      </c>
      <c r="H17" s="22" t="n">
        <v>0.2006</v>
      </c>
      <c r="I17" s="22" t="n">
        <v>0.140825</v>
      </c>
      <c r="J17" s="22" t="n">
        <f aca="false">J16/C16</f>
        <v>0.179300001222157</v>
      </c>
      <c r="K17" s="22" t="n">
        <f aca="false">K16/C16</f>
        <v>0.179300001222157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3"/>
      <c r="AU17" s="23"/>
      <c r="AV17" s="23"/>
      <c r="AW17" s="23"/>
      <c r="AX17" s="23"/>
      <c r="AY17" s="24" t="n">
        <f aca="false">SUM(D17:AX17)</f>
        <v>1.00002500244431</v>
      </c>
      <c r="AZ17" s="0"/>
      <c r="BA17" s="0"/>
      <c r="BB17" s="0"/>
    </row>
    <row r="18" customFormat="false" ht="18" hidden="false" customHeight="true" outlineLevel="0" collapsed="false">
      <c r="A18" s="17" t="s">
        <v>67</v>
      </c>
      <c r="B18" s="18" t="s">
        <v>68</v>
      </c>
      <c r="C18" s="19" t="n">
        <v>4761198.16</v>
      </c>
      <c r="D18" s="20" t="n">
        <f aca="false">$C18*D19</f>
        <v>0</v>
      </c>
      <c r="E18" s="20" t="n">
        <f aca="false">$C18*E19</f>
        <v>238059.908</v>
      </c>
      <c r="F18" s="20" t="n">
        <f aca="false">$C18*F19</f>
        <v>238059.908</v>
      </c>
      <c r="G18" s="20" t="n">
        <f aca="false">$C18*G19</f>
        <v>238059.908</v>
      </c>
      <c r="H18" s="20" t="n">
        <v>238059.908</v>
      </c>
      <c r="I18" s="20" t="n">
        <v>238059.908</v>
      </c>
      <c r="J18" s="20" t="n">
        <v>372325.696112</v>
      </c>
      <c r="K18" s="20" t="n">
        <v>302812.202976</v>
      </c>
      <c r="L18" s="20" t="n">
        <v>428507.8344</v>
      </c>
      <c r="M18" s="20" t="n">
        <v>333283.8712</v>
      </c>
      <c r="N18" s="20" t="n">
        <v>285671.8896</v>
      </c>
      <c r="O18" s="20" t="n">
        <v>284719.649968</v>
      </c>
      <c r="P18" s="20" t="n">
        <v>284719.65</v>
      </c>
      <c r="Q18" s="20" t="n">
        <v>214253.9172</v>
      </c>
      <c r="R18" s="20" t="n">
        <v>190447.9264</v>
      </c>
      <c r="S18" s="20" t="n">
        <v>301859.963344</v>
      </c>
      <c r="T18" s="20" t="n">
        <f aca="false">$C18*T19</f>
        <v>0</v>
      </c>
      <c r="U18" s="20" t="n">
        <f aca="false">$C18*U19</f>
        <v>0</v>
      </c>
      <c r="V18" s="20" t="n">
        <f aca="false">$C18*V19</f>
        <v>190924.046168388</v>
      </c>
      <c r="W18" s="20" t="n">
        <f aca="false">$C18*W19</f>
        <v>190924.04140719</v>
      </c>
      <c r="X18" s="20" t="n">
        <f aca="false">$C18*X19</f>
        <v>190447.9264</v>
      </c>
      <c r="Y18" s="20" t="n">
        <f aca="false">$C18*Y19</f>
        <v>0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 t="n">
        <f aca="false">$C18*AT19</f>
        <v>0</v>
      </c>
      <c r="AU18" s="20" t="n">
        <f aca="false">$C18*AU19</f>
        <v>0</v>
      </c>
      <c r="AV18" s="20" t="n">
        <f aca="false">$C18*AV19</f>
        <v>0</v>
      </c>
      <c r="AW18" s="20" t="n">
        <f aca="false">$C18*AW19</f>
        <v>0</v>
      </c>
      <c r="AX18" s="20" t="n">
        <f aca="false">$C18*AX19</f>
        <v>0</v>
      </c>
      <c r="AY18" s="21" t="n">
        <f aca="false">SUM(D18:AX18)</f>
        <v>4761198.15517558</v>
      </c>
      <c r="AZ18" s="0"/>
      <c r="BA18" s="0"/>
      <c r="BB18" s="0"/>
    </row>
    <row r="19" customFormat="false" ht="15" hidden="false" customHeight="false" outlineLevel="0" collapsed="false">
      <c r="A19" s="17"/>
      <c r="B19" s="18"/>
      <c r="C19" s="19"/>
      <c r="D19" s="22"/>
      <c r="E19" s="22" t="n">
        <v>0.05</v>
      </c>
      <c r="F19" s="22" t="n">
        <v>0.05</v>
      </c>
      <c r="G19" s="22" t="n">
        <v>0.05</v>
      </c>
      <c r="H19" s="22" t="n">
        <f aca="false">H18/C18</f>
        <v>0.05</v>
      </c>
      <c r="I19" s="22" t="n">
        <f aca="false">I18/C18</f>
        <v>0.05</v>
      </c>
      <c r="J19" s="22" t="n">
        <f aca="false">J18/C18</f>
        <v>0.0782</v>
      </c>
      <c r="K19" s="22" t="n">
        <f aca="false">K18/C18</f>
        <v>0.0636</v>
      </c>
      <c r="L19" s="22" t="n">
        <f aca="false">L18/C18</f>
        <v>0.09</v>
      </c>
      <c r="M19" s="22" t="n">
        <f aca="false">M18/C18</f>
        <v>0.07</v>
      </c>
      <c r="N19" s="22" t="n">
        <f aca="false">N18/C18</f>
        <v>0.06</v>
      </c>
      <c r="O19" s="22" t="n">
        <f aca="false">O18/C18</f>
        <v>0.0598</v>
      </c>
      <c r="P19" s="22" t="n">
        <f aca="false">P18/C18</f>
        <v>0.059800000006721</v>
      </c>
      <c r="Q19" s="22" t="n">
        <f aca="false">Q18/C18</f>
        <v>0.045</v>
      </c>
      <c r="R19" s="22" t="n">
        <f aca="false">R18/C18</f>
        <v>0.04</v>
      </c>
      <c r="S19" s="22" t="n">
        <f aca="false">S18/C18</f>
        <v>0.0634</v>
      </c>
      <c r="T19" s="22"/>
      <c r="U19" s="22"/>
      <c r="V19" s="22" t="n">
        <v>0.04009999999</v>
      </c>
      <c r="W19" s="22" t="n">
        <v>0.04009999899</v>
      </c>
      <c r="X19" s="22" t="n">
        <v>0.04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3"/>
      <c r="AU19" s="23"/>
      <c r="AV19" s="23"/>
      <c r="AW19" s="23"/>
      <c r="AX19" s="23"/>
      <c r="AY19" s="24" t="n">
        <f aca="false">SUM(D19:AX19)</f>
        <v>0.999999998986721</v>
      </c>
      <c r="AZ19" s="0"/>
      <c r="BA19" s="0"/>
      <c r="BB19" s="0"/>
    </row>
    <row r="20" customFormat="false" ht="18" hidden="false" customHeight="true" outlineLevel="0" collapsed="false">
      <c r="A20" s="17" t="s">
        <v>69</v>
      </c>
      <c r="B20" s="18" t="s">
        <v>70</v>
      </c>
      <c r="C20" s="19" t="n">
        <v>1967198.51</v>
      </c>
      <c r="D20" s="20" t="n">
        <f aca="false">$C20*D21</f>
        <v>0</v>
      </c>
      <c r="E20" s="20" t="n">
        <f aca="false">$C20*E21</f>
        <v>0</v>
      </c>
      <c r="F20" s="20" t="n">
        <f aca="false">$C20*F21</f>
        <v>0</v>
      </c>
      <c r="G20" s="20" t="n">
        <f aca="false">$C20*G21</f>
        <v>0</v>
      </c>
      <c r="H20" s="20" t="n">
        <f aca="false">$C20*H21</f>
        <v>0</v>
      </c>
      <c r="I20" s="20" t="n">
        <f aca="false">$C20*I21</f>
        <v>0</v>
      </c>
      <c r="J20" s="20" t="n">
        <f aca="false">$C20*J21</f>
        <v>0</v>
      </c>
      <c r="K20" s="20" t="n">
        <f aca="false">$C20*K21</f>
        <v>39343.9702</v>
      </c>
      <c r="L20" s="20" t="n">
        <f aca="false">$C20*L21</f>
        <v>39343.9702</v>
      </c>
      <c r="M20" s="20" t="n">
        <f aca="false">$C20*M21</f>
        <v>59015.9553</v>
      </c>
      <c r="N20" s="20" t="n">
        <f aca="false">$C20*N21</f>
        <v>59015.9553</v>
      </c>
      <c r="O20" s="20" t="n">
        <f aca="false">$C20*O21</f>
        <v>39343.9702</v>
      </c>
      <c r="P20" s="20" t="n">
        <f aca="false">$C20*P21</f>
        <v>39343.9702</v>
      </c>
      <c r="Q20" s="20" t="n">
        <f aca="false">$C20*Q21</f>
        <v>39343.9702</v>
      </c>
      <c r="R20" s="20" t="n">
        <f aca="false">$C20*R21</f>
        <v>39343.9702</v>
      </c>
      <c r="S20" s="20" t="n">
        <f aca="false">$C20*S21</f>
        <v>39343.9702</v>
      </c>
      <c r="T20" s="20" t="n">
        <f aca="false">$C20*T21</f>
        <v>39343.9702</v>
      </c>
      <c r="U20" s="20" t="n">
        <f aca="false">$C20*U21</f>
        <v>39343.9702</v>
      </c>
      <c r="V20" s="20" t="n">
        <f aca="false">$C20*V21</f>
        <v>39343.9702</v>
      </c>
      <c r="W20" s="20" t="n">
        <f aca="false">$C20*W21</f>
        <v>39343.9702</v>
      </c>
      <c r="X20" s="20" t="n">
        <f aca="false">$C20*X21</f>
        <v>35999.732733</v>
      </c>
      <c r="Y20" s="20" t="n">
        <f aca="false">$C20*Y21</f>
        <v>35999.732733</v>
      </c>
      <c r="Z20" s="20" t="n">
        <f aca="false">$C20*Z21</f>
        <v>35016.133478</v>
      </c>
      <c r="AA20" s="20" t="n">
        <f aca="false">$C20*AA21</f>
        <v>0</v>
      </c>
      <c r="AB20" s="20" t="n">
        <f aca="false">$C20*AB21</f>
        <v>0</v>
      </c>
      <c r="AC20" s="20" t="n">
        <f aca="false">$C20*AC21</f>
        <v>0</v>
      </c>
      <c r="AD20" s="20" t="n">
        <f aca="false">$C20*AD21</f>
        <v>0</v>
      </c>
      <c r="AE20" s="20" t="n">
        <f aca="false">$C20*AE21</f>
        <v>0</v>
      </c>
      <c r="AF20" s="20" t="n">
        <f aca="false">$C20*AF21</f>
        <v>0</v>
      </c>
      <c r="AG20" s="20" t="n">
        <f aca="false">$C20*AG21</f>
        <v>46425.884836</v>
      </c>
      <c r="AH20" s="20" t="n">
        <f aca="false">$C20*AH21</f>
        <v>46425.884836</v>
      </c>
      <c r="AI20" s="20" t="n">
        <f aca="false">$C20*AI21</f>
        <v>46425.884836</v>
      </c>
      <c r="AJ20" s="20" t="n">
        <f aca="false">$C20*AJ21</f>
        <v>46425.884836</v>
      </c>
      <c r="AK20" s="20" t="n">
        <f aca="false">$C20*AK21</f>
        <v>374554.596304</v>
      </c>
      <c r="AL20" s="20" t="n">
        <f aca="false">$C20*AL21</f>
        <v>374554.596304</v>
      </c>
      <c r="AM20" s="20" t="n">
        <f aca="false">$C20*AM21</f>
        <v>374554.596304</v>
      </c>
      <c r="AN20" s="20" t="n">
        <f aca="false">$C20*AN21</f>
        <v>0</v>
      </c>
      <c r="AO20" s="20" t="n">
        <f aca="false">$C20*AO21</f>
        <v>0</v>
      </c>
      <c r="AP20" s="20" t="n">
        <f aca="false">$C20*AP21</f>
        <v>0</v>
      </c>
      <c r="AQ20" s="20" t="n">
        <f aca="false">$C20*AQ21</f>
        <v>0</v>
      </c>
      <c r="AR20" s="20" t="n">
        <f aca="false">$C20*AR21</f>
        <v>0</v>
      </c>
      <c r="AS20" s="20" t="n">
        <f aca="false">$C20*AS21</f>
        <v>0</v>
      </c>
      <c r="AT20" s="20" t="n">
        <f aca="false">$C20*AT21</f>
        <v>0</v>
      </c>
      <c r="AU20" s="20" t="n">
        <f aca="false">$C20*AU21</f>
        <v>0</v>
      </c>
      <c r="AV20" s="20" t="n">
        <f aca="false">$C20*AV21</f>
        <v>0</v>
      </c>
      <c r="AW20" s="20" t="n">
        <f aca="false">$C20*AW21</f>
        <v>0</v>
      </c>
      <c r="AX20" s="20" t="n">
        <f aca="false">$C20*AX21</f>
        <v>0</v>
      </c>
      <c r="AY20" s="21" t="n">
        <f aca="false">SUM(D20:AX20)</f>
        <v>1967198.51</v>
      </c>
      <c r="AZ20" s="0"/>
      <c r="BA20" s="0"/>
      <c r="BB20" s="0"/>
    </row>
    <row r="21" customFormat="false" ht="15" hidden="false" customHeight="false" outlineLevel="0" collapsed="false">
      <c r="A21" s="17"/>
      <c r="B21" s="18"/>
      <c r="C21" s="19"/>
      <c r="D21" s="22"/>
      <c r="E21" s="22"/>
      <c r="F21" s="22"/>
      <c r="G21" s="22"/>
      <c r="H21" s="22"/>
      <c r="I21" s="22"/>
      <c r="J21" s="22"/>
      <c r="K21" s="22" t="n">
        <v>0.02</v>
      </c>
      <c r="L21" s="22" t="n">
        <v>0.02</v>
      </c>
      <c r="M21" s="22" t="n">
        <v>0.03</v>
      </c>
      <c r="N21" s="22" t="n">
        <v>0.03</v>
      </c>
      <c r="O21" s="22" t="n">
        <v>0.02</v>
      </c>
      <c r="P21" s="22" t="n">
        <v>0.02</v>
      </c>
      <c r="Q21" s="22" t="n">
        <v>0.02</v>
      </c>
      <c r="R21" s="22" t="n">
        <v>0.02</v>
      </c>
      <c r="S21" s="22" t="n">
        <v>0.02</v>
      </c>
      <c r="T21" s="22" t="n">
        <v>0.02</v>
      </c>
      <c r="U21" s="22" t="n">
        <v>0.02</v>
      </c>
      <c r="V21" s="22" t="n">
        <v>0.02</v>
      </c>
      <c r="W21" s="22" t="n">
        <v>0.02</v>
      </c>
      <c r="X21" s="22" t="n">
        <v>0.0183</v>
      </c>
      <c r="Y21" s="22" t="n">
        <v>0.0183</v>
      </c>
      <c r="Z21" s="22" t="n">
        <v>0.0178</v>
      </c>
      <c r="AA21" s="22"/>
      <c r="AB21" s="22"/>
      <c r="AC21" s="22"/>
      <c r="AD21" s="22"/>
      <c r="AE21" s="22"/>
      <c r="AF21" s="22"/>
      <c r="AG21" s="22" t="n">
        <v>0.0236</v>
      </c>
      <c r="AH21" s="22" t="n">
        <v>0.0236</v>
      </c>
      <c r="AI21" s="22" t="n">
        <v>0.0236</v>
      </c>
      <c r="AJ21" s="22" t="n">
        <v>0.0236</v>
      </c>
      <c r="AK21" s="22" t="n">
        <v>0.1904</v>
      </c>
      <c r="AL21" s="22" t="n">
        <v>0.1904</v>
      </c>
      <c r="AM21" s="22" t="n">
        <v>0.1904</v>
      </c>
      <c r="AN21" s="22"/>
      <c r="AO21" s="22"/>
      <c r="AP21" s="22"/>
      <c r="AQ21" s="22"/>
      <c r="AR21" s="22"/>
      <c r="AS21" s="22"/>
      <c r="AT21" s="23"/>
      <c r="AU21" s="23"/>
      <c r="AV21" s="23"/>
      <c r="AW21" s="23"/>
      <c r="AX21" s="23"/>
      <c r="AY21" s="24" t="n">
        <f aca="false">SUM(D21:AX21)</f>
        <v>1</v>
      </c>
      <c r="AZ21" s="0"/>
      <c r="BA21" s="0"/>
      <c r="BB21" s="0"/>
    </row>
    <row r="22" customFormat="false" ht="18" hidden="false" customHeight="true" outlineLevel="0" collapsed="false">
      <c r="A22" s="17" t="s">
        <v>71</v>
      </c>
      <c r="B22" s="18" t="s">
        <v>72</v>
      </c>
      <c r="C22" s="19" t="n">
        <v>285793.63</v>
      </c>
      <c r="D22" s="20" t="n">
        <f aca="false">$C22*D23</f>
        <v>0</v>
      </c>
      <c r="E22" s="20" t="n">
        <f aca="false">$C22*E23</f>
        <v>0</v>
      </c>
      <c r="F22" s="20" t="n">
        <f aca="false">$C22*F23</f>
        <v>0</v>
      </c>
      <c r="G22" s="20" t="n">
        <f aca="false">$C22*G23</f>
        <v>0</v>
      </c>
      <c r="H22" s="20" t="n">
        <f aca="false">$C22*H23</f>
        <v>0</v>
      </c>
      <c r="I22" s="20" t="n">
        <f aca="false">$C22*I23</f>
        <v>0</v>
      </c>
      <c r="J22" s="20" t="n">
        <f aca="false">$C22*J23</f>
        <v>0</v>
      </c>
      <c r="K22" s="20" t="n">
        <f aca="false">$C22*K23</f>
        <v>0</v>
      </c>
      <c r="L22" s="20" t="n">
        <f aca="false">$C22*L23</f>
        <v>0</v>
      </c>
      <c r="M22" s="20" t="n">
        <f aca="false">$C22*M23</f>
        <v>0</v>
      </c>
      <c r="N22" s="20" t="n">
        <f aca="false">$C22*N23</f>
        <v>0</v>
      </c>
      <c r="O22" s="20" t="n">
        <f aca="false">$C22*O23</f>
        <v>0</v>
      </c>
      <c r="P22" s="20" t="n">
        <f aca="false">$C22*P23</f>
        <v>0</v>
      </c>
      <c r="Q22" s="20" t="n">
        <f aca="false">$C22*Q23</f>
        <v>0</v>
      </c>
      <c r="R22" s="20" t="n">
        <f aca="false">$C22*R23</f>
        <v>0</v>
      </c>
      <c r="S22" s="20" t="n">
        <f aca="false">$C22*S23</f>
        <v>0</v>
      </c>
      <c r="T22" s="20" t="n">
        <f aca="false">$C22*T23</f>
        <v>0</v>
      </c>
      <c r="U22" s="20" t="n">
        <f aca="false">$C22*U23</f>
        <v>0</v>
      </c>
      <c r="V22" s="20" t="n">
        <f aca="false">$C22*V23</f>
        <v>0</v>
      </c>
      <c r="W22" s="20" t="n">
        <f aca="false">$C22*W23</f>
        <v>0</v>
      </c>
      <c r="X22" s="20" t="n">
        <f aca="false">$C22*X23</f>
        <v>0</v>
      </c>
      <c r="Y22" s="20" t="n">
        <f aca="false">$C22*Y23</f>
        <v>0</v>
      </c>
      <c r="Z22" s="20" t="n">
        <f aca="false">$C22*Z23</f>
        <v>0</v>
      </c>
      <c r="AA22" s="20" t="n">
        <f aca="false">$C22*AA23</f>
        <v>0</v>
      </c>
      <c r="AB22" s="20" t="n">
        <f aca="false">$C22*AB23</f>
        <v>0</v>
      </c>
      <c r="AC22" s="20" t="n">
        <f aca="false">$C22*AC23</f>
        <v>0</v>
      </c>
      <c r="AD22" s="20" t="n">
        <f aca="false">$C22*AD23</f>
        <v>0</v>
      </c>
      <c r="AE22" s="20" t="n">
        <f aca="false">$C22*AE23</f>
        <v>0</v>
      </c>
      <c r="AF22" s="20" t="n">
        <f aca="false">$C22*AF23</f>
        <v>0</v>
      </c>
      <c r="AG22" s="20" t="n">
        <f aca="false">$C22*AG23</f>
        <v>0</v>
      </c>
      <c r="AH22" s="20" t="n">
        <f aca="false">$C22*AH23</f>
        <v>0</v>
      </c>
      <c r="AI22" s="20" t="n">
        <f aca="false">$C22*AI23</f>
        <v>0</v>
      </c>
      <c r="AJ22" s="20" t="n">
        <f aca="false">$C22*AJ23</f>
        <v>0</v>
      </c>
      <c r="AK22" s="20" t="n">
        <f aca="false">$C22*AK23</f>
        <v>71448.4075</v>
      </c>
      <c r="AL22" s="20" t="n">
        <f aca="false">$C22*AL23</f>
        <v>71448.4075</v>
      </c>
      <c r="AM22" s="20" t="n">
        <f aca="false">$C22*AM23</f>
        <v>71448.4075</v>
      </c>
      <c r="AN22" s="20" t="n">
        <f aca="false">$C22*AN23</f>
        <v>71448.4075</v>
      </c>
      <c r="AO22" s="20" t="n">
        <f aca="false">$C22*AO23</f>
        <v>0</v>
      </c>
      <c r="AP22" s="20" t="n">
        <f aca="false">$C22*AP23</f>
        <v>0</v>
      </c>
      <c r="AQ22" s="20" t="n">
        <f aca="false">$C22*AQ23</f>
        <v>0</v>
      </c>
      <c r="AR22" s="20" t="n">
        <f aca="false">$C22*AR23</f>
        <v>0</v>
      </c>
      <c r="AS22" s="20" t="n">
        <f aca="false">$C22*AS23</f>
        <v>0</v>
      </c>
      <c r="AT22" s="20" t="n">
        <f aca="false">$C22*AT23</f>
        <v>0</v>
      </c>
      <c r="AU22" s="20" t="n">
        <f aca="false">$C22*AU23</f>
        <v>0</v>
      </c>
      <c r="AV22" s="20" t="n">
        <f aca="false">$C22*AV23</f>
        <v>0</v>
      </c>
      <c r="AW22" s="20" t="n">
        <f aca="false">$C22*AW23</f>
        <v>0</v>
      </c>
      <c r="AX22" s="20" t="n">
        <f aca="false">$C22*AX23</f>
        <v>0</v>
      </c>
      <c r="AY22" s="21" t="n">
        <f aca="false">SUM(D22:AX22)</f>
        <v>285793.63</v>
      </c>
      <c r="AZ22" s="0"/>
      <c r="BA22" s="0"/>
      <c r="BB22" s="0"/>
    </row>
    <row r="23" customFormat="false" ht="15" hidden="false" customHeight="false" outlineLevel="0" collapsed="false">
      <c r="A23" s="17"/>
      <c r="B23" s="18"/>
      <c r="C23" s="1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 t="n">
        <v>0.25</v>
      </c>
      <c r="AL23" s="22" t="n">
        <v>0.25</v>
      </c>
      <c r="AM23" s="22" t="n">
        <v>0.25</v>
      </c>
      <c r="AN23" s="22" t="n">
        <v>0.25</v>
      </c>
      <c r="AO23" s="22"/>
      <c r="AP23" s="22"/>
      <c r="AQ23" s="22"/>
      <c r="AR23" s="22"/>
      <c r="AS23" s="22"/>
      <c r="AT23" s="23"/>
      <c r="AU23" s="23"/>
      <c r="AV23" s="23"/>
      <c r="AW23" s="23"/>
      <c r="AX23" s="23"/>
      <c r="AY23" s="24" t="n">
        <f aca="false">SUM(D23:AX23)</f>
        <v>1</v>
      </c>
      <c r="AZ23" s="0"/>
      <c r="BA23" s="0"/>
      <c r="BB23" s="0"/>
    </row>
    <row r="24" customFormat="false" ht="18" hidden="false" customHeight="true" outlineLevel="0" collapsed="false">
      <c r="A24" s="17" t="s">
        <v>73</v>
      </c>
      <c r="B24" s="18" t="s">
        <v>74</v>
      </c>
      <c r="C24" s="19" t="n">
        <v>3163494.96</v>
      </c>
      <c r="D24" s="20" t="n">
        <f aca="false">$C24*D25</f>
        <v>0</v>
      </c>
      <c r="E24" s="20" t="n">
        <f aca="false">$C24*E25</f>
        <v>0</v>
      </c>
      <c r="F24" s="20" t="n">
        <f aca="false">$C24*F25</f>
        <v>0</v>
      </c>
      <c r="G24" s="20" t="n">
        <f aca="false">$C24*G25</f>
        <v>0</v>
      </c>
      <c r="H24" s="20" t="n">
        <f aca="false">$C24*H25</f>
        <v>0</v>
      </c>
      <c r="I24" s="20" t="n">
        <f aca="false">$C24*I25</f>
        <v>0</v>
      </c>
      <c r="J24" s="20" t="n">
        <f aca="false">$C24*J25</f>
        <v>0</v>
      </c>
      <c r="K24" s="20" t="n">
        <f aca="false">$C24*K25</f>
        <v>0</v>
      </c>
      <c r="L24" s="20" t="n">
        <f aca="false">$C24*L25</f>
        <v>0</v>
      </c>
      <c r="M24" s="20" t="n">
        <f aca="false">$C24*M25</f>
        <v>0</v>
      </c>
      <c r="N24" s="20" t="n">
        <f aca="false">$C24*N25</f>
        <v>0</v>
      </c>
      <c r="O24" s="20" t="n">
        <f aca="false">$C24*O25</f>
        <v>0</v>
      </c>
      <c r="P24" s="20" t="n">
        <f aca="false">$C24*P25</f>
        <v>0</v>
      </c>
      <c r="Q24" s="20" t="n">
        <f aca="false">$C24*Q25</f>
        <v>0</v>
      </c>
      <c r="R24" s="20" t="n">
        <f aca="false">$C24*R25</f>
        <v>0</v>
      </c>
      <c r="S24" s="20" t="n">
        <f aca="false">$C24*S25</f>
        <v>0</v>
      </c>
      <c r="T24" s="20" t="n">
        <f aca="false">$C24*T25</f>
        <v>0</v>
      </c>
      <c r="U24" s="20" t="n">
        <f aca="false">$C24*U25</f>
        <v>0</v>
      </c>
      <c r="V24" s="20" t="n">
        <f aca="false">$C24*V25</f>
        <v>0</v>
      </c>
      <c r="W24" s="20" t="n">
        <f aca="false">$C24*W25</f>
        <v>0</v>
      </c>
      <c r="X24" s="20" t="n">
        <f aca="false">$C24*X25</f>
        <v>0</v>
      </c>
      <c r="Y24" s="20" t="n">
        <f aca="false">$C24*Y25</f>
        <v>0</v>
      </c>
      <c r="Z24" s="20" t="n">
        <f aca="false">$C24*Z25</f>
        <v>0</v>
      </c>
      <c r="AA24" s="20" t="n">
        <f aca="false">$C24*AA25</f>
        <v>474524.244</v>
      </c>
      <c r="AB24" s="20" t="n">
        <f aca="false">$C24*AB25</f>
        <v>474524.244</v>
      </c>
      <c r="AC24" s="20" t="n">
        <f aca="false">$C24*AC25</f>
        <v>316349.496</v>
      </c>
      <c r="AD24" s="20" t="n">
        <f aca="false">$C24*AD25</f>
        <v>316349.496</v>
      </c>
      <c r="AE24" s="20" t="n">
        <f aca="false">$C24*AE25</f>
        <v>316349.496</v>
      </c>
      <c r="AF24" s="20" t="n">
        <f aca="false">$C24*AF25</f>
        <v>316349.496</v>
      </c>
      <c r="AG24" s="20" t="n">
        <f aca="false">$C24*AG25</f>
        <v>158174.748</v>
      </c>
      <c r="AH24" s="20" t="n">
        <f aca="false">$C24*AH25</f>
        <v>158174.748</v>
      </c>
      <c r="AI24" s="20" t="n">
        <f aca="false">$C24*AI25</f>
        <v>158174.748</v>
      </c>
      <c r="AJ24" s="20" t="n">
        <f aca="false">$C24*AJ25</f>
        <v>158174.748</v>
      </c>
      <c r="AK24" s="20" t="n">
        <f aca="false">$C24*AK25</f>
        <v>158174.748</v>
      </c>
      <c r="AL24" s="20" t="n">
        <f aca="false">$C24*AL25</f>
        <v>158174.748</v>
      </c>
      <c r="AM24" s="20" t="n">
        <f aca="false">$C24*AM25</f>
        <v>0</v>
      </c>
      <c r="AN24" s="20" t="n">
        <f aca="false">$C24*AN25</f>
        <v>0</v>
      </c>
      <c r="AO24" s="20" t="n">
        <f aca="false">$C24*AO25</f>
        <v>0</v>
      </c>
      <c r="AP24" s="20" t="n">
        <f aca="false">$C24*AP25</f>
        <v>0</v>
      </c>
      <c r="AQ24" s="20" t="n">
        <f aca="false">$C24*AQ25</f>
        <v>0</v>
      </c>
      <c r="AR24" s="20" t="n">
        <f aca="false">$C24*AR25</f>
        <v>0</v>
      </c>
      <c r="AS24" s="20" t="n">
        <f aca="false">$C24*AS25</f>
        <v>0</v>
      </c>
      <c r="AT24" s="20" t="n">
        <f aca="false">$C24*AT25</f>
        <v>0</v>
      </c>
      <c r="AU24" s="20" t="n">
        <f aca="false">$C24*AU25</f>
        <v>0</v>
      </c>
      <c r="AV24" s="20" t="n">
        <f aca="false">$C24*AV25</f>
        <v>0</v>
      </c>
      <c r="AW24" s="20" t="n">
        <f aca="false">$C24*AW25</f>
        <v>0</v>
      </c>
      <c r="AX24" s="20" t="n">
        <f aca="false">$C24*AX25</f>
        <v>0</v>
      </c>
      <c r="AY24" s="21" t="n">
        <f aca="false">SUM(D24:AX24)</f>
        <v>3163494.96</v>
      </c>
      <c r="AZ24" s="0"/>
      <c r="BA24" s="0"/>
      <c r="BB24" s="0"/>
    </row>
    <row r="25" customFormat="false" ht="15" hidden="false" customHeight="false" outlineLevel="0" collapsed="false">
      <c r="A25" s="17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 t="n">
        <v>0.15</v>
      </c>
      <c r="AB25" s="22" t="n">
        <v>0.15</v>
      </c>
      <c r="AC25" s="22" t="n">
        <v>0.1</v>
      </c>
      <c r="AD25" s="22" t="n">
        <v>0.1</v>
      </c>
      <c r="AE25" s="22" t="n">
        <v>0.1</v>
      </c>
      <c r="AF25" s="22" t="n">
        <v>0.1</v>
      </c>
      <c r="AG25" s="22" t="n">
        <v>0.05</v>
      </c>
      <c r="AH25" s="22" t="n">
        <v>0.05</v>
      </c>
      <c r="AI25" s="22" t="n">
        <v>0.05</v>
      </c>
      <c r="AJ25" s="22" t="n">
        <v>0.05</v>
      </c>
      <c r="AK25" s="22" t="n">
        <v>0.05</v>
      </c>
      <c r="AL25" s="22" t="n">
        <v>0.05</v>
      </c>
      <c r="AM25" s="22"/>
      <c r="AN25" s="22"/>
      <c r="AO25" s="22"/>
      <c r="AP25" s="22"/>
      <c r="AQ25" s="22"/>
      <c r="AR25" s="22"/>
      <c r="AS25" s="22"/>
      <c r="AT25" s="23"/>
      <c r="AU25" s="23"/>
      <c r="AV25" s="23"/>
      <c r="AW25" s="23"/>
      <c r="AX25" s="23"/>
      <c r="AY25" s="24" t="n">
        <f aca="false">SUM(D25:AX25)</f>
        <v>1</v>
      </c>
      <c r="AZ25" s="0"/>
      <c r="BA25" s="0"/>
      <c r="BB25" s="0"/>
    </row>
    <row r="26" customFormat="false" ht="18" hidden="false" customHeight="true" outlineLevel="0" collapsed="false">
      <c r="A26" s="17" t="s">
        <v>75</v>
      </c>
      <c r="B26" s="18" t="s">
        <v>76</v>
      </c>
      <c r="C26" s="19" t="n">
        <v>619290.5</v>
      </c>
      <c r="D26" s="20" t="n">
        <f aca="false">$C26*D27</f>
        <v>0</v>
      </c>
      <c r="E26" s="20" t="n">
        <f aca="false">$C26*E27</f>
        <v>0</v>
      </c>
      <c r="F26" s="20" t="n">
        <f aca="false">$C26*F27</f>
        <v>0</v>
      </c>
      <c r="G26" s="20" t="n">
        <f aca="false">$C26*G27</f>
        <v>30964.525</v>
      </c>
      <c r="H26" s="20" t="n">
        <v>9567.93</v>
      </c>
      <c r="I26" s="20" t="n">
        <v>1734.0134</v>
      </c>
      <c r="J26" s="20" t="n">
        <f aca="false">$C26*J27</f>
        <v>0</v>
      </c>
      <c r="K26" s="20" t="n">
        <f aca="false">$C26*K27</f>
        <v>0</v>
      </c>
      <c r="L26" s="20" t="n">
        <v>13624.39</v>
      </c>
      <c r="M26" s="20" t="n">
        <v>13624.39</v>
      </c>
      <c r="N26" s="20" t="n">
        <v>13624.39</v>
      </c>
      <c r="O26" s="20" t="n">
        <v>13624.39</v>
      </c>
      <c r="P26" s="20" t="n">
        <v>13624.39</v>
      </c>
      <c r="Q26" s="20" t="n">
        <v>13624.39</v>
      </c>
      <c r="R26" s="20" t="n">
        <f aca="false">$C26*R27</f>
        <v>0</v>
      </c>
      <c r="S26" s="20" t="n">
        <f aca="false">$C26*S27</f>
        <v>0</v>
      </c>
      <c r="T26" s="20" t="n">
        <f aca="false">$C26*T27</f>
        <v>0</v>
      </c>
      <c r="U26" s="20" t="n">
        <f aca="false">$C26*U27</f>
        <v>0</v>
      </c>
      <c r="V26" s="20" t="n">
        <f aca="false">$C26*V27</f>
        <v>70784.90415</v>
      </c>
      <c r="W26" s="20" t="n">
        <f aca="false">$C26*W27</f>
        <v>70784.90415</v>
      </c>
      <c r="X26" s="20" t="n">
        <f aca="false">$C26*X27</f>
        <v>70784.90415</v>
      </c>
      <c r="Y26" s="20" t="n">
        <f aca="false">$C26*Y27</f>
        <v>70784.90415</v>
      </c>
      <c r="Z26" s="20" t="n">
        <f aca="false">$C26*Z27</f>
        <v>70784.90415</v>
      </c>
      <c r="AA26" s="20" t="n">
        <f aca="false">$C26*AA27</f>
        <v>70722.9751</v>
      </c>
      <c r="AB26" s="20" t="n">
        <v>70630.2</v>
      </c>
      <c r="AC26" s="20" t="n">
        <f aca="false">$C26*AC27</f>
        <v>0</v>
      </c>
      <c r="AD26" s="20" t="n">
        <f aca="false">$C26*AD27</f>
        <v>0</v>
      </c>
      <c r="AE26" s="20" t="n">
        <f aca="false">$C26*AE27</f>
        <v>0</v>
      </c>
      <c r="AF26" s="20" t="n">
        <f aca="false">$C26*AF27</f>
        <v>0</v>
      </c>
      <c r="AG26" s="20" t="n">
        <f aca="false">$C26*AG27</f>
        <v>0</v>
      </c>
      <c r="AH26" s="20" t="n">
        <f aca="false">$C26*AH27</f>
        <v>0</v>
      </c>
      <c r="AI26" s="20" t="n">
        <f aca="false">$C26*AI27</f>
        <v>0</v>
      </c>
      <c r="AJ26" s="20" t="n">
        <f aca="false">$C26*AJ27</f>
        <v>0</v>
      </c>
      <c r="AK26" s="20" t="n">
        <f aca="false">$C26*AK27</f>
        <v>0</v>
      </c>
      <c r="AL26" s="20" t="n">
        <f aca="false">$C26*AL27</f>
        <v>0</v>
      </c>
      <c r="AM26" s="20" t="n">
        <f aca="false">$C26*AM27</f>
        <v>0</v>
      </c>
      <c r="AN26" s="20" t="n">
        <f aca="false">$C26*AN27</f>
        <v>0</v>
      </c>
      <c r="AO26" s="20" t="n">
        <f aca="false">$C26*AO27</f>
        <v>0</v>
      </c>
      <c r="AP26" s="20" t="n">
        <f aca="false">$C26*AP27</f>
        <v>0</v>
      </c>
      <c r="AQ26" s="20" t="n">
        <f aca="false">$C26*AQ27</f>
        <v>0</v>
      </c>
      <c r="AR26" s="20" t="n">
        <f aca="false">$C26*AR27</f>
        <v>0</v>
      </c>
      <c r="AS26" s="20" t="n">
        <f aca="false">$C26*AS27</f>
        <v>0</v>
      </c>
      <c r="AT26" s="20" t="n">
        <f aca="false">$C26*AT27</f>
        <v>0</v>
      </c>
      <c r="AU26" s="20" t="n">
        <f aca="false">$C26*AU27</f>
        <v>0</v>
      </c>
      <c r="AV26" s="20" t="n">
        <f aca="false">$C26*AV27</f>
        <v>0</v>
      </c>
      <c r="AW26" s="20" t="n">
        <f aca="false">$C26*AW27</f>
        <v>0</v>
      </c>
      <c r="AX26" s="20" t="n">
        <f aca="false">$C26*AX27</f>
        <v>0</v>
      </c>
      <c r="AY26" s="21" t="n">
        <f aca="false">SUM(D26:AX26)</f>
        <v>619290.50425</v>
      </c>
      <c r="AZ26" s="0"/>
      <c r="BA26" s="0"/>
      <c r="BB26" s="0"/>
    </row>
    <row r="27" customFormat="false" ht="15" hidden="false" customHeight="false" outlineLevel="0" collapsed="false">
      <c r="A27" s="17"/>
      <c r="B27" s="18"/>
      <c r="C27" s="19"/>
      <c r="D27" s="22"/>
      <c r="E27" s="22"/>
      <c r="F27" s="22"/>
      <c r="G27" s="22" t="n">
        <v>0.05</v>
      </c>
      <c r="H27" s="22" t="n">
        <f aca="false">H26/C26</f>
        <v>0.015449825243565</v>
      </c>
      <c r="I27" s="22" t="n">
        <f aca="false">I26/C26</f>
        <v>0.0028</v>
      </c>
      <c r="J27" s="22"/>
      <c r="K27" s="22"/>
      <c r="L27" s="22" t="n">
        <f aca="false">L26/C26</f>
        <v>0.0219999983852489</v>
      </c>
      <c r="M27" s="22" t="n">
        <f aca="false">M26/C26</f>
        <v>0.0219999983852489</v>
      </c>
      <c r="N27" s="22" t="n">
        <f aca="false">N26/C26</f>
        <v>0.0219999983852489</v>
      </c>
      <c r="O27" s="22" t="n">
        <f aca="false">O26/C26</f>
        <v>0.0219999983852489</v>
      </c>
      <c r="P27" s="22" t="n">
        <f aca="false">P26/C26</f>
        <v>0.0219999983852489</v>
      </c>
      <c r="Q27" s="22" t="n">
        <f aca="false">Q26/C26</f>
        <v>0.0219999983852489</v>
      </c>
      <c r="R27" s="22"/>
      <c r="S27" s="22"/>
      <c r="T27" s="22"/>
      <c r="U27" s="22"/>
      <c r="V27" s="22" t="n">
        <v>0.1143</v>
      </c>
      <c r="W27" s="22" t="n">
        <v>0.1143</v>
      </c>
      <c r="X27" s="22" t="n">
        <v>0.1143</v>
      </c>
      <c r="Y27" s="22" t="n">
        <v>0.1143</v>
      </c>
      <c r="Z27" s="22" t="n">
        <v>0.1143</v>
      </c>
      <c r="AA27" s="22" t="n">
        <v>0.1142</v>
      </c>
      <c r="AB27" s="22" t="n">
        <f aca="false">AB26/C26</f>
        <v>0.114050191307633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3"/>
      <c r="AU27" s="23"/>
      <c r="AV27" s="23"/>
      <c r="AW27" s="23"/>
      <c r="AX27" s="23"/>
      <c r="AY27" s="24" t="n">
        <f aca="false">SUM(D27:AX27)</f>
        <v>1.00000000686269</v>
      </c>
      <c r="AZ27" s="0"/>
      <c r="BA27" s="0"/>
      <c r="BB27" s="0"/>
    </row>
    <row r="28" customFormat="false" ht="18" hidden="false" customHeight="true" outlineLevel="0" collapsed="false">
      <c r="A28" s="17" t="s">
        <v>77</v>
      </c>
      <c r="B28" s="25" t="s">
        <v>78</v>
      </c>
      <c r="C28" s="19" t="n">
        <v>300302.7</v>
      </c>
      <c r="D28" s="26" t="n">
        <f aca="false">$C28*D29</f>
        <v>0</v>
      </c>
      <c r="E28" s="20" t="n">
        <f aca="false">$C28*E29</f>
        <v>0</v>
      </c>
      <c r="F28" s="20" t="n">
        <f aca="false">$C28*F29</f>
        <v>0</v>
      </c>
      <c r="G28" s="20" t="n">
        <f aca="false">$C28*G29</f>
        <v>0</v>
      </c>
      <c r="H28" s="20" t="n">
        <f aca="false">$C28*H29</f>
        <v>0</v>
      </c>
      <c r="I28" s="20" t="n">
        <f aca="false">$C28*I29</f>
        <v>0</v>
      </c>
      <c r="J28" s="20" t="n">
        <f aca="false">$C28*J29</f>
        <v>0</v>
      </c>
      <c r="K28" s="20" t="n">
        <f aca="false">$C28*K29</f>
        <v>0</v>
      </c>
      <c r="L28" s="20" t="n">
        <f aca="false">$C28*L29</f>
        <v>0</v>
      </c>
      <c r="M28" s="20" t="n">
        <f aca="false">$C28*M29</f>
        <v>0</v>
      </c>
      <c r="N28" s="20" t="n">
        <f aca="false">$C28*N29</f>
        <v>0</v>
      </c>
      <c r="O28" s="20" t="n">
        <f aca="false">$C28*O29</f>
        <v>0</v>
      </c>
      <c r="P28" s="20" t="n">
        <f aca="false">$C28*P29</f>
        <v>0</v>
      </c>
      <c r="Q28" s="20" t="n">
        <f aca="false">$C28*Q29</f>
        <v>0</v>
      </c>
      <c r="R28" s="20" t="n">
        <f aca="false">$C28*R29</f>
        <v>0</v>
      </c>
      <c r="S28" s="20" t="n">
        <f aca="false">$C28*S29</f>
        <v>0</v>
      </c>
      <c r="T28" s="20" t="n">
        <f aca="false">$C28*T29</f>
        <v>0</v>
      </c>
      <c r="U28" s="20" t="n">
        <f aca="false">$C28*U29</f>
        <v>0</v>
      </c>
      <c r="V28" s="20" t="n">
        <f aca="false">$C28*V29</f>
        <v>0</v>
      </c>
      <c r="W28" s="20" t="n">
        <f aca="false">$C28*W29</f>
        <v>0</v>
      </c>
      <c r="X28" s="20" t="n">
        <f aca="false">$C28*X29</f>
        <v>0</v>
      </c>
      <c r="Y28" s="20" t="n">
        <f aca="false">$C28*Y29</f>
        <v>0</v>
      </c>
      <c r="Z28" s="20" t="n">
        <f aca="false">$C28*Z29</f>
        <v>0</v>
      </c>
      <c r="AA28" s="20" t="n">
        <f aca="false">$C28*AA29</f>
        <v>0</v>
      </c>
      <c r="AB28" s="20" t="n">
        <f aca="false">$C28*AB29</f>
        <v>0</v>
      </c>
      <c r="AC28" s="20" t="n">
        <f aca="false">$C28*AC29</f>
        <v>0</v>
      </c>
      <c r="AD28" s="20" t="n">
        <f aca="false">$C28*AD29</f>
        <v>0</v>
      </c>
      <c r="AE28" s="20" t="n">
        <f aca="false">$C28*AE29</f>
        <v>0</v>
      </c>
      <c r="AF28" s="20" t="n">
        <f aca="false">$C28*AF29</f>
        <v>0</v>
      </c>
      <c r="AG28" s="20" t="n">
        <f aca="false">$C28*AG29</f>
        <v>30030.27</v>
      </c>
      <c r="AH28" s="20" t="n">
        <f aca="false">$C28*AH29</f>
        <v>30030.27</v>
      </c>
      <c r="AI28" s="20" t="n">
        <f aca="false">$C28*AI29</f>
        <v>30030.27</v>
      </c>
      <c r="AJ28" s="20" t="n">
        <f aca="false">$C28*AJ29</f>
        <v>30030.27</v>
      </c>
      <c r="AK28" s="20" t="n">
        <f aca="false">$C28*AK29</f>
        <v>30030.27</v>
      </c>
      <c r="AL28" s="20" t="n">
        <f aca="false">$C28*AL29</f>
        <v>30030.27</v>
      </c>
      <c r="AM28" s="20" t="n">
        <f aca="false">$C28*AM29</f>
        <v>30030.27</v>
      </c>
      <c r="AN28" s="20" t="n">
        <f aca="false">$C28*AN29</f>
        <v>30030.27</v>
      </c>
      <c r="AO28" s="20" t="n">
        <f aca="false">$C28*AO29</f>
        <v>30030.27</v>
      </c>
      <c r="AP28" s="20" t="n">
        <f aca="false">$C28*AP29</f>
        <v>30030.27</v>
      </c>
      <c r="AQ28" s="20" t="n">
        <f aca="false">$C28*AQ29</f>
        <v>0</v>
      </c>
      <c r="AR28" s="20" t="n">
        <f aca="false">$C28*AR29</f>
        <v>0</v>
      </c>
      <c r="AS28" s="20" t="n">
        <f aca="false">$C28*AS29</f>
        <v>0</v>
      </c>
      <c r="AT28" s="20" t="n">
        <f aca="false">$C28*AT29</f>
        <v>0</v>
      </c>
      <c r="AU28" s="20" t="n">
        <f aca="false">$C28*AU29</f>
        <v>0</v>
      </c>
      <c r="AV28" s="20" t="n">
        <f aca="false">$C28*AV29</f>
        <v>0</v>
      </c>
      <c r="AW28" s="20" t="n">
        <f aca="false">$C28*AW29</f>
        <v>0</v>
      </c>
      <c r="AX28" s="20" t="n">
        <f aca="false">$C28*AX29</f>
        <v>0</v>
      </c>
      <c r="AY28" s="21" t="n">
        <f aca="false">SUM(D28:AX28)</f>
        <v>300302.7</v>
      </c>
      <c r="AZ28" s="0"/>
      <c r="BA28" s="0"/>
      <c r="BB28" s="0"/>
    </row>
    <row r="29" customFormat="false" ht="15" hidden="false" customHeight="false" outlineLevel="0" collapsed="false">
      <c r="A29" s="17"/>
      <c r="B29" s="25"/>
      <c r="C29" s="19"/>
      <c r="D29" s="27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 t="n">
        <v>0.1</v>
      </c>
      <c r="AH29" s="22" t="n">
        <v>0.1</v>
      </c>
      <c r="AI29" s="22" t="n">
        <v>0.1</v>
      </c>
      <c r="AJ29" s="22" t="n">
        <v>0.1</v>
      </c>
      <c r="AK29" s="22" t="n">
        <v>0.1</v>
      </c>
      <c r="AL29" s="22" t="n">
        <v>0.1</v>
      </c>
      <c r="AM29" s="22" t="n">
        <v>0.1</v>
      </c>
      <c r="AN29" s="22" t="n">
        <v>0.1</v>
      </c>
      <c r="AO29" s="22" t="n">
        <v>0.1</v>
      </c>
      <c r="AP29" s="22" t="n">
        <v>0.1</v>
      </c>
      <c r="AQ29" s="22"/>
      <c r="AR29" s="22"/>
      <c r="AS29" s="22"/>
      <c r="AT29" s="23"/>
      <c r="AU29" s="23"/>
      <c r="AV29" s="23"/>
      <c r="AW29" s="23"/>
      <c r="AX29" s="23"/>
      <c r="AY29" s="24" t="n">
        <f aca="false">SUM(D29:AX29)</f>
        <v>1</v>
      </c>
      <c r="AZ29" s="0"/>
      <c r="BA29" s="0"/>
      <c r="BB29" s="0"/>
    </row>
    <row r="30" customFormat="false" ht="18" hidden="false" customHeight="true" outlineLevel="0" collapsed="false">
      <c r="A30" s="17" t="s">
        <v>79</v>
      </c>
      <c r="B30" s="25" t="s">
        <v>80</v>
      </c>
      <c r="C30" s="19" t="n">
        <v>2074120.55</v>
      </c>
      <c r="D30" s="26" t="n">
        <f aca="false">$C30*D31</f>
        <v>0</v>
      </c>
      <c r="E30" s="20" t="n">
        <f aca="false">$C30*E31</f>
        <v>0</v>
      </c>
      <c r="F30" s="20" t="n">
        <f aca="false">$C30*F31</f>
        <v>0</v>
      </c>
      <c r="G30" s="20" t="n">
        <f aca="false">$C30*G31</f>
        <v>0</v>
      </c>
      <c r="H30" s="20" t="n">
        <f aca="false">$C30*H31</f>
        <v>0</v>
      </c>
      <c r="I30" s="20" t="n">
        <f aca="false">$C30*I31</f>
        <v>0</v>
      </c>
      <c r="J30" s="20" t="n">
        <f aca="false">$C30*J31</f>
        <v>0</v>
      </c>
      <c r="K30" s="20" t="n">
        <f aca="false">$C30*K31</f>
        <v>0</v>
      </c>
      <c r="L30" s="20" t="n">
        <f aca="false">$C30*L31</f>
        <v>0</v>
      </c>
      <c r="M30" s="20" t="n">
        <f aca="false">$C30*M31</f>
        <v>20741.2055</v>
      </c>
      <c r="N30" s="20" t="n">
        <f aca="false">$C30*N31</f>
        <v>20741.2055</v>
      </c>
      <c r="O30" s="20" t="n">
        <f aca="false">$C30*O31</f>
        <v>20741.2055</v>
      </c>
      <c r="P30" s="20" t="n">
        <f aca="false">$C30*P31</f>
        <v>20741.2055</v>
      </c>
      <c r="Q30" s="20" t="n">
        <f aca="false">$C30*Q31</f>
        <v>20741.2055</v>
      </c>
      <c r="R30" s="20" t="n">
        <f aca="false">$C30*R31</f>
        <v>20741.2055</v>
      </c>
      <c r="S30" s="20" t="n">
        <f aca="false">$C30*S31</f>
        <v>20741.2055</v>
      </c>
      <c r="T30" s="28" t="n">
        <f aca="false">$C30*T31</f>
        <v>20741.2055</v>
      </c>
      <c r="U30" s="20" t="n">
        <f aca="false">$C30*U31</f>
        <v>20741.2055</v>
      </c>
      <c r="V30" s="20" t="n">
        <f aca="false">$C30*V31</f>
        <v>20741.2055</v>
      </c>
      <c r="W30" s="20" t="n">
        <f aca="false">$C30*W31</f>
        <v>41482.411</v>
      </c>
      <c r="X30" s="20" t="n">
        <f aca="false">$C30*X31</f>
        <v>217782.65775</v>
      </c>
      <c r="Y30" s="20" t="n">
        <f aca="false">$C30*Y31</f>
        <v>217782.65775</v>
      </c>
      <c r="Z30" s="20" t="n">
        <f aca="false">$C30*Z31</f>
        <v>217782.65775</v>
      </c>
      <c r="AA30" s="20" t="n">
        <f aca="false">$C30*AA31</f>
        <v>217782.65775</v>
      </c>
      <c r="AB30" s="20" t="n">
        <f aca="false">$C30*AB31</f>
        <v>217782.65775</v>
      </c>
      <c r="AC30" s="20" t="n">
        <f aca="false">$C30*AC31</f>
        <v>217782.65775</v>
      </c>
      <c r="AD30" s="20" t="n">
        <f aca="false">$C30*AD31</f>
        <v>129632.534375</v>
      </c>
      <c r="AE30" s="20" t="n">
        <f aca="false">$C30*AE31</f>
        <v>129632.534375</v>
      </c>
      <c r="AF30" s="20" t="n">
        <f aca="false">$C30*AF31</f>
        <v>129632.534375</v>
      </c>
      <c r="AG30" s="20" t="n">
        <f aca="false">$C30*AG31</f>
        <v>129632.534375</v>
      </c>
      <c r="AH30" s="20" t="n">
        <f aca="false">$C30*AH31</f>
        <v>0</v>
      </c>
      <c r="AI30" s="20" t="n">
        <f aca="false">$C30*AI31</f>
        <v>0</v>
      </c>
      <c r="AJ30" s="20" t="n">
        <f aca="false">$C30*AJ31</f>
        <v>0</v>
      </c>
      <c r="AK30" s="20" t="n">
        <f aca="false">$C30*AK31</f>
        <v>0</v>
      </c>
      <c r="AL30" s="20" t="n">
        <f aca="false">$C30*AL31</f>
        <v>0</v>
      </c>
      <c r="AM30" s="20" t="n">
        <f aca="false">$C30*AM31</f>
        <v>0</v>
      </c>
      <c r="AN30" s="20" t="n">
        <f aca="false">$C30*AN31</f>
        <v>0</v>
      </c>
      <c r="AO30" s="20" t="n">
        <f aca="false">$C30*AO31</f>
        <v>0</v>
      </c>
      <c r="AP30" s="20" t="n">
        <f aca="false">$C30*AP31</f>
        <v>0</v>
      </c>
      <c r="AQ30" s="20" t="n">
        <f aca="false">$C30*AQ31</f>
        <v>0</v>
      </c>
      <c r="AR30" s="20" t="n">
        <f aca="false">$C30*AR31</f>
        <v>0</v>
      </c>
      <c r="AS30" s="20" t="n">
        <f aca="false">$C30*AS31</f>
        <v>0</v>
      </c>
      <c r="AT30" s="20" t="n">
        <f aca="false">$C30*AT31</f>
        <v>0</v>
      </c>
      <c r="AU30" s="20" t="n">
        <f aca="false">$C30*AU31</f>
        <v>0</v>
      </c>
      <c r="AV30" s="20" t="n">
        <f aca="false">$C30*AV31</f>
        <v>0</v>
      </c>
      <c r="AW30" s="20" t="n">
        <f aca="false">$C30*AW31</f>
        <v>0</v>
      </c>
      <c r="AX30" s="20" t="n">
        <f aca="false">$C30*AX31</f>
        <v>0</v>
      </c>
      <c r="AY30" s="21" t="n">
        <f aca="false">SUM(D30:AX30)</f>
        <v>2074120.55</v>
      </c>
      <c r="AZ30" s="0"/>
      <c r="BA30" s="0"/>
      <c r="BB30" s="0"/>
    </row>
    <row r="31" customFormat="false" ht="15" hidden="false" customHeight="false" outlineLevel="0" collapsed="false">
      <c r="A31" s="17"/>
      <c r="B31" s="25"/>
      <c r="C31" s="19"/>
      <c r="D31" s="27"/>
      <c r="E31" s="22"/>
      <c r="F31" s="22"/>
      <c r="G31" s="22"/>
      <c r="H31" s="22"/>
      <c r="I31" s="22"/>
      <c r="J31" s="22"/>
      <c r="K31" s="22"/>
      <c r="L31" s="22"/>
      <c r="M31" s="22" t="n">
        <v>0.01</v>
      </c>
      <c r="N31" s="22" t="n">
        <v>0.01</v>
      </c>
      <c r="O31" s="22" t="n">
        <v>0.01</v>
      </c>
      <c r="P31" s="22" t="n">
        <v>0.01</v>
      </c>
      <c r="Q31" s="22" t="n">
        <v>0.01</v>
      </c>
      <c r="R31" s="22" t="n">
        <v>0.01</v>
      </c>
      <c r="S31" s="22" t="n">
        <v>0.01</v>
      </c>
      <c r="T31" s="22" t="n">
        <v>0.01</v>
      </c>
      <c r="U31" s="22" t="n">
        <v>0.01</v>
      </c>
      <c r="V31" s="22" t="n">
        <v>0.01</v>
      </c>
      <c r="W31" s="22" t="n">
        <v>0.02</v>
      </c>
      <c r="X31" s="22" t="n">
        <v>0.105</v>
      </c>
      <c r="Y31" s="22" t="n">
        <v>0.105</v>
      </c>
      <c r="Z31" s="22" t="n">
        <v>0.105</v>
      </c>
      <c r="AA31" s="22" t="n">
        <v>0.105</v>
      </c>
      <c r="AB31" s="22" t="n">
        <v>0.105</v>
      </c>
      <c r="AC31" s="22" t="n">
        <v>0.105</v>
      </c>
      <c r="AD31" s="22" t="n">
        <v>0.0625</v>
      </c>
      <c r="AE31" s="22" t="n">
        <v>0.0625</v>
      </c>
      <c r="AF31" s="22" t="n">
        <v>0.0625</v>
      </c>
      <c r="AG31" s="22" t="n">
        <v>0.0625</v>
      </c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3"/>
      <c r="AU31" s="23"/>
      <c r="AV31" s="23"/>
      <c r="AW31" s="23"/>
      <c r="AX31" s="23"/>
      <c r="AY31" s="24" t="n">
        <f aca="false">SUM(D31:AX31)</f>
        <v>1</v>
      </c>
      <c r="AZ31" s="0"/>
      <c r="BA31" s="0"/>
      <c r="BB31" s="0"/>
    </row>
    <row r="32" customFormat="false" ht="18" hidden="false" customHeight="true" outlineLevel="0" collapsed="false">
      <c r="A32" s="17" t="s">
        <v>81</v>
      </c>
      <c r="B32" s="25" t="s">
        <v>82</v>
      </c>
      <c r="C32" s="19" t="n">
        <v>2218799.6</v>
      </c>
      <c r="D32" s="26" t="n">
        <f aca="false">$C32*D33</f>
        <v>0</v>
      </c>
      <c r="E32" s="20" t="n">
        <f aca="false">$C32*E33</f>
        <v>0</v>
      </c>
      <c r="F32" s="20" t="n">
        <f aca="false">$C32*F33</f>
        <v>0</v>
      </c>
      <c r="G32" s="20" t="n">
        <f aca="false">$C32*G33</f>
        <v>0</v>
      </c>
      <c r="H32" s="20" t="n">
        <v>35203.73</v>
      </c>
      <c r="I32" s="20" t="n">
        <v>11241.45</v>
      </c>
      <c r="J32" s="20" t="n">
        <v>34815.27</v>
      </c>
      <c r="K32" s="20" t="n">
        <v>11241.45</v>
      </c>
      <c r="L32" s="20" t="n">
        <v>11241.45</v>
      </c>
      <c r="M32" s="20" t="n">
        <v>11241.45</v>
      </c>
      <c r="N32" s="20" t="n">
        <v>11241.45</v>
      </c>
      <c r="O32" s="20" t="n">
        <v>11241.45</v>
      </c>
      <c r="P32" s="20" t="n">
        <v>11241.45</v>
      </c>
      <c r="Q32" s="20" t="n">
        <v>11241.45</v>
      </c>
      <c r="R32" s="20" t="n">
        <f aca="false">$C32*R33</f>
        <v>0</v>
      </c>
      <c r="S32" s="20" t="n">
        <f aca="false">$C32*S33</f>
        <v>25516.1954</v>
      </c>
      <c r="T32" s="20" t="n">
        <f aca="false">$C32*T33</f>
        <v>27734.995</v>
      </c>
      <c r="U32" s="20" t="n">
        <f aca="false">$C32*U33</f>
        <v>27734.995</v>
      </c>
      <c r="V32" s="20" t="n">
        <f aca="false">$C32*V33</f>
        <v>0</v>
      </c>
      <c r="W32" s="20" t="n">
        <f aca="false">$C32*W33</f>
        <v>0</v>
      </c>
      <c r="X32" s="20" t="n">
        <f aca="false">$C32*X33</f>
        <v>79876.7856</v>
      </c>
      <c r="Y32" s="20" t="n">
        <f aca="false">$C32*Y33</f>
        <v>79876.7856</v>
      </c>
      <c r="Z32" s="20" t="n">
        <f aca="false">$C32*Z33</f>
        <v>0</v>
      </c>
      <c r="AA32" s="20" t="n">
        <f aca="false">$C32*AA33</f>
        <v>0</v>
      </c>
      <c r="AB32" s="20" t="n">
        <f aca="false">$C32*AB33</f>
        <v>0</v>
      </c>
      <c r="AC32" s="20" t="n">
        <v>168653.62</v>
      </c>
      <c r="AD32" s="20" t="n">
        <f aca="false">$C32*AD33</f>
        <v>207235.88264</v>
      </c>
      <c r="AE32" s="20" t="n">
        <f aca="false">$C32*AE33</f>
        <v>155315.972</v>
      </c>
      <c r="AF32" s="20" t="n">
        <f aca="false">$C32*AF33</f>
        <v>155315.972</v>
      </c>
      <c r="AG32" s="20" t="n">
        <f aca="false">$C32*AG33</f>
        <v>155315.972</v>
      </c>
      <c r="AH32" s="20" t="n">
        <f aca="false">$C32*AH33</f>
        <v>155315.972</v>
      </c>
      <c r="AI32" s="20" t="n">
        <f aca="false">$C32*AI33</f>
        <v>155315.972</v>
      </c>
      <c r="AJ32" s="20" t="n">
        <f aca="false">$C32*AJ33</f>
        <v>199691.964</v>
      </c>
      <c r="AK32" s="20" t="n">
        <f aca="false">$C32*AK33</f>
        <v>155315.972</v>
      </c>
      <c r="AL32" s="20" t="n">
        <f aca="false">$C32*AL33</f>
        <v>155315.972</v>
      </c>
      <c r="AM32" s="20" t="n">
        <f aca="false">$C32*AM33</f>
        <v>155315.972</v>
      </c>
      <c r="AN32" s="20" t="n">
        <f aca="false">$C32*AN33</f>
        <v>0</v>
      </c>
      <c r="AO32" s="20" t="n">
        <f aca="false">$C32*AO33</f>
        <v>0</v>
      </c>
      <c r="AP32" s="20" t="n">
        <f aca="false">$C32*AP33</f>
        <v>0</v>
      </c>
      <c r="AQ32" s="20" t="n">
        <f aca="false">$C32*AQ33</f>
        <v>0</v>
      </c>
      <c r="AR32" s="20" t="n">
        <f aca="false">$C32*AR33</f>
        <v>0</v>
      </c>
      <c r="AS32" s="20" t="n">
        <f aca="false">$C32*AS33</f>
        <v>0</v>
      </c>
      <c r="AT32" s="20" t="n">
        <f aca="false">$C32*AT33</f>
        <v>0</v>
      </c>
      <c r="AU32" s="20" t="n">
        <f aca="false">$C32*AU33</f>
        <v>0</v>
      </c>
      <c r="AV32" s="20" t="n">
        <f aca="false">$C32*AV33</f>
        <v>0</v>
      </c>
      <c r="AW32" s="20" t="n">
        <f aca="false">$C32*AW33</f>
        <v>0</v>
      </c>
      <c r="AX32" s="20" t="n">
        <f aca="false">$C32*AX33</f>
        <v>0</v>
      </c>
      <c r="AY32" s="21" t="n">
        <f aca="false">SUM(D32:AX32)</f>
        <v>2218799.59924</v>
      </c>
      <c r="AZ32" s="0"/>
      <c r="BA32" s="0"/>
      <c r="BB32" s="0"/>
    </row>
    <row r="33" customFormat="false" ht="15" hidden="false" customHeight="false" outlineLevel="0" collapsed="false">
      <c r="A33" s="17"/>
      <c r="B33" s="25"/>
      <c r="C33" s="19"/>
      <c r="D33" s="27"/>
      <c r="E33" s="22"/>
      <c r="F33" s="22"/>
      <c r="G33" s="22"/>
      <c r="H33" s="22" t="n">
        <f aca="false">H32/C32</f>
        <v>0.0158661151732676</v>
      </c>
      <c r="I33" s="22" t="n">
        <f aca="false">I32/C32</f>
        <v>0.00506645575382292</v>
      </c>
      <c r="J33" s="22" t="n">
        <f aca="false">J32/C32</f>
        <v>0.0156910385237135</v>
      </c>
      <c r="K33" s="22" t="n">
        <f aca="false">K32/C32</f>
        <v>0.00506645575382292</v>
      </c>
      <c r="L33" s="22" t="n">
        <f aca="false">L32/C32</f>
        <v>0.00506645575382292</v>
      </c>
      <c r="M33" s="22" t="n">
        <f aca="false">M32/C32</f>
        <v>0.00506645575382292</v>
      </c>
      <c r="N33" s="22" t="n">
        <f aca="false">N32/C32</f>
        <v>0.00506645575382292</v>
      </c>
      <c r="O33" s="22" t="n">
        <f aca="false">O32/C32</f>
        <v>0.00506645575382292</v>
      </c>
      <c r="P33" s="22" t="n">
        <f aca="false">P32/C32</f>
        <v>0.00506645575382292</v>
      </c>
      <c r="Q33" s="22" t="n">
        <f aca="false">Q32/C32</f>
        <v>0.00506645575382292</v>
      </c>
      <c r="R33" s="22"/>
      <c r="S33" s="22" t="n">
        <v>0.0115</v>
      </c>
      <c r="T33" s="22" t="n">
        <v>0.0125</v>
      </c>
      <c r="U33" s="22" t="n">
        <v>0.0125</v>
      </c>
      <c r="V33" s="22"/>
      <c r="W33" s="22"/>
      <c r="X33" s="22" t="n">
        <v>0.036</v>
      </c>
      <c r="Y33" s="22" t="n">
        <v>0.036</v>
      </c>
      <c r="Z33" s="22"/>
      <c r="AA33" s="22"/>
      <c r="AB33" s="22"/>
      <c r="AC33" s="22" t="n">
        <v>0.076</v>
      </c>
      <c r="AD33" s="22" t="n">
        <v>0.0934</v>
      </c>
      <c r="AE33" s="22" t="n">
        <v>0.07</v>
      </c>
      <c r="AF33" s="22" t="n">
        <v>0.07</v>
      </c>
      <c r="AG33" s="22" t="n">
        <v>0.07</v>
      </c>
      <c r="AH33" s="22" t="n">
        <v>0.07</v>
      </c>
      <c r="AI33" s="22" t="n">
        <v>0.07</v>
      </c>
      <c r="AJ33" s="22" t="n">
        <v>0.09</v>
      </c>
      <c r="AK33" s="22" t="n">
        <v>0.07</v>
      </c>
      <c r="AL33" s="22" t="n">
        <v>0.07</v>
      </c>
      <c r="AM33" s="22" t="n">
        <v>0.07</v>
      </c>
      <c r="AN33" s="22"/>
      <c r="AO33" s="22"/>
      <c r="AP33" s="22"/>
      <c r="AQ33" s="22"/>
      <c r="AR33" s="22"/>
      <c r="AS33" s="22"/>
      <c r="AT33" s="23"/>
      <c r="AU33" s="23"/>
      <c r="AV33" s="23"/>
      <c r="AW33" s="23"/>
      <c r="AX33" s="23"/>
      <c r="AY33" s="24" t="n">
        <f aca="false">SUM(D33:AX33)</f>
        <v>0.999988799727564</v>
      </c>
      <c r="AZ33" s="0"/>
      <c r="BA33" s="0"/>
      <c r="BB33" s="0"/>
    </row>
    <row r="34" customFormat="false" ht="18" hidden="false" customHeight="true" outlineLevel="0" collapsed="false">
      <c r="A34" s="17" t="s">
        <v>83</v>
      </c>
      <c r="B34" s="25" t="s">
        <v>84</v>
      </c>
      <c r="C34" s="19" t="n">
        <v>376672.69</v>
      </c>
      <c r="D34" s="26" t="n">
        <f aca="false">$C34*D35</f>
        <v>0</v>
      </c>
      <c r="E34" s="20" t="n">
        <f aca="false">$C34*E35</f>
        <v>0</v>
      </c>
      <c r="F34" s="20" t="n">
        <f aca="false">$C34*F35</f>
        <v>0</v>
      </c>
      <c r="G34" s="20" t="n">
        <f aca="false">$C34*G35</f>
        <v>0</v>
      </c>
      <c r="H34" s="20" t="n">
        <v>3364.82</v>
      </c>
      <c r="I34" s="20" t="n">
        <v>1500</v>
      </c>
      <c r="J34" s="20" t="n">
        <v>1500</v>
      </c>
      <c r="K34" s="20" t="n">
        <v>1500</v>
      </c>
      <c r="L34" s="20" t="n">
        <v>1500</v>
      </c>
      <c r="M34" s="20" t="n">
        <v>1500</v>
      </c>
      <c r="N34" s="20" t="n">
        <v>1500</v>
      </c>
      <c r="O34" s="20" t="n">
        <v>1500</v>
      </c>
      <c r="P34" s="20" t="n">
        <v>1500</v>
      </c>
      <c r="Q34" s="20" t="n">
        <v>1500</v>
      </c>
      <c r="R34" s="20" t="n">
        <f aca="false">$C34*R35</f>
        <v>0</v>
      </c>
      <c r="S34" s="20" t="n">
        <f aca="false">$C34*S35</f>
        <v>0</v>
      </c>
      <c r="T34" s="20" t="n">
        <f aca="false">$C34*T35</f>
        <v>0</v>
      </c>
      <c r="U34" s="20" t="n">
        <f aca="false">$C34*U35</f>
        <v>0</v>
      </c>
      <c r="V34" s="20" t="n">
        <f aca="false">$C34*V35</f>
        <v>0</v>
      </c>
      <c r="W34" s="20" t="n">
        <f aca="false">$C34*W35</f>
        <v>0</v>
      </c>
      <c r="X34" s="20" t="n">
        <f aca="false">$C34*X35</f>
        <v>15066.9076</v>
      </c>
      <c r="Y34" s="20" t="n">
        <f aca="false">$C34*Y35</f>
        <v>15066.9076</v>
      </c>
      <c r="Z34" s="20" t="n">
        <f aca="false">$C34*Z35</f>
        <v>15066.9076</v>
      </c>
      <c r="AA34" s="20" t="n">
        <f aca="false">$C34*AA35</f>
        <v>15066.9076</v>
      </c>
      <c r="AB34" s="20" t="n">
        <f aca="false">$C34*AB35</f>
        <v>15066.9076</v>
      </c>
      <c r="AC34" s="20" t="n">
        <f aca="false">$C34*AC35</f>
        <v>18833.6345</v>
      </c>
      <c r="AD34" s="20" t="n">
        <f aca="false">$C34*AD35</f>
        <v>18833.6345</v>
      </c>
      <c r="AE34" s="20" t="n">
        <f aca="false">$C34*AE35</f>
        <v>18833.6345</v>
      </c>
      <c r="AF34" s="20" t="n">
        <f aca="false">$C34*AF35</f>
        <v>18833.6345</v>
      </c>
      <c r="AG34" s="20" t="n">
        <f aca="false">$C34*AG35</f>
        <v>18833.6345</v>
      </c>
      <c r="AH34" s="20" t="n">
        <v>21922.350558</v>
      </c>
      <c r="AI34" s="20" t="n">
        <f aca="false">$C34*AI35</f>
        <v>0</v>
      </c>
      <c r="AJ34" s="20" t="n">
        <f aca="false">$C34*AJ35</f>
        <v>0</v>
      </c>
      <c r="AK34" s="20" t="n">
        <v>15830.37</v>
      </c>
      <c r="AL34" s="20" t="n">
        <f aca="false">$C34*AL35</f>
        <v>0</v>
      </c>
      <c r="AM34" s="20" t="n">
        <f aca="false">$C34*AM35</f>
        <v>0</v>
      </c>
      <c r="AN34" s="20" t="n">
        <f aca="false">$C34*AN35</f>
        <v>50850.81315</v>
      </c>
      <c r="AO34" s="20" t="n">
        <f aca="false">$C34*AO35</f>
        <v>50850.81315</v>
      </c>
      <c r="AP34" s="20" t="n">
        <f aca="false">$C34*AP35</f>
        <v>50850.81315</v>
      </c>
      <c r="AQ34" s="20" t="n">
        <f aca="false">$C34*AQ35</f>
        <v>0</v>
      </c>
      <c r="AR34" s="20" t="n">
        <f aca="false">$C34*AR35</f>
        <v>0</v>
      </c>
      <c r="AS34" s="20" t="n">
        <f aca="false">$C34*AS35</f>
        <v>0</v>
      </c>
      <c r="AT34" s="20" t="n">
        <f aca="false">$C34*AT35</f>
        <v>0</v>
      </c>
      <c r="AU34" s="20" t="n">
        <f aca="false">$C34*AU35</f>
        <v>0</v>
      </c>
      <c r="AV34" s="20" t="n">
        <f aca="false">$C34*AV35</f>
        <v>0</v>
      </c>
      <c r="AW34" s="20" t="n">
        <f aca="false">$C34*AW35</f>
        <v>0</v>
      </c>
      <c r="AX34" s="20" t="n">
        <f aca="false">$C34*AX35</f>
        <v>0</v>
      </c>
      <c r="AY34" s="21" t="n">
        <f aca="false">SUM(D34:AX34)</f>
        <v>376672.690508</v>
      </c>
      <c r="AZ34" s="0"/>
      <c r="BA34" s="0"/>
      <c r="BB34" s="0"/>
    </row>
    <row r="35" customFormat="false" ht="15" hidden="false" customHeight="false" outlineLevel="0" collapsed="false">
      <c r="A35" s="17"/>
      <c r="B35" s="25"/>
      <c r="C35" s="19"/>
      <c r="D35" s="27"/>
      <c r="E35" s="22"/>
      <c r="F35" s="22"/>
      <c r="G35" s="22"/>
      <c r="H35" s="22" t="n">
        <f aca="false">H34/C34</f>
        <v>0.00893300759340955</v>
      </c>
      <c r="I35" s="22" t="n">
        <f aca="false">I34/C34</f>
        <v>0.00398223720440152</v>
      </c>
      <c r="J35" s="22" t="n">
        <f aca="false">J34/C34</f>
        <v>0.00398223720440152</v>
      </c>
      <c r="K35" s="22" t="n">
        <f aca="false">K34/C34</f>
        <v>0.00398223720440152</v>
      </c>
      <c r="L35" s="22" t="n">
        <f aca="false">L34/C34</f>
        <v>0.00398223720440152</v>
      </c>
      <c r="M35" s="22" t="n">
        <f aca="false">M34/C34</f>
        <v>0.00398223720440152</v>
      </c>
      <c r="N35" s="22" t="n">
        <f aca="false">N34/C34</f>
        <v>0.00398223720440152</v>
      </c>
      <c r="O35" s="22" t="n">
        <f aca="false">O34/C34</f>
        <v>0.00398223720440152</v>
      </c>
      <c r="P35" s="22" t="n">
        <f aca="false">P34/C34</f>
        <v>0.00398223720440152</v>
      </c>
      <c r="Q35" s="22" t="n">
        <f aca="false">Q34/C34</f>
        <v>0.00398223720440152</v>
      </c>
      <c r="R35" s="22"/>
      <c r="S35" s="22"/>
      <c r="T35" s="22"/>
      <c r="U35" s="22"/>
      <c r="V35" s="22"/>
      <c r="W35" s="22"/>
      <c r="X35" s="22" t="n">
        <v>0.04</v>
      </c>
      <c r="Y35" s="22" t="n">
        <v>0.04</v>
      </c>
      <c r="Z35" s="22" t="n">
        <v>0.04</v>
      </c>
      <c r="AA35" s="22" t="n">
        <v>0.04</v>
      </c>
      <c r="AB35" s="22" t="n">
        <v>0.04</v>
      </c>
      <c r="AC35" s="22" t="n">
        <v>0.05</v>
      </c>
      <c r="AD35" s="22" t="n">
        <v>0.05</v>
      </c>
      <c r="AE35" s="22" t="n">
        <v>0.05</v>
      </c>
      <c r="AF35" s="22" t="n">
        <v>0.05</v>
      </c>
      <c r="AG35" s="22" t="n">
        <v>0.05</v>
      </c>
      <c r="AH35" s="22" t="n">
        <f aca="false">AH34/C34</f>
        <v>0.0582</v>
      </c>
      <c r="AI35" s="22"/>
      <c r="AJ35" s="22"/>
      <c r="AK35" s="22" t="n">
        <f aca="false">AK34/C34</f>
        <v>0.0420268589156278</v>
      </c>
      <c r="AL35" s="22"/>
      <c r="AM35" s="22"/>
      <c r="AN35" s="22" t="n">
        <v>0.135</v>
      </c>
      <c r="AO35" s="22" t="n">
        <v>0.135</v>
      </c>
      <c r="AP35" s="22" t="n">
        <v>0.135</v>
      </c>
      <c r="AQ35" s="22"/>
      <c r="AR35" s="22"/>
      <c r="AS35" s="22"/>
      <c r="AT35" s="23"/>
      <c r="AU35" s="23"/>
      <c r="AV35" s="23"/>
      <c r="AW35" s="23"/>
      <c r="AX35" s="23"/>
      <c r="AY35" s="24" t="n">
        <f aca="false">SUM(D35:AX35)</f>
        <v>1.00000000134865</v>
      </c>
      <c r="AZ35" s="0"/>
      <c r="BA35" s="0"/>
      <c r="BB35" s="0"/>
    </row>
    <row r="36" customFormat="false" ht="18" hidden="false" customHeight="true" outlineLevel="0" collapsed="false">
      <c r="A36" s="17" t="s">
        <v>85</v>
      </c>
      <c r="B36" s="25" t="s">
        <v>86</v>
      </c>
      <c r="C36" s="19" t="n">
        <v>5491452.93</v>
      </c>
      <c r="D36" s="26" t="n">
        <f aca="false">$C36*D37</f>
        <v>0</v>
      </c>
      <c r="E36" s="20" t="n">
        <f aca="false">$C36*E37</f>
        <v>10982.90586</v>
      </c>
      <c r="F36" s="20" t="n">
        <f aca="false">$C36*F37</f>
        <v>10982.90586</v>
      </c>
      <c r="G36" s="20" t="n">
        <f aca="false">$C36*G37</f>
        <v>10982.90586</v>
      </c>
      <c r="H36" s="20" t="n">
        <v>2972.82</v>
      </c>
      <c r="I36" s="20" t="n">
        <v>4422.24</v>
      </c>
      <c r="J36" s="20" t="n">
        <v>2972.82</v>
      </c>
      <c r="K36" s="20" t="n">
        <v>2972.82</v>
      </c>
      <c r="L36" s="20" t="n">
        <v>2972.82</v>
      </c>
      <c r="M36" s="20" t="n">
        <v>2972.82</v>
      </c>
      <c r="N36" s="20" t="n">
        <v>2972.82</v>
      </c>
      <c r="O36" s="20" t="n">
        <f aca="false">$C36*O37</f>
        <v>54914.5293</v>
      </c>
      <c r="P36" s="20" t="n">
        <f aca="false">$C36*P37</f>
        <v>76880.34102</v>
      </c>
      <c r="Q36" s="20" t="n">
        <f aca="false">$C36*Q37</f>
        <v>109829.0586</v>
      </c>
      <c r="R36" s="20" t="n">
        <f aca="false">$C36*R37</f>
        <v>109829.0586</v>
      </c>
      <c r="S36" s="20" t="n">
        <f aca="false">$C36*S37</f>
        <v>109829.0586</v>
      </c>
      <c r="T36" s="20" t="n">
        <f aca="false">$C36*T37</f>
        <v>109829.0586</v>
      </c>
      <c r="U36" s="20" t="n">
        <f aca="false">$C36*U37</f>
        <v>109829.0586</v>
      </c>
      <c r="V36" s="20" t="n">
        <f aca="false">$C36*V37</f>
        <v>109829.0586</v>
      </c>
      <c r="W36" s="20" t="n">
        <f aca="false">$C36*W37</f>
        <v>109829.0586</v>
      </c>
      <c r="X36" s="20" t="n">
        <f aca="false">$C36*X37</f>
        <v>109829.0586</v>
      </c>
      <c r="Y36" s="20" t="n">
        <f aca="false">$C36*Y37</f>
        <v>109829.0586</v>
      </c>
      <c r="Z36" s="20" t="n">
        <f aca="false">$C36*Z37</f>
        <v>109829.0586</v>
      </c>
      <c r="AA36" s="20" t="n">
        <f aca="false">$C36*AA37</f>
        <v>109829.0586</v>
      </c>
      <c r="AB36" s="20" t="n">
        <f aca="false">$C36*AB37</f>
        <v>109829.0586</v>
      </c>
      <c r="AC36" s="20" t="n">
        <f aca="false">$C36*AC37</f>
        <v>109829.0586</v>
      </c>
      <c r="AD36" s="20" t="n">
        <f aca="false">$C36*AD37</f>
        <v>109829.0586</v>
      </c>
      <c r="AE36" s="20" t="n">
        <f aca="false">$C36*AE37</f>
        <v>109829.0586</v>
      </c>
      <c r="AF36" s="20" t="n">
        <f aca="false">$C36*AF37</f>
        <v>109829.0586</v>
      </c>
      <c r="AG36" s="20" t="n">
        <f aca="false">$C36*AG37</f>
        <v>109829.0586</v>
      </c>
      <c r="AH36" s="20" t="n">
        <f aca="false">$C36*AH37</f>
        <v>109829.0586</v>
      </c>
      <c r="AI36" s="20" t="n">
        <f aca="false">$C36*AI37</f>
        <v>109829.0586</v>
      </c>
      <c r="AJ36" s="20" t="n">
        <f aca="false">$C36*AJ37</f>
        <v>439316.2344</v>
      </c>
      <c r="AK36" s="20" t="n">
        <v>340281.02</v>
      </c>
      <c r="AL36" s="20" t="n">
        <v>1625365.78</v>
      </c>
      <c r="AM36" s="20" t="n">
        <f aca="false">$C36*AM37</f>
        <v>109829.0586</v>
      </c>
      <c r="AN36" s="20" t="n">
        <f aca="false">$C36*AN37</f>
        <v>219658.1172</v>
      </c>
      <c r="AO36" s="20" t="n">
        <f aca="false">$C36*AO37</f>
        <v>439316.2344</v>
      </c>
      <c r="AP36" s="20" t="n">
        <f aca="false">$C36*AP37</f>
        <v>10982.90586</v>
      </c>
      <c r="AQ36" s="20" t="n">
        <f aca="false">$C36*AQ37</f>
        <v>10982.90586</v>
      </c>
      <c r="AR36" s="20" t="n">
        <f aca="false">$C36*AR37</f>
        <v>10982.90586</v>
      </c>
      <c r="AS36" s="20" t="n">
        <f aca="false">$C36*AS37</f>
        <v>10982.90586</v>
      </c>
      <c r="AT36" s="20" t="n">
        <f aca="false">$C36*AT37</f>
        <v>0</v>
      </c>
      <c r="AU36" s="20" t="n">
        <f aca="false">$C36*AU37</f>
        <v>0</v>
      </c>
      <c r="AV36" s="20" t="n">
        <f aca="false">$C36*AV37</f>
        <v>0</v>
      </c>
      <c r="AW36" s="20" t="n">
        <f aca="false">$C36*AW37</f>
        <v>0</v>
      </c>
      <c r="AX36" s="20" t="n">
        <f aca="false">$C36*AX37</f>
        <v>0</v>
      </c>
      <c r="AY36" s="21" t="n">
        <f aca="false">SUM(D36:AX36)</f>
        <v>5491452.92934</v>
      </c>
      <c r="AZ36" s="0"/>
      <c r="BA36" s="0"/>
      <c r="BB36" s="0"/>
    </row>
    <row r="37" customFormat="false" ht="15" hidden="false" customHeight="false" outlineLevel="0" collapsed="false">
      <c r="A37" s="17"/>
      <c r="B37" s="25"/>
      <c r="C37" s="19"/>
      <c r="D37" s="27"/>
      <c r="E37" s="22" t="n">
        <v>0.002</v>
      </c>
      <c r="F37" s="22" t="n">
        <v>0.002</v>
      </c>
      <c r="G37" s="22" t="n">
        <v>0.002</v>
      </c>
      <c r="H37" s="22" t="n">
        <f aca="false">H36/C36</f>
        <v>0.000541353998276008</v>
      </c>
      <c r="I37" s="22" t="n">
        <f aca="false">I36/C36</f>
        <v>0.000805295075159644</v>
      </c>
      <c r="J37" s="22" t="n">
        <f aca="false">J36/C36</f>
        <v>0.000541353998276008</v>
      </c>
      <c r="K37" s="22" t="n">
        <f aca="false">K36/C36</f>
        <v>0.000541353998276008</v>
      </c>
      <c r="L37" s="22" t="n">
        <f aca="false">L36/C36</f>
        <v>0.000541353998276008</v>
      </c>
      <c r="M37" s="22" t="n">
        <f aca="false">M36/C36</f>
        <v>0.000541353998276008</v>
      </c>
      <c r="N37" s="22" t="n">
        <f aca="false">N36/C36</f>
        <v>0.000541353998276008</v>
      </c>
      <c r="O37" s="22" t="n">
        <v>0.01</v>
      </c>
      <c r="P37" s="22" t="n">
        <v>0.014</v>
      </c>
      <c r="Q37" s="22" t="n">
        <v>0.02</v>
      </c>
      <c r="R37" s="22" t="n">
        <v>0.02</v>
      </c>
      <c r="S37" s="22" t="n">
        <v>0.02</v>
      </c>
      <c r="T37" s="22" t="n">
        <v>0.02</v>
      </c>
      <c r="U37" s="22" t="n">
        <v>0.02</v>
      </c>
      <c r="V37" s="22" t="n">
        <v>0.02</v>
      </c>
      <c r="W37" s="22" t="n">
        <v>0.02</v>
      </c>
      <c r="X37" s="22" t="n">
        <v>0.02</v>
      </c>
      <c r="Y37" s="22" t="n">
        <v>0.02</v>
      </c>
      <c r="Z37" s="22" t="n">
        <v>0.02</v>
      </c>
      <c r="AA37" s="22" t="n">
        <v>0.02</v>
      </c>
      <c r="AB37" s="22" t="n">
        <v>0.02</v>
      </c>
      <c r="AC37" s="22" t="n">
        <v>0.02</v>
      </c>
      <c r="AD37" s="22" t="n">
        <v>0.02</v>
      </c>
      <c r="AE37" s="22" t="n">
        <v>0.02</v>
      </c>
      <c r="AF37" s="22" t="n">
        <v>0.02</v>
      </c>
      <c r="AG37" s="22" t="n">
        <v>0.02</v>
      </c>
      <c r="AH37" s="22" t="n">
        <v>0.02</v>
      </c>
      <c r="AI37" s="22" t="n">
        <v>0.02</v>
      </c>
      <c r="AJ37" s="22" t="n">
        <v>0.08</v>
      </c>
      <c r="AK37" s="22" t="n">
        <f aca="false">AK36/C36</f>
        <v>0.0619655716506342</v>
      </c>
      <c r="AL37" s="22" t="n">
        <v>0.296</v>
      </c>
      <c r="AM37" s="22" t="n">
        <v>0.02</v>
      </c>
      <c r="AN37" s="22" t="n">
        <v>0.04</v>
      </c>
      <c r="AO37" s="22" t="n">
        <v>0.08</v>
      </c>
      <c r="AP37" s="22" t="n">
        <v>0.002</v>
      </c>
      <c r="AQ37" s="22" t="n">
        <v>0.002</v>
      </c>
      <c r="AR37" s="22" t="n">
        <v>0.002</v>
      </c>
      <c r="AS37" s="22" t="n">
        <v>0.002</v>
      </c>
      <c r="AT37" s="23"/>
      <c r="AU37" s="23"/>
      <c r="AV37" s="23"/>
      <c r="AW37" s="23"/>
      <c r="AX37" s="23"/>
      <c r="AY37" s="24" t="n">
        <f aca="false">SUM(D37:AX37)</f>
        <v>1.00001899071545</v>
      </c>
      <c r="AZ37" s="0"/>
      <c r="BA37" s="0"/>
      <c r="BB37" s="0"/>
    </row>
    <row r="38" customFormat="false" ht="18" hidden="false" customHeight="true" outlineLevel="0" collapsed="false">
      <c r="A38" s="17" t="s">
        <v>87</v>
      </c>
      <c r="B38" s="25" t="s">
        <v>88</v>
      </c>
      <c r="C38" s="19" t="n">
        <v>423739.8</v>
      </c>
      <c r="D38" s="26" t="n">
        <f aca="false">$C38*D39</f>
        <v>0</v>
      </c>
      <c r="E38" s="20" t="n">
        <f aca="false">$C38*E39</f>
        <v>0</v>
      </c>
      <c r="F38" s="20" t="n">
        <f aca="false">$C38*F39</f>
        <v>0</v>
      </c>
      <c r="G38" s="20" t="n">
        <f aca="false">$C38*G39</f>
        <v>0</v>
      </c>
      <c r="H38" s="20" t="n">
        <f aca="false">$C38*H39</f>
        <v>0</v>
      </c>
      <c r="I38" s="20" t="n">
        <f aca="false">$C38*I39</f>
        <v>0</v>
      </c>
      <c r="J38" s="20" t="n">
        <f aca="false">$C38*J39</f>
        <v>0</v>
      </c>
      <c r="K38" s="20" t="n">
        <f aca="false">$C38*K39</f>
        <v>0</v>
      </c>
      <c r="L38" s="20" t="n">
        <f aca="false">$C38*L39</f>
        <v>0</v>
      </c>
      <c r="M38" s="20" t="n">
        <f aca="false">$C38*M39</f>
        <v>0</v>
      </c>
      <c r="N38" s="20" t="n">
        <f aca="false">$C38*N39</f>
        <v>0</v>
      </c>
      <c r="O38" s="20" t="n">
        <f aca="false">$C38*O39</f>
        <v>0</v>
      </c>
      <c r="P38" s="20" t="n">
        <f aca="false">$C38*P39</f>
        <v>0</v>
      </c>
      <c r="Q38" s="20" t="n">
        <f aca="false">$C38*Q39</f>
        <v>0</v>
      </c>
      <c r="R38" s="20" t="n">
        <f aca="false">$C38*R39</f>
        <v>0</v>
      </c>
      <c r="S38" s="20" t="n">
        <f aca="false">$C38*S39</f>
        <v>0</v>
      </c>
      <c r="T38" s="20" t="n">
        <f aca="false">$C38*T39</f>
        <v>0</v>
      </c>
      <c r="U38" s="20" t="n">
        <f aca="false">$C38*U39</f>
        <v>0</v>
      </c>
      <c r="V38" s="20" t="n">
        <f aca="false">$C38*V39</f>
        <v>0</v>
      </c>
      <c r="W38" s="20" t="n">
        <f aca="false">$C38*W39</f>
        <v>0</v>
      </c>
      <c r="X38" s="20" t="n">
        <f aca="false">$C38*X39</f>
        <v>0</v>
      </c>
      <c r="Y38" s="20" t="n">
        <f aca="false">$C38*Y39</f>
        <v>0</v>
      </c>
      <c r="Z38" s="20" t="n">
        <f aca="false">$C38*Z39</f>
        <v>0</v>
      </c>
      <c r="AA38" s="20" t="n">
        <f aca="false">$C38*AA39</f>
        <v>0</v>
      </c>
      <c r="AB38" s="20" t="n">
        <f aca="false">$C38*AB39</f>
        <v>0</v>
      </c>
      <c r="AC38" s="20" t="n">
        <f aca="false">$C38*AC39</f>
        <v>0</v>
      </c>
      <c r="AD38" s="20" t="n">
        <f aca="false">$C38*AD39</f>
        <v>0</v>
      </c>
      <c r="AE38" s="20" t="n">
        <f aca="false">$C38*AE39</f>
        <v>0</v>
      </c>
      <c r="AF38" s="20" t="n">
        <f aca="false">$C38*AF39</f>
        <v>0</v>
      </c>
      <c r="AG38" s="20" t="n">
        <f aca="false">$C38*AG39</f>
        <v>31780.485</v>
      </c>
      <c r="AH38" s="20" t="n">
        <f aca="false">$C38*AH39</f>
        <v>31780.485</v>
      </c>
      <c r="AI38" s="20" t="n">
        <f aca="false">$C38*AI39</f>
        <v>31780.485</v>
      </c>
      <c r="AJ38" s="20" t="n">
        <f aca="false">$C38*AJ39</f>
        <v>52967.475</v>
      </c>
      <c r="AK38" s="20" t="n">
        <f aca="false">$C38*AK39</f>
        <v>52967.475</v>
      </c>
      <c r="AL38" s="20" t="n">
        <f aca="false">$C38*AL39</f>
        <v>52967.475</v>
      </c>
      <c r="AM38" s="20" t="n">
        <f aca="false">$C38*AM39</f>
        <v>42373.98</v>
      </c>
      <c r="AN38" s="20" t="n">
        <f aca="false">$C38*AN39</f>
        <v>42373.98</v>
      </c>
      <c r="AO38" s="20" t="n">
        <f aca="false">$C38*AO39</f>
        <v>42373.98</v>
      </c>
      <c r="AP38" s="20" t="n">
        <f aca="false">$C38*AP39</f>
        <v>10593.495</v>
      </c>
      <c r="AQ38" s="20" t="n">
        <f aca="false">$C38*AQ39</f>
        <v>10593.495</v>
      </c>
      <c r="AR38" s="20" t="n">
        <f aca="false">$C38*AR39</f>
        <v>10593.495</v>
      </c>
      <c r="AS38" s="20" t="n">
        <f aca="false">$C38*AS39</f>
        <v>10593.495</v>
      </c>
      <c r="AT38" s="20" t="n">
        <f aca="false">$C38*AT39</f>
        <v>0</v>
      </c>
      <c r="AU38" s="20" t="n">
        <f aca="false">$C38*AU39</f>
        <v>0</v>
      </c>
      <c r="AV38" s="20" t="n">
        <f aca="false">$C38*AV39</f>
        <v>0</v>
      </c>
      <c r="AW38" s="20" t="n">
        <f aca="false">$C38*AW39</f>
        <v>0</v>
      </c>
      <c r="AX38" s="20" t="n">
        <f aca="false">$C38*AX39</f>
        <v>0</v>
      </c>
      <c r="AY38" s="21" t="n">
        <f aca="false">SUM(D38:AX38)</f>
        <v>423739.8</v>
      </c>
      <c r="AZ38" s="0"/>
      <c r="BA38" s="0"/>
      <c r="BB38" s="0"/>
    </row>
    <row r="39" customFormat="false" ht="15" hidden="false" customHeight="false" outlineLevel="0" collapsed="false">
      <c r="A39" s="17"/>
      <c r="B39" s="25"/>
      <c r="C39" s="19"/>
      <c r="D39" s="27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 t="n">
        <v>0.075</v>
      </c>
      <c r="AH39" s="22" t="n">
        <v>0.075</v>
      </c>
      <c r="AI39" s="22" t="n">
        <v>0.075</v>
      </c>
      <c r="AJ39" s="22" t="n">
        <v>0.125</v>
      </c>
      <c r="AK39" s="22" t="n">
        <v>0.125</v>
      </c>
      <c r="AL39" s="22" t="n">
        <v>0.125</v>
      </c>
      <c r="AM39" s="22" t="n">
        <v>0.1</v>
      </c>
      <c r="AN39" s="22" t="n">
        <v>0.1</v>
      </c>
      <c r="AO39" s="22" t="n">
        <v>0.1</v>
      </c>
      <c r="AP39" s="22" t="n">
        <v>0.025</v>
      </c>
      <c r="AQ39" s="22" t="n">
        <v>0.025</v>
      </c>
      <c r="AR39" s="22" t="n">
        <v>0.025</v>
      </c>
      <c r="AS39" s="22" t="n">
        <v>0.025</v>
      </c>
      <c r="AT39" s="23"/>
      <c r="AU39" s="23"/>
      <c r="AV39" s="23"/>
      <c r="AW39" s="23"/>
      <c r="AX39" s="23"/>
      <c r="AY39" s="24" t="n">
        <f aca="false">SUM(D39:AX39)</f>
        <v>1</v>
      </c>
      <c r="AZ39" s="0"/>
      <c r="BA39" s="0"/>
      <c r="BB39" s="0"/>
    </row>
    <row r="40" customFormat="false" ht="18" hidden="false" customHeight="true" outlineLevel="0" collapsed="false">
      <c r="A40" s="17" t="s">
        <v>89</v>
      </c>
      <c r="B40" s="25" t="s">
        <v>90</v>
      </c>
      <c r="C40" s="19" t="n">
        <v>237557.05</v>
      </c>
      <c r="D40" s="26" t="n">
        <f aca="false">$C40*D41</f>
        <v>0</v>
      </c>
      <c r="E40" s="20" t="n">
        <f aca="false">$C40*E41</f>
        <v>0</v>
      </c>
      <c r="F40" s="20" t="n">
        <f aca="false">$C40*F41</f>
        <v>0</v>
      </c>
      <c r="G40" s="20" t="n">
        <f aca="false">$C40*G41</f>
        <v>0</v>
      </c>
      <c r="H40" s="20" t="n">
        <f aca="false">$C40*H41</f>
        <v>0</v>
      </c>
      <c r="I40" s="20" t="n">
        <f aca="false">$C40*I41</f>
        <v>0</v>
      </c>
      <c r="J40" s="20" t="n">
        <f aca="false">$C40*J41</f>
        <v>0</v>
      </c>
      <c r="K40" s="20" t="n">
        <f aca="false">$C40*K41</f>
        <v>0</v>
      </c>
      <c r="L40" s="20" t="n">
        <f aca="false">$C40*L41</f>
        <v>0</v>
      </c>
      <c r="M40" s="20" t="n">
        <f aca="false">$C40*M41</f>
        <v>0</v>
      </c>
      <c r="N40" s="20" t="n">
        <f aca="false">$C40*N41</f>
        <v>0</v>
      </c>
      <c r="O40" s="20" t="n">
        <f aca="false">$C40*O41</f>
        <v>0</v>
      </c>
      <c r="P40" s="20" t="n">
        <f aca="false">$C40*P41</f>
        <v>0</v>
      </c>
      <c r="Q40" s="20" t="n">
        <f aca="false">$C40*Q41</f>
        <v>0</v>
      </c>
      <c r="R40" s="20" t="n">
        <f aca="false">$C40*R41</f>
        <v>0</v>
      </c>
      <c r="S40" s="20" t="n">
        <f aca="false">$C40*S41</f>
        <v>0</v>
      </c>
      <c r="T40" s="20" t="n">
        <f aca="false">$C40*T41</f>
        <v>0</v>
      </c>
      <c r="U40" s="20" t="n">
        <f aca="false">$C40*U41</f>
        <v>0</v>
      </c>
      <c r="V40" s="20" t="n">
        <f aca="false">$C40*V41</f>
        <v>0</v>
      </c>
      <c r="W40" s="20" t="n">
        <f aca="false">$C40*W41</f>
        <v>0</v>
      </c>
      <c r="X40" s="20" t="n">
        <f aca="false">$C40*X41</f>
        <v>0</v>
      </c>
      <c r="Y40" s="20" t="n">
        <f aca="false">$C40*Y41</f>
        <v>47511.41</v>
      </c>
      <c r="Z40" s="20" t="n">
        <f aca="false">$C40*Z41</f>
        <v>47511.41</v>
      </c>
      <c r="AA40" s="20" t="n">
        <f aca="false">$C40*AA41</f>
        <v>47511.41</v>
      </c>
      <c r="AB40" s="20" t="n">
        <f aca="false">$C40*AB41</f>
        <v>47511.41</v>
      </c>
      <c r="AC40" s="20" t="n">
        <f aca="false">$C40*AC41</f>
        <v>47511.41</v>
      </c>
      <c r="AD40" s="20" t="n">
        <f aca="false">$C40*AD41</f>
        <v>0</v>
      </c>
      <c r="AE40" s="20" t="n">
        <f aca="false">$C40*AE41</f>
        <v>0</v>
      </c>
      <c r="AF40" s="20" t="n">
        <f aca="false">$C40*AF41</f>
        <v>0</v>
      </c>
      <c r="AG40" s="20" t="n">
        <f aca="false">$C40*AG41</f>
        <v>0</v>
      </c>
      <c r="AH40" s="20" t="n">
        <f aca="false">$C40*AH41</f>
        <v>0</v>
      </c>
      <c r="AI40" s="20" t="n">
        <f aca="false">$C40*AI41</f>
        <v>0</v>
      </c>
      <c r="AJ40" s="20" t="n">
        <f aca="false">$C40*AJ41</f>
        <v>0</v>
      </c>
      <c r="AK40" s="20" t="n">
        <f aca="false">$C40*AK41</f>
        <v>0</v>
      </c>
      <c r="AL40" s="20" t="n">
        <f aca="false">$C40*AL41</f>
        <v>0</v>
      </c>
      <c r="AM40" s="20" t="n">
        <f aca="false">$C40*AM41</f>
        <v>0</v>
      </c>
      <c r="AN40" s="20" t="n">
        <f aca="false">$C40*AN41</f>
        <v>0</v>
      </c>
      <c r="AO40" s="20" t="n">
        <f aca="false">$C40*AO41</f>
        <v>0</v>
      </c>
      <c r="AP40" s="20" t="n">
        <f aca="false">$C40*AP41</f>
        <v>0</v>
      </c>
      <c r="AQ40" s="20" t="n">
        <f aca="false">$C40*AQ41</f>
        <v>0</v>
      </c>
      <c r="AR40" s="20" t="n">
        <f aca="false">$C40*AR41</f>
        <v>0</v>
      </c>
      <c r="AS40" s="20" t="n">
        <f aca="false">$C40*AS41</f>
        <v>0</v>
      </c>
      <c r="AT40" s="20" t="n">
        <f aca="false">$C40*AT41</f>
        <v>0</v>
      </c>
      <c r="AU40" s="20" t="n">
        <f aca="false">$C40*AU41</f>
        <v>0</v>
      </c>
      <c r="AV40" s="20" t="n">
        <f aca="false">$C40*AV41</f>
        <v>0</v>
      </c>
      <c r="AW40" s="20" t="n">
        <f aca="false">$C40*AW41</f>
        <v>0</v>
      </c>
      <c r="AX40" s="20" t="n">
        <f aca="false">$C40*AX41</f>
        <v>0</v>
      </c>
      <c r="AY40" s="21" t="n">
        <f aca="false">SUM(D40:AX40)</f>
        <v>237557.05</v>
      </c>
      <c r="AZ40" s="0"/>
      <c r="BA40" s="0"/>
      <c r="BB40" s="0"/>
    </row>
    <row r="41" customFormat="false" ht="15" hidden="false" customHeight="false" outlineLevel="0" collapsed="false">
      <c r="A41" s="17"/>
      <c r="B41" s="25"/>
      <c r="C41" s="19"/>
      <c r="D41" s="27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 t="n">
        <v>0.2</v>
      </c>
      <c r="Z41" s="22" t="n">
        <v>0.2</v>
      </c>
      <c r="AA41" s="22" t="n">
        <v>0.2</v>
      </c>
      <c r="AB41" s="22" t="n">
        <v>0.2</v>
      </c>
      <c r="AC41" s="22" t="n">
        <v>0.2</v>
      </c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3"/>
      <c r="AU41" s="23"/>
      <c r="AV41" s="23"/>
      <c r="AW41" s="23"/>
      <c r="AX41" s="23"/>
      <c r="AY41" s="24" t="n">
        <f aca="false">SUM(D41:AX41)</f>
        <v>1</v>
      </c>
      <c r="AZ41" s="0"/>
      <c r="BA41" s="0"/>
      <c r="BB41" s="0"/>
    </row>
    <row r="42" customFormat="false" ht="18" hidden="false" customHeight="true" outlineLevel="0" collapsed="false">
      <c r="A42" s="17" t="s">
        <v>91</v>
      </c>
      <c r="B42" s="25" t="s">
        <v>92</v>
      </c>
      <c r="C42" s="19" t="n">
        <v>23451.56</v>
      </c>
      <c r="D42" s="26" t="n">
        <f aca="false">$C42*D43</f>
        <v>0</v>
      </c>
      <c r="E42" s="20" t="n">
        <f aca="false">$C42*E43</f>
        <v>0</v>
      </c>
      <c r="F42" s="20" t="n">
        <f aca="false">$C42*F43</f>
        <v>0</v>
      </c>
      <c r="G42" s="20" t="n">
        <f aca="false">$C42*G43</f>
        <v>0</v>
      </c>
      <c r="H42" s="20" t="n">
        <f aca="false">$C42*H43</f>
        <v>0</v>
      </c>
      <c r="I42" s="20" t="n">
        <f aca="false">$C42*I43</f>
        <v>0</v>
      </c>
      <c r="J42" s="20" t="n">
        <f aca="false">$C42*J43</f>
        <v>0</v>
      </c>
      <c r="K42" s="20" t="n">
        <f aca="false">$C42*K43</f>
        <v>0</v>
      </c>
      <c r="L42" s="20" t="n">
        <f aca="false">$C42*L43</f>
        <v>0</v>
      </c>
      <c r="M42" s="20" t="n">
        <f aca="false">$C42*M43</f>
        <v>0</v>
      </c>
      <c r="N42" s="20" t="n">
        <f aca="false">$C42*N43</f>
        <v>0</v>
      </c>
      <c r="O42" s="20" t="n">
        <f aca="false">$C42*O43</f>
        <v>0</v>
      </c>
      <c r="P42" s="20" t="n">
        <f aca="false">$C42*P43</f>
        <v>0</v>
      </c>
      <c r="Q42" s="20" t="n">
        <f aca="false">$C42*Q43</f>
        <v>0</v>
      </c>
      <c r="R42" s="20" t="n">
        <f aca="false">$C42*R43</f>
        <v>0</v>
      </c>
      <c r="S42" s="20" t="n">
        <f aca="false">$C42*S43</f>
        <v>0</v>
      </c>
      <c r="T42" s="20" t="n">
        <f aca="false">$C42*T43</f>
        <v>0</v>
      </c>
      <c r="U42" s="20" t="n">
        <f aca="false">$C42*U43</f>
        <v>0</v>
      </c>
      <c r="V42" s="20" t="n">
        <f aca="false">$C42*V43</f>
        <v>0</v>
      </c>
      <c r="W42" s="20" t="n">
        <f aca="false">$C42*W43</f>
        <v>0</v>
      </c>
      <c r="X42" s="20" t="n">
        <f aca="false">$C42*X43</f>
        <v>0</v>
      </c>
      <c r="Y42" s="20" t="n">
        <f aca="false">$C42*Y43</f>
        <v>0</v>
      </c>
      <c r="Z42" s="20" t="n">
        <f aca="false">$C42*Z43</f>
        <v>0</v>
      </c>
      <c r="AA42" s="20" t="n">
        <f aca="false">$C42*AA43</f>
        <v>0</v>
      </c>
      <c r="AB42" s="20" t="n">
        <f aca="false">$C42*AB43</f>
        <v>0</v>
      </c>
      <c r="AC42" s="20" t="n">
        <f aca="false">$C42*AC43</f>
        <v>0</v>
      </c>
      <c r="AD42" s="20" t="n">
        <f aca="false">$C42*AD43</f>
        <v>0</v>
      </c>
      <c r="AE42" s="20" t="n">
        <f aca="false">$C42*AE43</f>
        <v>0</v>
      </c>
      <c r="AF42" s="20" t="n">
        <f aca="false">$C42*AF43</f>
        <v>0</v>
      </c>
      <c r="AG42" s="20" t="n">
        <f aca="false">$C42*AG43</f>
        <v>0</v>
      </c>
      <c r="AH42" s="20" t="n">
        <f aca="false">$C42*AH43</f>
        <v>0</v>
      </c>
      <c r="AI42" s="20" t="n">
        <f aca="false">$C42*AI43</f>
        <v>0</v>
      </c>
      <c r="AJ42" s="20" t="n">
        <f aca="false">$C42*AJ43</f>
        <v>0</v>
      </c>
      <c r="AK42" s="20" t="n">
        <f aca="false">$C42*AK43</f>
        <v>0</v>
      </c>
      <c r="AL42" s="20" t="n">
        <f aca="false">$C42*AL43</f>
        <v>0</v>
      </c>
      <c r="AM42" s="20" t="n">
        <f aca="false">$C42*AM43</f>
        <v>0</v>
      </c>
      <c r="AN42" s="20" t="n">
        <f aca="false">$C42*AN43</f>
        <v>0</v>
      </c>
      <c r="AO42" s="20" t="n">
        <f aca="false">$C42*AO43</f>
        <v>4690.312</v>
      </c>
      <c r="AP42" s="20" t="n">
        <f aca="false">$C42*AP43</f>
        <v>4690.312</v>
      </c>
      <c r="AQ42" s="20" t="n">
        <f aca="false">$C42*AQ43</f>
        <v>4690.312</v>
      </c>
      <c r="AR42" s="20" t="n">
        <f aca="false">$C42*AR43</f>
        <v>4690.312</v>
      </c>
      <c r="AS42" s="20" t="n">
        <f aca="false">$C42*AS43</f>
        <v>4690.312</v>
      </c>
      <c r="AT42" s="20" t="n">
        <f aca="false">$C42*AT43</f>
        <v>0</v>
      </c>
      <c r="AU42" s="20" t="n">
        <f aca="false">$C42*AU43</f>
        <v>0</v>
      </c>
      <c r="AV42" s="20" t="n">
        <f aca="false">$C42*AV43</f>
        <v>0</v>
      </c>
      <c r="AW42" s="20" t="n">
        <f aca="false">$C42*AW43</f>
        <v>0</v>
      </c>
      <c r="AX42" s="20" t="n">
        <f aca="false">$C42*AX43</f>
        <v>0</v>
      </c>
      <c r="AY42" s="21" t="n">
        <f aca="false">SUM(D42:AX42)</f>
        <v>23451.56</v>
      </c>
      <c r="AZ42" s="0"/>
      <c r="BA42" s="0"/>
      <c r="BB42" s="0"/>
    </row>
    <row r="43" customFormat="false" ht="15" hidden="false" customHeight="false" outlineLevel="0" collapsed="false">
      <c r="A43" s="17"/>
      <c r="B43" s="25"/>
      <c r="C43" s="19"/>
      <c r="D43" s="27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 t="n">
        <v>0.2</v>
      </c>
      <c r="AP43" s="22" t="n">
        <v>0.2</v>
      </c>
      <c r="AQ43" s="22" t="n">
        <v>0.2</v>
      </c>
      <c r="AR43" s="22" t="n">
        <v>0.2</v>
      </c>
      <c r="AS43" s="22" t="n">
        <v>0.2</v>
      </c>
      <c r="AT43" s="23"/>
      <c r="AU43" s="23"/>
      <c r="AV43" s="23"/>
      <c r="AW43" s="23"/>
      <c r="AX43" s="23"/>
      <c r="AY43" s="24" t="n">
        <f aca="false">SUM(D43:AX43)</f>
        <v>1</v>
      </c>
      <c r="AZ43" s="0"/>
      <c r="BA43" s="0"/>
      <c r="BB43" s="0"/>
    </row>
    <row r="44" customFormat="false" ht="18" hidden="false" customHeight="true" outlineLevel="0" collapsed="false">
      <c r="A44" s="17" t="s">
        <v>93</v>
      </c>
      <c r="B44" s="25" t="s">
        <v>94</v>
      </c>
      <c r="C44" s="19" t="n">
        <v>531039.91</v>
      </c>
      <c r="D44" s="26" t="n">
        <f aca="false">$C44*D45</f>
        <v>0</v>
      </c>
      <c r="E44" s="20" t="n">
        <f aca="false">$C44*E45</f>
        <v>0</v>
      </c>
      <c r="F44" s="20" t="n">
        <f aca="false">$C44*F45</f>
        <v>0</v>
      </c>
      <c r="G44" s="20" t="n">
        <f aca="false">$C44*G45</f>
        <v>0</v>
      </c>
      <c r="H44" s="20" t="n">
        <f aca="false">$C44*H45</f>
        <v>0</v>
      </c>
      <c r="I44" s="20" t="n">
        <f aca="false">$C44*I45</f>
        <v>0</v>
      </c>
      <c r="J44" s="20" t="n">
        <f aca="false">$C44*J45</f>
        <v>0</v>
      </c>
      <c r="K44" s="20" t="n">
        <f aca="false">$C44*K45</f>
        <v>0</v>
      </c>
      <c r="L44" s="20" t="n">
        <f aca="false">$C44*L45</f>
        <v>0</v>
      </c>
      <c r="M44" s="20" t="n">
        <f aca="false">$C44*M45</f>
        <v>0</v>
      </c>
      <c r="N44" s="20" t="n">
        <f aca="false">$C44*N45</f>
        <v>0</v>
      </c>
      <c r="O44" s="20" t="n">
        <f aca="false">$C44*O45</f>
        <v>0</v>
      </c>
      <c r="P44" s="20" t="n">
        <f aca="false">$C44*P45</f>
        <v>0</v>
      </c>
      <c r="Q44" s="20" t="n">
        <f aca="false">$C44*Q45</f>
        <v>0</v>
      </c>
      <c r="R44" s="20" t="n">
        <f aca="false">$C44*R45</f>
        <v>0</v>
      </c>
      <c r="S44" s="20" t="n">
        <f aca="false">$C44*S45</f>
        <v>0</v>
      </c>
      <c r="T44" s="20" t="n">
        <f aca="false">$C44*T45</f>
        <v>0</v>
      </c>
      <c r="U44" s="20" t="n">
        <f aca="false">$C44*U45</f>
        <v>0</v>
      </c>
      <c r="V44" s="20" t="n">
        <f aca="false">$C44*V45</f>
        <v>0</v>
      </c>
      <c r="W44" s="20" t="n">
        <f aca="false">$C44*W45</f>
        <v>0</v>
      </c>
      <c r="X44" s="20" t="n">
        <f aca="false">$C44*X45</f>
        <v>0</v>
      </c>
      <c r="Y44" s="20" t="n">
        <f aca="false">$C44*Y45</f>
        <v>0</v>
      </c>
      <c r="Z44" s="20" t="n">
        <f aca="false">$C44*Z45</f>
        <v>0</v>
      </c>
      <c r="AA44" s="20" t="n">
        <f aca="false">$C44*AA45</f>
        <v>0</v>
      </c>
      <c r="AB44" s="20" t="n">
        <f aca="false">$C44*AB45</f>
        <v>0</v>
      </c>
      <c r="AC44" s="20" t="n">
        <f aca="false">$C44*AC45</f>
        <v>0</v>
      </c>
      <c r="AD44" s="20" t="n">
        <f aca="false">$C44*AD45</f>
        <v>0</v>
      </c>
      <c r="AE44" s="20" t="n">
        <f aca="false">$C44*AE45</f>
        <v>0</v>
      </c>
      <c r="AF44" s="20" t="n">
        <f aca="false">$C44*AF45</f>
        <v>0</v>
      </c>
      <c r="AG44" s="20" t="n">
        <f aca="false">$C44*AG45</f>
        <v>0</v>
      </c>
      <c r="AH44" s="20" t="n">
        <f aca="false">$C44*AH45</f>
        <v>92931.98425</v>
      </c>
      <c r="AI44" s="20" t="n">
        <f aca="false">$C44*AI45</f>
        <v>92931.98425</v>
      </c>
      <c r="AJ44" s="20" t="n">
        <f aca="false">$C44*AJ45</f>
        <v>92931.98425</v>
      </c>
      <c r="AK44" s="20" t="n">
        <f aca="false">$C44*AK45</f>
        <v>92931.98425</v>
      </c>
      <c r="AL44" s="20" t="n">
        <f aca="false">$C44*AL45</f>
        <v>0</v>
      </c>
      <c r="AM44" s="20" t="n">
        <f aca="false">$C44*AM45</f>
        <v>0</v>
      </c>
      <c r="AN44" s="20" t="n">
        <f aca="false">$C44*AN45</f>
        <v>0</v>
      </c>
      <c r="AO44" s="20" t="n">
        <f aca="false">$C44*AO45</f>
        <v>0</v>
      </c>
      <c r="AP44" s="20" t="n">
        <f aca="false">$C44*AP45</f>
        <v>0</v>
      </c>
      <c r="AQ44" s="20" t="n">
        <f aca="false">$C44*AQ45</f>
        <v>159311.973</v>
      </c>
      <c r="AR44" s="20" t="n">
        <f aca="false">$C44*AR45</f>
        <v>0</v>
      </c>
      <c r="AS44" s="20" t="n">
        <f aca="false">$C44*AS45</f>
        <v>0</v>
      </c>
      <c r="AT44" s="20" t="n">
        <f aca="false">$C44*AT45</f>
        <v>0</v>
      </c>
      <c r="AU44" s="20" t="n">
        <f aca="false">$C44*AU45</f>
        <v>0</v>
      </c>
      <c r="AV44" s="20" t="n">
        <f aca="false">$C44*AV45</f>
        <v>0</v>
      </c>
      <c r="AW44" s="20" t="n">
        <f aca="false">$C44*AW45</f>
        <v>0</v>
      </c>
      <c r="AX44" s="20" t="n">
        <f aca="false">$C44*AX45</f>
        <v>0</v>
      </c>
      <c r="AY44" s="21" t="n">
        <f aca="false">SUM(D44:AX44)</f>
        <v>531039.91</v>
      </c>
      <c r="AZ44" s="0"/>
      <c r="BA44" s="0"/>
      <c r="BB44" s="0"/>
    </row>
    <row r="45" customFormat="false" ht="15" hidden="false" customHeight="false" outlineLevel="0" collapsed="false">
      <c r="A45" s="17"/>
      <c r="B45" s="25"/>
      <c r="C45" s="19"/>
      <c r="D45" s="27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 t="n">
        <v>0.175</v>
      </c>
      <c r="AI45" s="22" t="n">
        <v>0.175</v>
      </c>
      <c r="AJ45" s="22" t="n">
        <v>0.175</v>
      </c>
      <c r="AK45" s="22" t="n">
        <v>0.175</v>
      </c>
      <c r="AL45" s="22"/>
      <c r="AM45" s="22"/>
      <c r="AN45" s="22"/>
      <c r="AO45" s="22"/>
      <c r="AP45" s="22"/>
      <c r="AQ45" s="22" t="n">
        <v>0.3</v>
      </c>
      <c r="AR45" s="22"/>
      <c r="AS45" s="22"/>
      <c r="AT45" s="23"/>
      <c r="AU45" s="23"/>
      <c r="AV45" s="23"/>
      <c r="AW45" s="23"/>
      <c r="AX45" s="23"/>
      <c r="AY45" s="24" t="n">
        <f aca="false">SUM(D45:AX45)</f>
        <v>1</v>
      </c>
      <c r="AZ45" s="0"/>
      <c r="BA45" s="0"/>
      <c r="BB45" s="0"/>
    </row>
    <row r="46" customFormat="false" ht="18" hidden="false" customHeight="true" outlineLevel="0" collapsed="false">
      <c r="A46" s="17" t="s">
        <v>95</v>
      </c>
      <c r="B46" s="25" t="s">
        <v>96</v>
      </c>
      <c r="C46" s="19" t="n">
        <v>5869.58</v>
      </c>
      <c r="D46" s="26" t="n">
        <f aca="false">$C46*D47</f>
        <v>0</v>
      </c>
      <c r="E46" s="20" t="n">
        <f aca="false">$C46*E47</f>
        <v>0</v>
      </c>
      <c r="F46" s="20" t="n">
        <f aca="false">$C46*F47</f>
        <v>0</v>
      </c>
      <c r="G46" s="20" t="n">
        <f aca="false">$C46*G47</f>
        <v>0</v>
      </c>
      <c r="H46" s="20" t="n">
        <f aca="false">$C46*H47</f>
        <v>0</v>
      </c>
      <c r="I46" s="20" t="n">
        <f aca="false">$C46*I47</f>
        <v>0</v>
      </c>
      <c r="J46" s="20" t="n">
        <f aca="false">$C46*J47</f>
        <v>0</v>
      </c>
      <c r="K46" s="20" t="n">
        <f aca="false">$C46*K47</f>
        <v>0</v>
      </c>
      <c r="L46" s="20" t="n">
        <f aca="false">$C46*L47</f>
        <v>0</v>
      </c>
      <c r="M46" s="20" t="n">
        <f aca="false">$C46*M47</f>
        <v>0</v>
      </c>
      <c r="N46" s="20" t="n">
        <f aca="false">$C46*N47</f>
        <v>0</v>
      </c>
      <c r="O46" s="20" t="n">
        <f aca="false">$C46*O47</f>
        <v>0</v>
      </c>
      <c r="P46" s="20" t="n">
        <f aca="false">$C46*P47</f>
        <v>0</v>
      </c>
      <c r="Q46" s="20" t="n">
        <f aca="false">$C46*Q47</f>
        <v>0</v>
      </c>
      <c r="R46" s="20" t="n">
        <f aca="false">$C46*R47</f>
        <v>0</v>
      </c>
      <c r="S46" s="20" t="n">
        <f aca="false">$C46*S47</f>
        <v>0</v>
      </c>
      <c r="T46" s="20" t="n">
        <f aca="false">$C46*T47</f>
        <v>0</v>
      </c>
      <c r="U46" s="20" t="n">
        <f aca="false">$C46*U47</f>
        <v>0</v>
      </c>
      <c r="V46" s="20" t="n">
        <f aca="false">$C46*V47</f>
        <v>0</v>
      </c>
      <c r="W46" s="20" t="n">
        <f aca="false">$C46*W47</f>
        <v>0</v>
      </c>
      <c r="X46" s="20" t="n">
        <f aca="false">$C46*X47</f>
        <v>0</v>
      </c>
      <c r="Y46" s="20" t="n">
        <f aca="false">$C46*Y47</f>
        <v>0</v>
      </c>
      <c r="Z46" s="20" t="n">
        <f aca="false">$C46*Z47</f>
        <v>0</v>
      </c>
      <c r="AA46" s="20" t="n">
        <f aca="false">$C46*AA47</f>
        <v>0</v>
      </c>
      <c r="AB46" s="20" t="n">
        <f aca="false">$C46*AB47</f>
        <v>0</v>
      </c>
      <c r="AC46" s="20" t="n">
        <f aca="false">$C46*AC47</f>
        <v>0</v>
      </c>
      <c r="AD46" s="20" t="n">
        <f aca="false">$C46*AD47</f>
        <v>0</v>
      </c>
      <c r="AE46" s="20" t="n">
        <f aca="false">$C46*AE47</f>
        <v>0</v>
      </c>
      <c r="AF46" s="20" t="n">
        <f aca="false">$C46*AF47</f>
        <v>0</v>
      </c>
      <c r="AG46" s="20" t="n">
        <f aca="false">$C46*AG47</f>
        <v>0</v>
      </c>
      <c r="AH46" s="20" t="n">
        <f aca="false">$C46*AH47</f>
        <v>0</v>
      </c>
      <c r="AI46" s="20" t="n">
        <f aca="false">$C46*AI47</f>
        <v>0</v>
      </c>
      <c r="AJ46" s="20" t="n">
        <f aca="false">$C46*AJ47</f>
        <v>0</v>
      </c>
      <c r="AK46" s="20" t="n">
        <f aca="false">$C46*AK47</f>
        <v>0</v>
      </c>
      <c r="AL46" s="20" t="n">
        <f aca="false">$C46*AL47</f>
        <v>0</v>
      </c>
      <c r="AM46" s="20" t="n">
        <f aca="false">$C46*AM47</f>
        <v>0</v>
      </c>
      <c r="AN46" s="20" t="n">
        <f aca="false">$C46*AN47</f>
        <v>0</v>
      </c>
      <c r="AO46" s="20" t="n">
        <f aca="false">$C46*AO47</f>
        <v>0</v>
      </c>
      <c r="AP46" s="20" t="n">
        <f aca="false">$C46*AP47</f>
        <v>0</v>
      </c>
      <c r="AQ46" s="20" t="n">
        <f aca="false">$C46*AQ47</f>
        <v>5869.58</v>
      </c>
      <c r="AR46" s="20" t="n">
        <f aca="false">$C46*AR47</f>
        <v>0</v>
      </c>
      <c r="AS46" s="20" t="n">
        <f aca="false">$C46*AS47</f>
        <v>0</v>
      </c>
      <c r="AT46" s="20" t="n">
        <f aca="false">$C46*AT47</f>
        <v>0</v>
      </c>
      <c r="AU46" s="20" t="n">
        <f aca="false">$C46*AU47</f>
        <v>0</v>
      </c>
      <c r="AV46" s="20" t="n">
        <f aca="false">$C46*AV47</f>
        <v>0</v>
      </c>
      <c r="AW46" s="20" t="n">
        <f aca="false">$C46*AW47</f>
        <v>0</v>
      </c>
      <c r="AX46" s="20" t="n">
        <f aca="false">$C46*AX47</f>
        <v>0</v>
      </c>
      <c r="AY46" s="21" t="n">
        <f aca="false">SUM(D46:AX46)</f>
        <v>5869.58</v>
      </c>
      <c r="AZ46" s="0"/>
      <c r="BA46" s="0"/>
      <c r="BB46" s="0"/>
    </row>
    <row r="47" customFormat="false" ht="15" hidden="false" customHeight="false" outlineLevel="0" collapsed="false">
      <c r="A47" s="17"/>
      <c r="B47" s="25"/>
      <c r="C47" s="19"/>
      <c r="D47" s="27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 t="n">
        <v>1</v>
      </c>
      <c r="AR47" s="22"/>
      <c r="AS47" s="22"/>
      <c r="AT47" s="23"/>
      <c r="AU47" s="23"/>
      <c r="AV47" s="23"/>
      <c r="AW47" s="23"/>
      <c r="AX47" s="23"/>
      <c r="AY47" s="24" t="n">
        <f aca="false">SUM(D47:AX47)</f>
        <v>1</v>
      </c>
      <c r="AZ47" s="0"/>
      <c r="BA47" s="0"/>
      <c r="BB47" s="0"/>
    </row>
    <row r="48" customFormat="false" ht="18" hidden="false" customHeight="true" outlineLevel="0" collapsed="false">
      <c r="A48" s="17" t="s">
        <v>97</v>
      </c>
      <c r="B48" s="25" t="s">
        <v>98</v>
      </c>
      <c r="C48" s="29" t="n">
        <v>1105363.5</v>
      </c>
      <c r="D48" s="26" t="n">
        <f aca="false">$C48*D49</f>
        <v>0</v>
      </c>
      <c r="E48" s="20" t="n">
        <f aca="false">$C48*E49</f>
        <v>0</v>
      </c>
      <c r="F48" s="20" t="n">
        <f aca="false">$C48*F49</f>
        <v>0</v>
      </c>
      <c r="G48" s="20" t="n">
        <f aca="false">$C48*G49</f>
        <v>0</v>
      </c>
      <c r="H48" s="20" t="n">
        <f aca="false">$C48*H49</f>
        <v>0</v>
      </c>
      <c r="I48" s="20" t="n">
        <f aca="false">$C48*I49</f>
        <v>0</v>
      </c>
      <c r="J48" s="20" t="n">
        <f aca="false">$C48*J49</f>
        <v>0</v>
      </c>
      <c r="K48" s="20" t="n">
        <f aca="false">$C48*K49</f>
        <v>0</v>
      </c>
      <c r="L48" s="20" t="n">
        <f aca="false">$C48*L49</f>
        <v>0</v>
      </c>
      <c r="M48" s="20" t="n">
        <f aca="false">$C48*M49</f>
        <v>0</v>
      </c>
      <c r="N48" s="20" t="n">
        <f aca="false">$C48*N49</f>
        <v>0</v>
      </c>
      <c r="O48" s="20" t="n">
        <f aca="false">$C48*O49</f>
        <v>0</v>
      </c>
      <c r="P48" s="20" t="n">
        <f aca="false">$C48*P49</f>
        <v>0</v>
      </c>
      <c r="Q48" s="20" t="n">
        <f aca="false">$C48*Q49</f>
        <v>0</v>
      </c>
      <c r="R48" s="20" t="n">
        <f aca="false">$C48*R49</f>
        <v>0</v>
      </c>
      <c r="S48" s="20" t="n">
        <f aca="false">$C48*S49</f>
        <v>0</v>
      </c>
      <c r="T48" s="20" t="n">
        <f aca="false">$C48*T49</f>
        <v>0</v>
      </c>
      <c r="U48" s="20" t="n">
        <f aca="false">$C48*U49</f>
        <v>0</v>
      </c>
      <c r="V48" s="20" t="n">
        <f aca="false">$C48*V49</f>
        <v>33160.905</v>
      </c>
      <c r="W48" s="20" t="n">
        <f aca="false">$C48*W49</f>
        <v>33160.905</v>
      </c>
      <c r="X48" s="20" t="n">
        <f aca="false">$C48*X49</f>
        <v>33160.905</v>
      </c>
      <c r="Y48" s="20" t="n">
        <f aca="false">$C48*Y49</f>
        <v>33160.905</v>
      </c>
      <c r="Z48" s="20" t="n">
        <f aca="false">$C48*Z49</f>
        <v>33160.905</v>
      </c>
      <c r="AA48" s="20" t="n">
        <f aca="false">$C48*AA49</f>
        <v>33160.905</v>
      </c>
      <c r="AB48" s="20" t="n">
        <f aca="false">$C48*AB49</f>
        <v>33160.905</v>
      </c>
      <c r="AC48" s="20" t="n">
        <f aca="false">$C48*AC49</f>
        <v>33160.905</v>
      </c>
      <c r="AD48" s="20" t="n">
        <f aca="false">$C48*AD49</f>
        <v>33160.905</v>
      </c>
      <c r="AE48" s="20" t="n">
        <f aca="false">$C48*AE49</f>
        <v>33160.905</v>
      </c>
      <c r="AF48" s="20" t="n">
        <f aca="false">$C48*AF49</f>
        <v>33160.905</v>
      </c>
      <c r="AG48" s="20" t="n">
        <f aca="false">$C48*AG49</f>
        <v>33160.905</v>
      </c>
      <c r="AH48" s="20" t="n">
        <f aca="false">$C48*AH49</f>
        <v>33160.905</v>
      </c>
      <c r="AI48" s="20" t="n">
        <f aca="false">$C48*AI49</f>
        <v>22107.27</v>
      </c>
      <c r="AJ48" s="20" t="n">
        <f aca="false">$C48*AJ49</f>
        <v>99482.715</v>
      </c>
      <c r="AK48" s="20" t="n">
        <f aca="false">$C48*AK49</f>
        <v>99482.715</v>
      </c>
      <c r="AL48" s="20" t="n">
        <f aca="false">$C48*AL49</f>
        <v>132643.62</v>
      </c>
      <c r="AM48" s="20" t="n">
        <f aca="false">$C48*AM49</f>
        <v>132643.62</v>
      </c>
      <c r="AN48" s="20" t="n">
        <f aca="false">$C48*AN49</f>
        <v>132643.62</v>
      </c>
      <c r="AO48" s="20" t="n">
        <v>55268.175</v>
      </c>
      <c r="AP48" s="20" t="n">
        <f aca="false">$C48*AP49</f>
        <v>0</v>
      </c>
      <c r="AQ48" s="20" t="n">
        <f aca="false">$C48*AQ49</f>
        <v>0</v>
      </c>
      <c r="AR48" s="20" t="n">
        <f aca="false">$C48*AR49</f>
        <v>0</v>
      </c>
      <c r="AS48" s="20" t="n">
        <f aca="false">$C48*AS49</f>
        <v>0</v>
      </c>
      <c r="AT48" s="20" t="n">
        <f aca="false">$C48*AT49</f>
        <v>0</v>
      </c>
      <c r="AU48" s="20" t="n">
        <f aca="false">$C48*AU49</f>
        <v>0</v>
      </c>
      <c r="AV48" s="20" t="n">
        <f aca="false">$C48*AV49</f>
        <v>0</v>
      </c>
      <c r="AW48" s="20" t="n">
        <f aca="false">$C48*AW49</f>
        <v>0</v>
      </c>
      <c r="AX48" s="20" t="n">
        <f aca="false">$C48*AX49</f>
        <v>0</v>
      </c>
      <c r="AY48" s="21" t="n">
        <f aca="false">SUM(D48:AX48)</f>
        <v>1105363.5</v>
      </c>
      <c r="AZ48" s="0"/>
      <c r="BA48" s="0"/>
      <c r="BB48" s="0"/>
    </row>
    <row r="49" customFormat="false" ht="15" hidden="false" customHeight="false" outlineLevel="0" collapsed="false">
      <c r="A49" s="17"/>
      <c r="B49" s="25"/>
      <c r="C49" s="29"/>
      <c r="D49" s="27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 t="n">
        <v>0.03</v>
      </c>
      <c r="W49" s="22" t="n">
        <v>0.03</v>
      </c>
      <c r="X49" s="22" t="n">
        <v>0.03</v>
      </c>
      <c r="Y49" s="22" t="n">
        <v>0.03</v>
      </c>
      <c r="Z49" s="22" t="n">
        <v>0.03</v>
      </c>
      <c r="AA49" s="22" t="n">
        <v>0.03</v>
      </c>
      <c r="AB49" s="22" t="n">
        <v>0.03</v>
      </c>
      <c r="AC49" s="22" t="n">
        <v>0.03</v>
      </c>
      <c r="AD49" s="22" t="n">
        <v>0.03</v>
      </c>
      <c r="AE49" s="22" t="n">
        <v>0.03</v>
      </c>
      <c r="AF49" s="22" t="n">
        <v>0.03</v>
      </c>
      <c r="AG49" s="22" t="n">
        <v>0.03</v>
      </c>
      <c r="AH49" s="22" t="n">
        <v>0.03</v>
      </c>
      <c r="AI49" s="22" t="n">
        <v>0.02</v>
      </c>
      <c r="AJ49" s="22" t="n">
        <v>0.09</v>
      </c>
      <c r="AK49" s="22" t="n">
        <v>0.09</v>
      </c>
      <c r="AL49" s="22" t="n">
        <v>0.12</v>
      </c>
      <c r="AM49" s="22" t="n">
        <v>0.12</v>
      </c>
      <c r="AN49" s="22" t="n">
        <v>0.12</v>
      </c>
      <c r="AO49" s="22" t="n">
        <v>0.05</v>
      </c>
      <c r="AP49" s="22"/>
      <c r="AQ49" s="22"/>
      <c r="AR49" s="22"/>
      <c r="AS49" s="22"/>
      <c r="AT49" s="23"/>
      <c r="AU49" s="23"/>
      <c r="AV49" s="23"/>
      <c r="AW49" s="23"/>
      <c r="AX49" s="23"/>
      <c r="AY49" s="24" t="n">
        <f aca="false">SUM(D49:AX49)</f>
        <v>1</v>
      </c>
      <c r="AZ49" s="0"/>
      <c r="BA49" s="0"/>
      <c r="BB49" s="0"/>
    </row>
    <row r="50" customFormat="false" ht="18" hidden="false" customHeight="true" outlineLevel="0" collapsed="false">
      <c r="A50" s="17" t="s">
        <v>99</v>
      </c>
      <c r="B50" s="25" t="s">
        <v>100</v>
      </c>
      <c r="C50" s="29" t="n">
        <v>2915442.9</v>
      </c>
      <c r="D50" s="26" t="n">
        <f aca="false">$C50*D51</f>
        <v>0</v>
      </c>
      <c r="E50" s="20" t="n">
        <f aca="false">$C50*E51</f>
        <v>0</v>
      </c>
      <c r="F50" s="20" t="n">
        <f aca="false">$C50*F51</f>
        <v>0</v>
      </c>
      <c r="G50" s="20" t="n">
        <f aca="false">$C50*G51</f>
        <v>0</v>
      </c>
      <c r="H50" s="20" t="n">
        <f aca="false">$C50*H51</f>
        <v>0</v>
      </c>
      <c r="I50" s="20" t="n">
        <f aca="false">$C50*I51</f>
        <v>0</v>
      </c>
      <c r="J50" s="20" t="n">
        <f aca="false">$C50*J51</f>
        <v>0</v>
      </c>
      <c r="K50" s="20" t="n">
        <f aca="false">$C50*K51</f>
        <v>0</v>
      </c>
      <c r="L50" s="20" t="n">
        <f aca="false">$C50*L51</f>
        <v>0</v>
      </c>
      <c r="M50" s="20" t="n">
        <f aca="false">$C50*M51</f>
        <v>0</v>
      </c>
      <c r="N50" s="20" t="n">
        <f aca="false">$C50*N51</f>
        <v>0</v>
      </c>
      <c r="O50" s="20" t="n">
        <f aca="false">$C50*O51</f>
        <v>0</v>
      </c>
      <c r="P50" s="20" t="n">
        <f aca="false">$C50*P51</f>
        <v>0</v>
      </c>
      <c r="Q50" s="20" t="n">
        <f aca="false">$C50*Q51</f>
        <v>64139.7438</v>
      </c>
      <c r="R50" s="20" t="n">
        <f aca="false">$C50*R51</f>
        <v>75801.5154</v>
      </c>
      <c r="S50" s="20" t="n">
        <f aca="false">$C50*S51</f>
        <v>75801.5154</v>
      </c>
      <c r="T50" s="20" t="n">
        <f aca="false">$C50*T51</f>
        <v>75801.5154</v>
      </c>
      <c r="U50" s="20" t="n">
        <f aca="false">$C50*U51</f>
        <v>75801.5154</v>
      </c>
      <c r="V50" s="20" t="n">
        <f aca="false">$C50*V51</f>
        <v>75801.5154</v>
      </c>
      <c r="W50" s="20" t="n">
        <f aca="false">$C50*W51</f>
        <v>75801.5154</v>
      </c>
      <c r="X50" s="20" t="n">
        <f aca="false">$C50*X51</f>
        <v>75801.5154</v>
      </c>
      <c r="Y50" s="20" t="n">
        <f aca="false">$C50*Y51</f>
        <v>75801.5154</v>
      </c>
      <c r="Z50" s="20" t="n">
        <f aca="false">$C50*Z51</f>
        <v>75801.5154</v>
      </c>
      <c r="AA50" s="20" t="n">
        <f aca="false">$C50*AA51</f>
        <v>75801.5154</v>
      </c>
      <c r="AB50" s="20" t="n">
        <f aca="false">$C50*AB51</f>
        <v>75801.5154</v>
      </c>
      <c r="AC50" s="20" t="n">
        <f aca="false">$C50*AC51</f>
        <v>75801.5154</v>
      </c>
      <c r="AD50" s="20" t="n">
        <f aca="false">$C50*AD51</f>
        <v>874632.870000001</v>
      </c>
      <c r="AE50" s="20" t="n">
        <f aca="false">$C50*AE51</f>
        <v>87463.2870000001</v>
      </c>
      <c r="AF50" s="20" t="n">
        <f aca="false">$C50*AF51</f>
        <v>145772.145</v>
      </c>
      <c r="AG50" s="20" t="n">
        <f aca="false">$C50*AG51</f>
        <v>75801.5154</v>
      </c>
      <c r="AH50" s="20" t="n">
        <f aca="false">$C50*AH51</f>
        <v>87463.2870000001</v>
      </c>
      <c r="AI50" s="20" t="n">
        <f aca="false">$C50*AI51</f>
        <v>75801.5154</v>
      </c>
      <c r="AJ50" s="20" t="n">
        <f aca="false">$C50*AJ51</f>
        <v>75801.5154</v>
      </c>
      <c r="AK50" s="20" t="n">
        <f aca="false">$C50*AK51</f>
        <v>75801.5154</v>
      </c>
      <c r="AL50" s="20" t="n">
        <f aca="false">$C50*AL51</f>
        <v>75801.5154</v>
      </c>
      <c r="AM50" s="20" t="n">
        <f aca="false">$C50*AM51</f>
        <v>75801.5154</v>
      </c>
      <c r="AN50" s="20" t="n">
        <f aca="false">$C50*AN51</f>
        <v>291544.29</v>
      </c>
      <c r="AO50" s="20" t="n">
        <f aca="false">$C50*AO51</f>
        <v>0</v>
      </c>
      <c r="AP50" s="20" t="n">
        <f aca="false">$C50*AP51</f>
        <v>0</v>
      </c>
      <c r="AQ50" s="20" t="n">
        <f aca="false">$C50*AQ51</f>
        <v>0</v>
      </c>
      <c r="AR50" s="20" t="n">
        <f aca="false">$C50*AR51</f>
        <v>0</v>
      </c>
      <c r="AS50" s="20" t="n">
        <f aca="false">$C50*AS51</f>
        <v>0</v>
      </c>
      <c r="AT50" s="20" t="n">
        <f aca="false">$C50*AT51</f>
        <v>0</v>
      </c>
      <c r="AU50" s="20" t="n">
        <f aca="false">$C50*AU51</f>
        <v>0</v>
      </c>
      <c r="AV50" s="20" t="n">
        <f aca="false">$C50*AV51</f>
        <v>0</v>
      </c>
      <c r="AW50" s="20" t="n">
        <f aca="false">$C50*AW51</f>
        <v>0</v>
      </c>
      <c r="AX50" s="20" t="n">
        <f aca="false">$C50*AX51</f>
        <v>0</v>
      </c>
      <c r="AY50" s="21" t="n">
        <f aca="false">SUM(D50:AX50)</f>
        <v>2915442.9</v>
      </c>
      <c r="AZ50" s="0"/>
      <c r="BA50" s="0"/>
      <c r="BB50" s="0"/>
    </row>
    <row r="51" customFormat="false" ht="15" hidden="false" customHeight="false" outlineLevel="0" collapsed="false">
      <c r="A51" s="17"/>
      <c r="B51" s="25"/>
      <c r="C51" s="29"/>
      <c r="D51" s="27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 t="n">
        <v>0.022</v>
      </c>
      <c r="R51" s="22" t="n">
        <v>0.026</v>
      </c>
      <c r="S51" s="22" t="n">
        <v>0.026</v>
      </c>
      <c r="T51" s="22" t="n">
        <v>0.026</v>
      </c>
      <c r="U51" s="22" t="n">
        <v>0.026</v>
      </c>
      <c r="V51" s="22" t="n">
        <v>0.026</v>
      </c>
      <c r="W51" s="22" t="n">
        <v>0.026</v>
      </c>
      <c r="X51" s="22" t="n">
        <v>0.026</v>
      </c>
      <c r="Y51" s="22" t="n">
        <v>0.026</v>
      </c>
      <c r="Z51" s="22" t="n">
        <v>0.026</v>
      </c>
      <c r="AA51" s="22" t="n">
        <v>0.026</v>
      </c>
      <c r="AB51" s="22" t="n">
        <v>0.026</v>
      </c>
      <c r="AC51" s="22" t="n">
        <v>0.026</v>
      </c>
      <c r="AD51" s="22" t="n">
        <v>0.3</v>
      </c>
      <c r="AE51" s="22" t="n">
        <v>0.03</v>
      </c>
      <c r="AF51" s="22" t="n">
        <v>0.05</v>
      </c>
      <c r="AG51" s="22" t="n">
        <v>0.026</v>
      </c>
      <c r="AH51" s="22" t="n">
        <v>0.03</v>
      </c>
      <c r="AI51" s="22" t="n">
        <v>0.026</v>
      </c>
      <c r="AJ51" s="22" t="n">
        <v>0.026</v>
      </c>
      <c r="AK51" s="22" t="n">
        <v>0.026</v>
      </c>
      <c r="AL51" s="22" t="n">
        <v>0.026</v>
      </c>
      <c r="AM51" s="22" t="n">
        <v>0.026</v>
      </c>
      <c r="AN51" s="22" t="n">
        <v>0.1</v>
      </c>
      <c r="AO51" s="22"/>
      <c r="AP51" s="22"/>
      <c r="AQ51" s="22"/>
      <c r="AR51" s="22"/>
      <c r="AS51" s="22"/>
      <c r="AT51" s="23"/>
      <c r="AU51" s="23"/>
      <c r="AV51" s="23"/>
      <c r="AW51" s="23"/>
      <c r="AX51" s="23"/>
      <c r="AY51" s="24" t="n">
        <f aca="false">SUM(D51:AX51)</f>
        <v>1</v>
      </c>
      <c r="AZ51" s="0"/>
      <c r="BA51" s="0"/>
      <c r="BB51" s="0"/>
    </row>
    <row r="52" customFormat="false" ht="18" hidden="false" customHeight="true" outlineLevel="0" collapsed="false">
      <c r="A52" s="17" t="s">
        <v>101</v>
      </c>
      <c r="B52" s="25" t="s">
        <v>102</v>
      </c>
      <c r="C52" s="29" t="n">
        <v>2263571.01</v>
      </c>
      <c r="D52" s="26" t="n">
        <f aca="false">$C52*D53</f>
        <v>0</v>
      </c>
      <c r="E52" s="20" t="n">
        <f aca="false">$C52*E53</f>
        <v>0</v>
      </c>
      <c r="F52" s="20" t="n">
        <f aca="false">$C52*F53</f>
        <v>0</v>
      </c>
      <c r="G52" s="20" t="n">
        <f aca="false">$C52*G53</f>
        <v>0</v>
      </c>
      <c r="H52" s="20" t="n">
        <f aca="false">$C52*H53</f>
        <v>0</v>
      </c>
      <c r="I52" s="20" t="n">
        <f aca="false">$C52*I53</f>
        <v>0</v>
      </c>
      <c r="J52" s="20" t="n">
        <f aca="false">$C52*J53</f>
        <v>0</v>
      </c>
      <c r="K52" s="20" t="n">
        <f aca="false">$C52*K53</f>
        <v>0</v>
      </c>
      <c r="L52" s="20" t="n">
        <f aca="false">$C52*L53</f>
        <v>0</v>
      </c>
      <c r="M52" s="20" t="n">
        <f aca="false">$C52*M53</f>
        <v>0</v>
      </c>
      <c r="N52" s="20" t="n">
        <f aca="false">$C52*N53</f>
        <v>0</v>
      </c>
      <c r="O52" s="20" t="n">
        <f aca="false">$C52*O53</f>
        <v>0</v>
      </c>
      <c r="P52" s="20" t="n">
        <f aca="false">$C52*P53</f>
        <v>0</v>
      </c>
      <c r="Q52" s="20" t="n">
        <f aca="false">$C52*Q53</f>
        <v>0</v>
      </c>
      <c r="R52" s="20" t="n">
        <f aca="false">$C52*R53</f>
        <v>0</v>
      </c>
      <c r="S52" s="20" t="n">
        <f aca="false">$C52*S53</f>
        <v>0</v>
      </c>
      <c r="T52" s="20" t="n">
        <f aca="false">$C52*T53</f>
        <v>0</v>
      </c>
      <c r="U52" s="20" t="n">
        <f aca="false">$C52*U53</f>
        <v>0</v>
      </c>
      <c r="V52" s="20" t="n">
        <f aca="false">$C52*V53</f>
        <v>0</v>
      </c>
      <c r="W52" s="20" t="n">
        <f aca="false">$C52*W53</f>
        <v>0</v>
      </c>
      <c r="X52" s="20" t="n">
        <f aca="false">$C52*X53</f>
        <v>0</v>
      </c>
      <c r="Y52" s="20" t="n">
        <f aca="false">$C52*Y53</f>
        <v>0</v>
      </c>
      <c r="Z52" s="20" t="n">
        <f aca="false">$C52*Z53</f>
        <v>0</v>
      </c>
      <c r="AA52" s="20" t="n">
        <f aca="false">$C52*AA53</f>
        <v>0</v>
      </c>
      <c r="AB52" s="20" t="n">
        <f aca="false">$C52*AB53</f>
        <v>0</v>
      </c>
      <c r="AC52" s="20" t="n">
        <f aca="false">$C52*AC53</f>
        <v>0</v>
      </c>
      <c r="AD52" s="20" t="n">
        <f aca="false">$C52*AD53</f>
        <v>0</v>
      </c>
      <c r="AE52" s="20" t="n">
        <f aca="false">$C52*AE53</f>
        <v>0</v>
      </c>
      <c r="AF52" s="20" t="n">
        <f aca="false">$C52*AF53</f>
        <v>50251.276422</v>
      </c>
      <c r="AG52" s="20" t="n">
        <f aca="false">$C52*AG53</f>
        <v>47308.634109</v>
      </c>
      <c r="AH52" s="20" t="n">
        <f aca="false">$C52*AH53</f>
        <v>318258.084006</v>
      </c>
      <c r="AI52" s="20" t="n">
        <f aca="false">$C52*AI53</f>
        <v>255330.809928</v>
      </c>
      <c r="AJ52" s="20" t="n">
        <f aca="false">$C52*AJ53</f>
        <v>389334.21372</v>
      </c>
      <c r="AK52" s="20" t="n">
        <f aca="false">$C52*AK53</f>
        <v>384580.714599</v>
      </c>
      <c r="AL52" s="20" t="n">
        <v>274997.37</v>
      </c>
      <c r="AM52" s="20" t="n">
        <f aca="false">$C52*AM53</f>
        <v>187423.679628</v>
      </c>
      <c r="AN52" s="20" t="n">
        <v>79477.85</v>
      </c>
      <c r="AO52" s="20" t="n">
        <f aca="false">$C52*AO53</f>
        <v>64285.416684</v>
      </c>
      <c r="AP52" s="20" t="n">
        <f aca="false">$C52*AP53</f>
        <v>106161.480369</v>
      </c>
      <c r="AQ52" s="20" t="n">
        <f aca="false">$C52*AQ53</f>
        <v>106161.480369</v>
      </c>
      <c r="AR52" s="20" t="n">
        <f aca="false">$C52*AR53</f>
        <v>0</v>
      </c>
      <c r="AS52" s="20" t="n">
        <f aca="false">$C52*AS53</f>
        <v>0</v>
      </c>
      <c r="AT52" s="20" t="n">
        <f aca="false">$C52*AT53</f>
        <v>0</v>
      </c>
      <c r="AU52" s="20" t="n">
        <f aca="false">$C52*AU53</f>
        <v>0</v>
      </c>
      <c r="AV52" s="20" t="n">
        <f aca="false">$C52*AV53</f>
        <v>0</v>
      </c>
      <c r="AW52" s="20" t="n">
        <f aca="false">$C52*AW53</f>
        <v>0</v>
      </c>
      <c r="AX52" s="20" t="n">
        <f aca="false">$C52*AX53</f>
        <v>0</v>
      </c>
      <c r="AY52" s="21" t="n">
        <f aca="false">SUM(D52:AX52)</f>
        <v>2263571.009834</v>
      </c>
      <c r="AZ52" s="0"/>
      <c r="BA52" s="0"/>
      <c r="BB52" s="0"/>
    </row>
    <row r="53" customFormat="false" ht="15" hidden="false" customHeight="false" outlineLevel="0" collapsed="false">
      <c r="A53" s="17"/>
      <c r="B53" s="25"/>
      <c r="C53" s="29"/>
      <c r="D53" s="27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 t="n">
        <v>0.0222</v>
      </c>
      <c r="AG53" s="22" t="n">
        <v>0.0209</v>
      </c>
      <c r="AH53" s="22" t="n">
        <v>0.1406</v>
      </c>
      <c r="AI53" s="22" t="n">
        <v>0.1128</v>
      </c>
      <c r="AJ53" s="22" t="n">
        <v>0.172</v>
      </c>
      <c r="AK53" s="22" t="n">
        <v>0.1699</v>
      </c>
      <c r="AL53" s="22" t="n">
        <f aca="false">AL52/C52</f>
        <v>0.121488289426361</v>
      </c>
      <c r="AM53" s="22" t="n">
        <v>0.0828</v>
      </c>
      <c r="AN53" s="22" t="n">
        <v>0.0351</v>
      </c>
      <c r="AO53" s="22" t="n">
        <v>0.0284</v>
      </c>
      <c r="AP53" s="22" t="n">
        <v>0.0469</v>
      </c>
      <c r="AQ53" s="22" t="n">
        <v>0.0469</v>
      </c>
      <c r="AR53" s="22"/>
      <c r="AS53" s="22"/>
      <c r="AT53" s="23"/>
      <c r="AU53" s="23"/>
      <c r="AV53" s="23"/>
      <c r="AW53" s="23"/>
      <c r="AX53" s="23"/>
      <c r="AY53" s="24" t="n">
        <f aca="false">SUM(D53:AX53)</f>
        <v>0.999988289426361</v>
      </c>
      <c r="AZ53" s="0"/>
      <c r="BA53" s="0"/>
      <c r="BB53" s="0"/>
    </row>
    <row r="54" customFormat="false" ht="18" hidden="false" customHeight="true" outlineLevel="0" collapsed="false">
      <c r="A54" s="17"/>
      <c r="B54" s="18" t="s">
        <v>103</v>
      </c>
      <c r="C54" s="30"/>
      <c r="D54" s="20" t="n">
        <f aca="false">D6+D8+D10+D12+D16+D18+D20+D22+D24+D26+D28+D30+D32+D34+D36+D38+D40+D42+D44+D46+D48+D50+D52</f>
        <v>203380.034221024</v>
      </c>
      <c r="E54" s="20" t="n">
        <f aca="false">E6+E8+E10+E12+E16+E18+E20+E22+E24+E26+E28+E30+E32+E34+E36+E38+E40+E42+E44+E46+E48+E50+E52</f>
        <v>402540.144330061</v>
      </c>
      <c r="F54" s="20" t="n">
        <f aca="false">F6+F8+F10+F12+F16+F18+F20+F22+F24+F26+F28+F30+F32+F34+F36+F38+F40+F42+F44+F46+F48+F50+F52</f>
        <v>516937.950675688</v>
      </c>
      <c r="G54" s="20" t="n">
        <f aca="false">G6+G8+G10+G12+G16+G18+G20+G22+G24+G26+G28+G30+G32+G34+G36+G38+G40+G42+G44+G46+G48+G50+G52</f>
        <v>538875.2207651</v>
      </c>
      <c r="H54" s="20" t="n">
        <f aca="false">H6+H8+H10+H12+H16+H18+H20+H22+H24+H26+H28+H30+H32+H34+H36+H38+H40+H42+H44+H46+H48+H50+H52</f>
        <v>777491.877336575</v>
      </c>
      <c r="I54" s="20" t="n">
        <f aca="false">I6+I8+I10+I12+I16+I18+I20+I22+I24+I26+I28+I30+I32+I34+I36+I38+I40+I42+I44+I46+I48+I50+I52</f>
        <v>606280.589395308</v>
      </c>
      <c r="J54" s="20" t="n">
        <f aca="false">J6+J8+J10+J12+J16+J18+J20+J22+J24+J26+J28+J30+J32+J34+J36+J38+J40+J42+J44+J46+J48+J50+J52</f>
        <v>859489.431139149</v>
      </c>
      <c r="K54" s="20" t="n">
        <f aca="false">K6+K8+K10+K12+K16+K18+K20+K22+K24+K26+K28+K30+K32+K34+K36+K38+K40+K42+K44+K46+K48+K50+K52</f>
        <v>802109.008607735</v>
      </c>
      <c r="L54" s="20" t="n">
        <f aca="false">L6+L8+L10+L12+L16+L18+L20+L22+L24+L26+L28+L30+L32+L34+L36+L38+L40+L42+L44+L46+L48+L50+L52</f>
        <v>540626.973180456</v>
      </c>
      <c r="M54" s="20" t="n">
        <f aca="false">M6+M8+M10+M12+M16+M18+M20+M22+M24+M26+M28+M30+M32+M34+M36+M38+M40+M42+M44+M46+M48+M50+M52</f>
        <v>482106.882705129</v>
      </c>
      <c r="N54" s="20" t="n">
        <f aca="false">N6+N8+N10+N12+N16+N18+N20+N22+N24+N26+N28+N30+N32+N34+N36+N38+N40+N42+N44+N46+N48+N50+N52</f>
        <v>431272.761258324</v>
      </c>
      <c r="O54" s="20" t="n">
        <f aca="false">O6+O8+O10+O12+O16+O18+O20+O22+O24+O26+O28+O30+O32+O34+O36+O38+O40+O42+O44+O46+O48+O50+O52</f>
        <v>464709.655931453</v>
      </c>
      <c r="P54" s="20" t="n">
        <f aca="false">P6+P8+P10+P12+P16+P18+P20+P22+P24+P26+P28+P30+P32+P34+P36+P38+P40+P42+P44+P46+P48+P50+P52</f>
        <v>488162.00352874</v>
      </c>
      <c r="Q54" s="20" t="n">
        <f aca="false">Q6+Q8+Q10+Q12+Q16+Q18+Q20+Q22+Q24+Q26+Q28+Q30+Q32+Q34+Q36+Q38+Q40+Q42+Q44+Q46+Q48+Q50+Q52</f>
        <v>516586.424701772</v>
      </c>
      <c r="R54" s="20" t="n">
        <f aca="false">R6+R8+R10+R12+R16+R18+R20+R22+R24+R26+R28+R30+R32+R34+R36+R38+R40+R42+R44+R46+R48+R50+R52</f>
        <v>475470.198060693</v>
      </c>
      <c r="S54" s="20" t="n">
        <f aca="false">S6+S8+S10+S12+S16+S18+S20+S22+S24+S26+S28+S30+S32+S34+S36+S38+S40+S42+S44+S46+S48+S50+S52</f>
        <v>621665.045629718</v>
      </c>
      <c r="T54" s="20" t="n">
        <f aca="false">T6+T8+T10+T12+T16+T18+T20+T22+T24+T26+T28+T30+T32+T34+T36+T38+T40+T42+T44+T46+T48+T50+T52</f>
        <v>301745.672472932</v>
      </c>
      <c r="U54" s="20" t="n">
        <f aca="false">U6+U8+U10+U12+U16+U18+U20+U22+U24+U26+U28+U30+U32+U34+U36+U38+U40+U42+U44+U46+U48+U50+U52</f>
        <v>301745.672472932</v>
      </c>
      <c r="V54" s="20" t="n">
        <f aca="false">V6+V8+V10+V12+V16+V18+V20+V22+V24+V26+V28+V30+V32+V34+V36+V38+V40+V42+V44+V46+V48+V50+V52</f>
        <v>586958.878807957</v>
      </c>
      <c r="W54" s="20" t="n">
        <f aca="false">W6+W8+W10+W12+W16+W18+W20+W22+W24+W26+W28+W30+W32+W34+W36+W38+W40+W42+W44+W46+W48+W50+W52</f>
        <v>609103.739867653</v>
      </c>
      <c r="X54" s="20" t="n">
        <f aca="false">X6+X8+X10+X12+X16+X18+X20+X22+X24+X26+X28+X30+X32+X34+X36+X38+X40+X42+X44+X46+X48+X50+X52</f>
        <v>894625.212964366</v>
      </c>
      <c r="Y54" s="20" t="n">
        <f aca="false">Y6+Y8+Y10+Y12+Y16+Y18+Y20+Y22+Y24+Y26+Y28+Y30+Y32+Y34+Y36+Y38+Y40+Y42+Y44+Y46+Y48+Y50+Y52</f>
        <v>742015.47084305</v>
      </c>
      <c r="Z54" s="20" t="n">
        <f aca="false">Z6+Z8+Z10+Z12+Z16+Z18+Z20+Z22+Z24+Z26+Z28+Z30+Z32+Z34+Z36+Z38+Z40+Z42+Z44+Z46+Z48+Z50+Z52</f>
        <v>655682.861154852</v>
      </c>
      <c r="AA54" s="20" t="n">
        <f aca="false">AA6+AA8+AA10+AA12+AA16+AA18+AA20+AA22+AA24+AA26+AA28+AA30+AA32+AA34+AA36+AA38+AA40+AA42+AA44+AA46+AA48+AA50+AA52</f>
        <v>1124868.55365462</v>
      </c>
      <c r="AB54" s="20" t="n">
        <f aca="false">AB6+AB8+AB10+AB12+AB16+AB18+AB20+AB22+AB24+AB26+AB28+AB30+AB32+AB34+AB36+AB38+AB40+AB42+AB44+AB46+AB48+AB50+AB52</f>
        <v>1124769.50000169</v>
      </c>
      <c r="AC54" s="20" t="n">
        <f aca="false">AC6+AC8+AC10+AC12+AC16+AC18+AC20+AC22+AC24+AC26+AC28+AC30+AC32+AC34+AC36+AC38+AC40+AC42+AC44+AC46+AC48+AC50+AC52</f>
        <v>1064569.07221595</v>
      </c>
      <c r="AD54" s="20" t="n">
        <f aca="false">AD6+AD8+AD10+AD12+AD16+AD18+AD20+AD22+AD24+AD26+AD28+AD30+AD32+AD34+AD36+AD38+AD40+AD42+AD44+AD46+AD48+AD50+AD52</f>
        <v>1813812.21349999</v>
      </c>
      <c r="AE54" s="20" t="n">
        <f aca="false">AE6+AE8+AE10+AE12+AE16+AE18+AE20+AE22+AE24+AE26+AE28+AE30+AE32+AE34+AE36+AE38+AE40+AE42+AE44+AE46+AE48+AE50+AE52</f>
        <v>917937.67090135</v>
      </c>
      <c r="AF54" s="20" t="n">
        <f aca="false">AF6+AF8+AF10+AF12+AF16+AF18+AF20+AF22+AF24+AF26+AF28+AF30+AF32+AF34+AF36+AF38+AF40+AF42+AF44+AF46+AF48+AF50+AF52</f>
        <v>1024055.14094819</v>
      </c>
      <c r="AG54" s="20" t="n">
        <f aca="false">AG6+AG8+AG10+AG12+AG16+AG18+AG20+AG22+AG24+AG26+AG28+AG30+AG32+AG34+AG36+AG38+AG40+AG42+AG44+AG46+AG48+AG50+AG52</f>
        <v>892889.796325315</v>
      </c>
      <c r="AH54" s="20" t="n">
        <f aca="false">AH6+AH8+AH10+AH12+AH16+AH18+AH20+AH22+AH24+AH26+AH28+AH30+AH32+AH34+AH36+AH38+AH40+AH42+AH44+AH46+AH48+AH50+AH52</f>
        <v>1158740.21202817</v>
      </c>
      <c r="AI54" s="20" t="n">
        <f aca="false">AI6+AI8+AI10+AI12+AI16+AI18+AI20+AI22+AI24+AI26+AI28+AI30+AI32+AI34+AI36+AI38+AI40+AI42+AI44+AI46+AI48+AI50+AI52</f>
        <v>1043895.71958049</v>
      </c>
      <c r="AJ54" s="20" t="n">
        <f aca="false">AJ6+AJ8+AJ10+AJ12+AJ16+AJ18+AJ20+AJ22+AJ24+AJ26+AJ28+AJ30+AJ32+AJ34+AJ36+AJ38+AJ40+AJ42+AJ44+AJ46+AJ48+AJ50+AJ52</f>
        <v>1691364.79635513</v>
      </c>
      <c r="AK54" s="20" t="n">
        <f aca="false">AK6+AK8+AK10+AK12+AK16+AK18+AK20+AK22+AK24+AK26+AK28+AK30+AK32+AK34+AK36+AK38+AK40+AK42+AK44+AK46+AK48+AK50+AK52</f>
        <v>1976693.22951421</v>
      </c>
      <c r="AL54" s="20" t="n">
        <f aca="false">AL6+AL8+AL10+AL12+AL16+AL18+AL20+AL22+AL24+AL26+AL28+AL30+AL32+AL34+AL36+AL38+AL40+AL42+AL44+AL46+AL48+AL50+AL52</f>
        <v>3151028.90258892</v>
      </c>
      <c r="AM54" s="20" t="n">
        <f aca="false">AM6+AM8+AM10+AM12+AM16+AM18+AM20+AM22+AM24+AM26+AM28+AM30+AM32+AM34+AM36+AM38+AM40+AM42+AM44+AM46+AM48+AM50+AM52</f>
        <v>1259238.39736699</v>
      </c>
      <c r="AN54" s="20" t="n">
        <f aca="false">AN6+AN8+AN10+AN12+AN16+AN18+AN20+AN22+AN24+AN26+AN28+AN30+AN32+AN34+AN36+AN38+AN40+AN42+AN44+AN46+AN48+AN50+AN52</f>
        <v>980154.829180542</v>
      </c>
      <c r="AO54" s="20" t="n">
        <f aca="false">AO6+AO8+AO10+AO12+AO16+AO18+AO20+AO22+AO24+AO26+AO28+AO30+AO32+AO34+AO36+AO38+AO40+AO42+AO44+AO46+AO48+AO50+AO52</f>
        <v>733295.405437209</v>
      </c>
      <c r="AP54" s="20" t="n">
        <f aca="false">AP6+AP8+AP10+AP12+AP16+AP18+AP20+AP22+AP24+AP26+AP28+AP30+AP32+AP34+AP36+AP38+AP40+AP42+AP44+AP46+AP48+AP50+AP52</f>
        <v>227744.97714206</v>
      </c>
      <c r="AQ54" s="20" t="n">
        <f aca="false">AQ6+AQ8+AQ10+AQ12+AQ16+AQ18+AQ20+AQ22+AQ24+AQ26+AQ28+AQ30+AQ32+AQ34+AQ36+AQ38+AQ40+AQ42+AQ44+AQ46+AQ48+AQ50+AQ52</f>
        <v>317750.479504465</v>
      </c>
      <c r="AR54" s="20" t="n">
        <f aca="false">AR6+AR8+AR10+AR12+AR16+AR18+AR20+AR22+AR24+AR26+AR28+AR30+AR32+AR34+AR36+AR38+AR40+AR42+AR44+AR46+AR48+AR50+AR52</f>
        <v>31973.3560188101</v>
      </c>
      <c r="AS54" s="20" t="n">
        <f aca="false">AS6+AS8+AS10+AS12+AS16+AS18+AS20+AS22+AS24+AS26+AS28+AS30+AS32+AS34+AS36+AS38+AS40+AS42+AS44+AS46+AS48+AS50+AS52</f>
        <v>43760.4877850864</v>
      </c>
      <c r="AT54" s="20" t="n">
        <f aca="false">AT6+AT8+AT10+AT12+AT16+AT18+AT20+AT22+AT24+AT26+AT28+AT30+AT32+AT34+AT36+AT38+AT40+AT42+AT44+AT46+AT48+AT50+AT52</f>
        <v>0</v>
      </c>
      <c r="AU54" s="20" t="n">
        <f aca="false">AU6+AU8+AU10+AU12+AU16+AU18+AU20+AU22+AU24+AU26+AU28+AU30+AU32+AU34+AU36+AU38+AU40+AU42+AU44+AU46+AU48+AU50+AU52</f>
        <v>0</v>
      </c>
      <c r="AV54" s="20" t="n">
        <f aca="false">AV6+AV8+AV10+AV12+AV16+AV18+AV20+AV22+AV24+AV26+AV28+AV30+AV32+AV34+AV36+AV38+AV40+AV42+AV44+AV46+AV48+AV50+AV52</f>
        <v>0</v>
      </c>
      <c r="AW54" s="20" t="n">
        <f aca="false">AW6+AW8+AW10+AW12+AW16+AW18+AW20+AW22+AW24+AW26+AW28+AW30+AW32+AW34+AW36+AW38+AW40+AW42+AW44+AW46+AW48+AW50+AW52</f>
        <v>0</v>
      </c>
      <c r="AX54" s="20" t="n">
        <f aca="false">AX6+AX8+AX10+AX12+AX16+AX18+AX20+AX22+AX24+AX26+AX28+AX30+AX32+AX34+AX36+AX38+AX40+AX42+AX44+AX46+AX48+AX50+AX52</f>
        <v>0</v>
      </c>
      <c r="AY54" s="20" t="n">
        <f aca="false">SUM(D54:AX54)</f>
        <v>33398124.4500998</v>
      </c>
      <c r="AZ54" s="0"/>
      <c r="BA54" s="0"/>
      <c r="BB54" s="0"/>
    </row>
    <row r="55" customFormat="false" ht="15" hidden="false" customHeight="false" outlineLevel="0" collapsed="false">
      <c r="A55" s="17"/>
      <c r="B55" s="18"/>
      <c r="C55" s="30"/>
      <c r="D55" s="31" t="n">
        <f aca="false">D54/$C56</f>
        <v>0.00608956453604159</v>
      </c>
      <c r="E55" s="31" t="n">
        <f aca="false">E54/$C56</f>
        <v>0.0120527769435885</v>
      </c>
      <c r="F55" s="31" t="n">
        <f aca="false">F54/$C56</f>
        <v>0.0154780533095381</v>
      </c>
      <c r="G55" s="31" t="n">
        <f aca="false">G54/$C56</f>
        <v>0.0161348946876297</v>
      </c>
      <c r="H55" s="31" t="n">
        <f aca="false">H54/$C56</f>
        <v>0.0232795071621627</v>
      </c>
      <c r="I55" s="31" t="n">
        <f aca="false">I54/$C56</f>
        <v>0.0181531328294487</v>
      </c>
      <c r="J55" s="31" t="n">
        <f aca="false">J54/$C56</f>
        <v>0.0257346616102914</v>
      </c>
      <c r="K55" s="31" t="n">
        <f aca="false">K54/$C56</f>
        <v>0.0240165884107823</v>
      </c>
      <c r="L55" s="31" t="n">
        <f aca="false">L54/$C56</f>
        <v>0.0161873453100584</v>
      </c>
      <c r="M55" s="31" t="n">
        <f aca="false">M54/$C56</f>
        <v>0.014435148399632</v>
      </c>
      <c r="N55" s="31" t="n">
        <f aca="false">N54/$C56</f>
        <v>0.0129130832452576</v>
      </c>
      <c r="O55" s="31" t="n">
        <f aca="false">O54/$C56</f>
        <v>0.0139142440955678</v>
      </c>
      <c r="P55" s="31" t="n">
        <f aca="false">P54/$C56</f>
        <v>0.0146164496230787</v>
      </c>
      <c r="Q55" s="31" t="n">
        <f aca="false">Q54/$C56</f>
        <v>0.0154675279887392</v>
      </c>
      <c r="R55" s="31" t="n">
        <f aca="false">R54/$C56</f>
        <v>0.0142364341079247</v>
      </c>
      <c r="S55" s="31" t="n">
        <f aca="false">S54/$C56</f>
        <v>0.0186137711583298</v>
      </c>
      <c r="T55" s="31" t="n">
        <f aca="false">T54/$C56</f>
        <v>0.0090348089134368</v>
      </c>
      <c r="U55" s="31" t="n">
        <f aca="false">U54/$C56</f>
        <v>0.0090348089134368</v>
      </c>
      <c r="V55" s="31" t="n">
        <f aca="false">V54/$C56</f>
        <v>0.0175746060137804</v>
      </c>
      <c r="W55" s="31" t="n">
        <f aca="false">W54/$C56</f>
        <v>0.0182376630394181</v>
      </c>
      <c r="X55" s="31" t="n">
        <f aca="false">X54/$C56</f>
        <v>0.0267866902018315</v>
      </c>
      <c r="Y55" s="31" t="n">
        <f aca="false">Y54/$C56</f>
        <v>0.0222172796545481</v>
      </c>
      <c r="Z55" s="31" t="n">
        <f aca="false">Z54/$C56</f>
        <v>0.0196323258252561</v>
      </c>
      <c r="AA55" s="31" t="n">
        <f aca="false">AA54/$C56</f>
        <v>0.0336805905175499</v>
      </c>
      <c r="AB55" s="31" t="n">
        <f aca="false">AB54/$C56</f>
        <v>0.0336776246727739</v>
      </c>
      <c r="AC55" s="31" t="n">
        <f aca="false">AC54/$C56</f>
        <v>0.0318751154367876</v>
      </c>
      <c r="AD55" s="31" t="n">
        <f aca="false">AD54/$C56</f>
        <v>0.0543088045622271</v>
      </c>
      <c r="AE55" s="31" t="n">
        <f aca="false">AE54/$C56</f>
        <v>0.0274847071809552</v>
      </c>
      <c r="AF55" s="31" t="n">
        <f aca="false">AF54/$C56</f>
        <v>0.0306620553642552</v>
      </c>
      <c r="AG55" s="31" t="n">
        <f aca="false">AG54/$C56</f>
        <v>0.026734728701968</v>
      </c>
      <c r="AH55" s="31" t="n">
        <f aca="false">AH54/$C56</f>
        <v>0.0346947689761114</v>
      </c>
      <c r="AI55" s="31" t="n">
        <f aca="false">AI54/$C56</f>
        <v>0.031256118023732</v>
      </c>
      <c r="AJ55" s="31" t="n">
        <f aca="false">AJ54/$C56</f>
        <v>0.0506425083506486</v>
      </c>
      <c r="AK55" s="31" t="n">
        <f aca="false">AK54/$C56</f>
        <v>0.0591857555496416</v>
      </c>
      <c r="AL55" s="31" t="n">
        <f aca="false">AL54/$C56</f>
        <v>0.0943474807187538</v>
      </c>
      <c r="AM55" s="31" t="n">
        <f aca="false">AM54/$C56</f>
        <v>0.0377038656542579</v>
      </c>
      <c r="AN55" s="31" t="n">
        <f aca="false">AN54/$C56</f>
        <v>0.0293476009602851</v>
      </c>
      <c r="AO55" s="31" t="n">
        <f aca="false">AO54/$C56</f>
        <v>0.0219561851904294</v>
      </c>
      <c r="AP55" s="31" t="n">
        <f aca="false">AP54/$C56</f>
        <v>0.00681909481123751</v>
      </c>
      <c r="AQ55" s="31" t="n">
        <f aca="false">AQ54/$C56</f>
        <v>0.00951402166250881</v>
      </c>
      <c r="AR55" s="31" t="n">
        <f aca="false">AR54/$C56</f>
        <v>0.00095733986699394</v>
      </c>
      <c r="AS55" s="31" t="n">
        <f aca="false">AS54/$C56</f>
        <v>0.00131026782209282</v>
      </c>
      <c r="AT55" s="31" t="n">
        <f aca="false">AT54/$C56</f>
        <v>0</v>
      </c>
      <c r="AU55" s="31" t="n">
        <f aca="false">AU54/$C56</f>
        <v>0</v>
      </c>
      <c r="AV55" s="31" t="n">
        <f aca="false">AV54/$C56</f>
        <v>0</v>
      </c>
      <c r="AW55" s="31" t="n">
        <f aca="false">AW54/$C56</f>
        <v>0</v>
      </c>
      <c r="AX55" s="31" t="n">
        <f aca="false">AX54/$C56</f>
        <v>0</v>
      </c>
      <c r="AY55" s="24" t="n">
        <f aca="false">AY54/C56</f>
        <v>1.00000000000299</v>
      </c>
      <c r="AZ55" s="0"/>
      <c r="BA55" s="0"/>
      <c r="BB55" s="0"/>
    </row>
    <row r="56" customFormat="false" ht="18" hidden="false" customHeight="true" outlineLevel="0" collapsed="false">
      <c r="A56" s="17"/>
      <c r="B56" s="18" t="s">
        <v>104</v>
      </c>
      <c r="C56" s="32" t="n">
        <f aca="false">SUM(C4:C53)</f>
        <v>33398124.45</v>
      </c>
      <c r="D56" s="20" t="n">
        <f aca="false">D54</f>
        <v>203380.034221024</v>
      </c>
      <c r="E56" s="20" t="n">
        <f aca="false">D56+E54</f>
        <v>605920.178551085</v>
      </c>
      <c r="F56" s="20" t="n">
        <f aca="false">E56+F54</f>
        <v>1122858.12922677</v>
      </c>
      <c r="G56" s="20" t="n">
        <f aca="false">F56+G54</f>
        <v>1661733.34999187</v>
      </c>
      <c r="H56" s="20" t="n">
        <f aca="false">G56+H54</f>
        <v>2439225.22732845</v>
      </c>
      <c r="I56" s="20" t="n">
        <f aca="false">H56+I54</f>
        <v>3045505.81672376</v>
      </c>
      <c r="J56" s="20" t="n">
        <f aca="false">I56+J54</f>
        <v>3904995.2478629</v>
      </c>
      <c r="K56" s="20" t="n">
        <f aca="false">J56+K54</f>
        <v>4707104.25647064</v>
      </c>
      <c r="L56" s="20" t="n">
        <f aca="false">K56+L54</f>
        <v>5247731.22965109</v>
      </c>
      <c r="M56" s="20" t="n">
        <f aca="false">L56+M54</f>
        <v>5729838.11235622</v>
      </c>
      <c r="N56" s="20" t="n">
        <f aca="false">M56+N54</f>
        <v>6161110.87361455</v>
      </c>
      <c r="O56" s="20" t="n">
        <f aca="false">N56+O54</f>
        <v>6625820.529546</v>
      </c>
      <c r="P56" s="20" t="n">
        <f aca="false">O56+P54</f>
        <v>7113982.53307474</v>
      </c>
      <c r="Q56" s="20" t="n">
        <f aca="false">P56+Q54</f>
        <v>7630568.95777651</v>
      </c>
      <c r="R56" s="20" t="n">
        <f aca="false">Q56+R54</f>
        <v>8106039.1558372</v>
      </c>
      <c r="S56" s="20" t="n">
        <f aca="false">R56+S54</f>
        <v>8727704.20146692</v>
      </c>
      <c r="T56" s="20" t="n">
        <f aca="false">S56+T54</f>
        <v>9029449.87393985</v>
      </c>
      <c r="U56" s="20" t="n">
        <f aca="false">T56+U54</f>
        <v>9331195.54641278</v>
      </c>
      <c r="V56" s="20" t="n">
        <f aca="false">U56+V54</f>
        <v>9918154.42522074</v>
      </c>
      <c r="W56" s="20" t="n">
        <f aca="false">V56+W54</f>
        <v>10527258.1650884</v>
      </c>
      <c r="X56" s="20" t="n">
        <f aca="false">W56+X54</f>
        <v>11421883.3780528</v>
      </c>
      <c r="Y56" s="20" t="n">
        <f aca="false">X56+Y54</f>
        <v>12163898.8488958</v>
      </c>
      <c r="Z56" s="20" t="n">
        <f aca="false">Y56+Z54</f>
        <v>12819581.7100507</v>
      </c>
      <c r="AA56" s="20" t="n">
        <f aca="false">Z56+AA54</f>
        <v>13944450.2637053</v>
      </c>
      <c r="AB56" s="20" t="n">
        <f aca="false">AA56+AB54</f>
        <v>15069219.763707</v>
      </c>
      <c r="AC56" s="20" t="n">
        <f aca="false">AB56+AC54</f>
        <v>16133788.8359229</v>
      </c>
      <c r="AD56" s="20" t="n">
        <f aca="false">AC56+AD54</f>
        <v>17947601.0494229</v>
      </c>
      <c r="AE56" s="20" t="n">
        <f aca="false">AD56+AE54</f>
        <v>18865538.7203243</v>
      </c>
      <c r="AF56" s="20" t="n">
        <f aca="false">AE56+AF54</f>
        <v>19889593.8612725</v>
      </c>
      <c r="AG56" s="20" t="n">
        <f aca="false">AF56+AG54</f>
        <v>20782483.6575978</v>
      </c>
      <c r="AH56" s="20" t="n">
        <f aca="false">AG56+AH54</f>
        <v>21941223.8696259</v>
      </c>
      <c r="AI56" s="20" t="n">
        <f aca="false">AH56+AI54</f>
        <v>22985119.5892064</v>
      </c>
      <c r="AJ56" s="20" t="n">
        <f aca="false">AI56+AJ54</f>
        <v>24676484.3855615</v>
      </c>
      <c r="AK56" s="20" t="n">
        <f aca="false">AJ56+AK54</f>
        <v>26653177.6150758</v>
      </c>
      <c r="AL56" s="20" t="n">
        <f aca="false">AK56+AL54</f>
        <v>29804206.5176647</v>
      </c>
      <c r="AM56" s="20" t="n">
        <f aca="false">AL56+AM54</f>
        <v>31063444.9150317</v>
      </c>
      <c r="AN56" s="20" t="n">
        <f aca="false">AM56+AN54</f>
        <v>32043599.7442122</v>
      </c>
      <c r="AO56" s="20" t="n">
        <f aca="false">AN56+AO54</f>
        <v>32776895.1496494</v>
      </c>
      <c r="AP56" s="20" t="n">
        <f aca="false">AO56+AP54</f>
        <v>33004640.1267915</v>
      </c>
      <c r="AQ56" s="20" t="n">
        <f aca="false">AP56+AQ54</f>
        <v>33322390.6062959</v>
      </c>
      <c r="AR56" s="20" t="n">
        <f aca="false">AQ56+AR54</f>
        <v>33354363.9623147</v>
      </c>
      <c r="AS56" s="20" t="n">
        <f aca="false">AR56+AS54</f>
        <v>33398124.4500998</v>
      </c>
      <c r="AT56" s="20" t="n">
        <f aca="false">AS56+AT54</f>
        <v>33398124.4500998</v>
      </c>
      <c r="AU56" s="20" t="n">
        <f aca="false">AT56+AU54</f>
        <v>33398124.4500998</v>
      </c>
      <c r="AV56" s="20" t="n">
        <f aca="false">AU56+AV54</f>
        <v>33398124.4500998</v>
      </c>
      <c r="AW56" s="20" t="n">
        <f aca="false">AV56+AW54</f>
        <v>33398124.4500998</v>
      </c>
      <c r="AX56" s="20" t="n">
        <f aca="false">AW56+AX54</f>
        <v>33398124.4500998</v>
      </c>
      <c r="AY56" s="20" t="n">
        <f aca="false">AX56</f>
        <v>33398124.4500998</v>
      </c>
      <c r="AZ56" s="0"/>
      <c r="BA56" s="0"/>
      <c r="BB56" s="0"/>
    </row>
    <row r="57" customFormat="false" ht="15" hidden="false" customHeight="false" outlineLevel="0" collapsed="false">
      <c r="A57" s="17"/>
      <c r="B57" s="18"/>
      <c r="C57" s="32"/>
      <c r="D57" s="31" t="n">
        <f aca="false">(D56/$C$56)</f>
        <v>0.00608956453604159</v>
      </c>
      <c r="E57" s="31" t="n">
        <f aca="false">(E56)/$C56</f>
        <v>0.0181423414796301</v>
      </c>
      <c r="F57" s="31" t="n">
        <f aca="false">(F56)/$C56</f>
        <v>0.0336203947891682</v>
      </c>
      <c r="G57" s="31" t="n">
        <f aca="false">(G56)/$C56</f>
        <v>0.0497552894767979</v>
      </c>
      <c r="H57" s="31" t="n">
        <f aca="false">(H56)/$C56</f>
        <v>0.0730347966389606</v>
      </c>
      <c r="I57" s="31" t="n">
        <f aca="false">(I56)/$C56</f>
        <v>0.0911879294684093</v>
      </c>
      <c r="J57" s="31" t="n">
        <f aca="false">(J56)/$C56</f>
        <v>0.116922591078701</v>
      </c>
      <c r="K57" s="31" t="n">
        <f aca="false">(K56)/$C56</f>
        <v>0.140939179489483</v>
      </c>
      <c r="L57" s="31" t="n">
        <f aca="false">(L56)/$C56</f>
        <v>0.157126524799541</v>
      </c>
      <c r="M57" s="31" t="n">
        <f aca="false">(M56)/$C56</f>
        <v>0.171561673199173</v>
      </c>
      <c r="N57" s="31" t="n">
        <f aca="false">(N56)/$C56</f>
        <v>0.184474756444431</v>
      </c>
      <c r="O57" s="31" t="n">
        <f aca="false">(O56)/$C56</f>
        <v>0.198389000539999</v>
      </c>
      <c r="P57" s="31" t="n">
        <f aca="false">(P56)/$C56</f>
        <v>0.213005450163078</v>
      </c>
      <c r="Q57" s="31" t="n">
        <f aca="false">(Q56)/$C56</f>
        <v>0.228472978151817</v>
      </c>
      <c r="R57" s="31" t="n">
        <f aca="false">(R56)/$C56</f>
        <v>0.242709412259741</v>
      </c>
      <c r="S57" s="31" t="n">
        <f aca="false">(S56)/$C56</f>
        <v>0.261323183418071</v>
      </c>
      <c r="T57" s="31" t="n">
        <f aca="false">(T56)/$C56</f>
        <v>0.270357992331508</v>
      </c>
      <c r="U57" s="31" t="n">
        <f aca="false">(U56)/$C56</f>
        <v>0.279392801244945</v>
      </c>
      <c r="V57" s="31" t="n">
        <f aca="false">(V56)/$C56</f>
        <v>0.296967407258725</v>
      </c>
      <c r="W57" s="31" t="n">
        <f aca="false">(W56)/$C56</f>
        <v>0.315205070298143</v>
      </c>
      <c r="X57" s="31" t="n">
        <f aca="false">(X56)/$C56</f>
        <v>0.341991760499975</v>
      </c>
      <c r="Y57" s="31" t="n">
        <f aca="false">(Y56)/$C56</f>
        <v>0.364209040154523</v>
      </c>
      <c r="Z57" s="31" t="n">
        <f aca="false">(Z56)/$C56</f>
        <v>0.383841365979779</v>
      </c>
      <c r="AA57" s="31" t="n">
        <f aca="false">(AA56)/$C56</f>
        <v>0.417521956497329</v>
      </c>
      <c r="AB57" s="31" t="n">
        <f aca="false">(AB56)/$C56</f>
        <v>0.451199581170103</v>
      </c>
      <c r="AC57" s="31" t="n">
        <f aca="false">(AC56)/$C56</f>
        <v>0.48307469660689</v>
      </c>
      <c r="AD57" s="31" t="n">
        <f aca="false">(AD56)/$C56</f>
        <v>0.537383501169118</v>
      </c>
      <c r="AE57" s="31" t="n">
        <f aca="false">(AE56)/$C56</f>
        <v>0.564868208350073</v>
      </c>
      <c r="AF57" s="31" t="n">
        <f aca="false">(AF56)/$C56</f>
        <v>0.595530263714328</v>
      </c>
      <c r="AG57" s="31" t="n">
        <f aca="false">(AG56)/$C56</f>
        <v>0.622264992416296</v>
      </c>
      <c r="AH57" s="31" t="n">
        <f aca="false">(AH56)/$C56</f>
        <v>0.656959761392407</v>
      </c>
      <c r="AI57" s="31" t="n">
        <f aca="false">(AI56)/$C56</f>
        <v>0.688215879416139</v>
      </c>
      <c r="AJ57" s="31" t="n">
        <f aca="false">(AJ56)/$C56</f>
        <v>0.738858387766788</v>
      </c>
      <c r="AK57" s="31" t="n">
        <f aca="false">(AK56)/$C56</f>
        <v>0.79804414331643</v>
      </c>
      <c r="AL57" s="31" t="n">
        <f aca="false">(AL56)/$C56</f>
        <v>0.892391624035183</v>
      </c>
      <c r="AM57" s="31" t="n">
        <f aca="false">(AM56)/$C56</f>
        <v>0.930095489689441</v>
      </c>
      <c r="AN57" s="31" t="n">
        <f aca="false">(AN56)/$C56</f>
        <v>0.959443090649726</v>
      </c>
      <c r="AO57" s="31" t="n">
        <f aca="false">(AO56)/$C56</f>
        <v>0.981399275840156</v>
      </c>
      <c r="AP57" s="31" t="n">
        <f aca="false">(AP56)/$C56</f>
        <v>0.988218370651393</v>
      </c>
      <c r="AQ57" s="31" t="n">
        <f aca="false">(AQ56)/$C56</f>
        <v>0.997732392313902</v>
      </c>
      <c r="AR57" s="31" t="n">
        <f aca="false">(AR56)/$C56</f>
        <v>0.998689732180896</v>
      </c>
      <c r="AS57" s="31" t="n">
        <f aca="false">(AS56)/$C56</f>
        <v>1.00000000000299</v>
      </c>
      <c r="AT57" s="31" t="n">
        <f aca="false">(AT56)/$C56</f>
        <v>1.00000000000299</v>
      </c>
      <c r="AU57" s="31" t="n">
        <f aca="false">(AU56)/$C56</f>
        <v>1.00000000000299</v>
      </c>
      <c r="AV57" s="31" t="n">
        <f aca="false">(AV56)/$C56</f>
        <v>1.00000000000299</v>
      </c>
      <c r="AW57" s="31" t="n">
        <f aca="false">(AW56)/$C56</f>
        <v>1.00000000000299</v>
      </c>
      <c r="AX57" s="31" t="n">
        <f aca="false">(AX56)/$C56</f>
        <v>1.00000000000299</v>
      </c>
      <c r="AY57" s="24" t="n">
        <f aca="false">AX57</f>
        <v>1.00000000000299</v>
      </c>
      <c r="AZ57" s="0"/>
      <c r="BA57" s="0"/>
      <c r="BB57" s="0"/>
    </row>
    <row r="58" customFormat="false" ht="18" hidden="false" customHeight="true" outlineLevel="0" collapsed="false">
      <c r="A58" s="13" t="s">
        <v>105</v>
      </c>
      <c r="B58" s="14" t="s">
        <v>106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5"/>
      <c r="AZ58" s="0"/>
      <c r="BA58" s="0"/>
      <c r="BB58" s="0"/>
    </row>
    <row r="59" customFormat="false" ht="15" hidden="false" customHeight="false" outlineLevel="0" collapsed="false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6"/>
      <c r="AZ59" s="0"/>
      <c r="BA59" s="0"/>
      <c r="BB59" s="0"/>
    </row>
    <row r="60" customFormat="false" ht="18" hidden="false" customHeight="true" outlineLevel="0" collapsed="false">
      <c r="A60" s="17" t="s">
        <v>107</v>
      </c>
      <c r="B60" s="18" t="s">
        <v>108</v>
      </c>
      <c r="C60" s="19" t="s">
        <v>109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1" t="n">
        <f aca="false">SUM(D60:AX60)</f>
        <v>0</v>
      </c>
      <c r="AZ60" s="0"/>
      <c r="BA60" s="0"/>
      <c r="BB60" s="0"/>
    </row>
    <row r="61" customFormat="false" ht="15" hidden="false" customHeight="false" outlineLevel="0" collapsed="false">
      <c r="A61" s="17"/>
      <c r="B61" s="18"/>
      <c r="C61" s="19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3"/>
      <c r="AU61" s="23"/>
      <c r="AV61" s="23"/>
      <c r="AW61" s="23"/>
      <c r="AX61" s="23"/>
      <c r="AY61" s="24" t="n">
        <f aca="false">SUM(D61:AX61)</f>
        <v>0</v>
      </c>
      <c r="AZ61" s="0"/>
      <c r="BA61" s="0"/>
      <c r="BB61" s="0"/>
    </row>
    <row r="62" customFormat="false" ht="18" hidden="false" customHeight="true" outlineLevel="0" collapsed="false">
      <c r="A62" s="17" t="s">
        <v>110</v>
      </c>
      <c r="B62" s="18" t="s">
        <v>111</v>
      </c>
      <c r="C62" s="19" t="n">
        <v>102681.9</v>
      </c>
      <c r="D62" s="20"/>
      <c r="E62" s="20"/>
      <c r="F62" s="20"/>
      <c r="G62" s="20"/>
      <c r="H62" s="20"/>
      <c r="I62" s="20"/>
      <c r="J62" s="20" t="n">
        <v>102681.9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1" t="n">
        <f aca="false">SUM(D62:AX62)</f>
        <v>102681.9</v>
      </c>
      <c r="AZ62" s="0"/>
      <c r="BA62" s="0"/>
      <c r="BB62" s="0"/>
    </row>
    <row r="63" customFormat="false" ht="15" hidden="false" customHeight="false" outlineLevel="0" collapsed="false">
      <c r="A63" s="17"/>
      <c r="B63" s="18"/>
      <c r="C63" s="19"/>
      <c r="D63" s="22"/>
      <c r="E63" s="22"/>
      <c r="F63" s="22"/>
      <c r="G63" s="22"/>
      <c r="H63" s="22"/>
      <c r="I63" s="22"/>
      <c r="J63" s="22" t="n">
        <f aca="false">J62/C62</f>
        <v>1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3"/>
      <c r="AU63" s="23"/>
      <c r="AV63" s="23"/>
      <c r="AW63" s="23"/>
      <c r="AX63" s="23"/>
      <c r="AY63" s="24" t="n">
        <f aca="false">SUM(D63:AX63)</f>
        <v>1</v>
      </c>
      <c r="AZ63" s="0"/>
      <c r="BA63" s="0"/>
      <c r="BB63" s="0"/>
    </row>
    <row r="64" customFormat="false" ht="18" hidden="false" customHeight="true" outlineLevel="0" collapsed="false">
      <c r="A64" s="17" t="s">
        <v>112</v>
      </c>
      <c r="B64" s="18" t="s">
        <v>113</v>
      </c>
      <c r="C64" s="33" t="n">
        <v>0.058693192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1" t="n">
        <f aca="false">SUM(D64:AX64)</f>
        <v>0</v>
      </c>
      <c r="AZ64" s="0"/>
      <c r="BA64" s="0"/>
      <c r="BB64" s="0"/>
    </row>
    <row r="65" customFormat="false" ht="15" hidden="false" customHeight="false" outlineLevel="0" collapsed="false">
      <c r="A65" s="17"/>
      <c r="B65" s="18"/>
      <c r="C65" s="33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3"/>
      <c r="AU65" s="23"/>
      <c r="AV65" s="23"/>
      <c r="AW65" s="23"/>
      <c r="AX65" s="23"/>
      <c r="AY65" s="24" t="n">
        <f aca="false">SUM(D65:AX65)</f>
        <v>0</v>
      </c>
      <c r="AZ65" s="0"/>
      <c r="BA65" s="0"/>
      <c r="BB65" s="0"/>
    </row>
    <row r="66" customFormat="false" ht="18" hidden="false" customHeight="true" outlineLevel="0" collapsed="false">
      <c r="A66" s="13" t="s">
        <v>114</v>
      </c>
      <c r="B66" s="14" t="s">
        <v>115</v>
      </c>
      <c r="C66" s="34" t="n">
        <f aca="false">SUM(C68:C79)</f>
        <v>-326140.977237715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1" t="n">
        <f aca="false">SUM(D66:AX66)</f>
        <v>0</v>
      </c>
      <c r="AZ66" s="0"/>
      <c r="BA66" s="0"/>
      <c r="BB66" s="0"/>
    </row>
    <row r="67" customFormat="false" ht="15" hidden="false" customHeight="false" outlineLevel="0" collapsed="false">
      <c r="A67" s="13"/>
      <c r="B67" s="14"/>
      <c r="C67" s="3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3"/>
      <c r="AU67" s="23"/>
      <c r="AV67" s="23"/>
      <c r="AW67" s="23"/>
      <c r="AX67" s="23"/>
      <c r="AY67" s="24" t="n">
        <f aca="false">SUM(D67:AX67)</f>
        <v>0</v>
      </c>
      <c r="AZ67" s="0"/>
      <c r="BA67" s="0"/>
      <c r="BB67" s="0"/>
    </row>
    <row r="68" customFormat="false" ht="18" hidden="false" customHeight="true" outlineLevel="0" collapsed="false">
      <c r="A68" s="17" t="s">
        <v>116</v>
      </c>
      <c r="B68" s="18" t="s">
        <v>117</v>
      </c>
      <c r="C68" s="34" t="n">
        <f aca="false">SUM([1]'2 - Completa'!$L$1296:$L$1301)+SUM([1]'2 - Completa'!$L$1311:$L$1315)+SUM([1]'2 - Completa'!$L$1319:$L$1320)+SUM([1]'2 - Completa'!$L$1324:$L$1325)+SUM([1]'2 - Completa'!$L$1337:$L$1341)</f>
        <v>202607.57327393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 t="n">
        <f aca="false">$C68*S69</f>
        <v>91173.4079732685</v>
      </c>
      <c r="T68" s="20" t="n">
        <f aca="false">$C68*T69</f>
        <v>20260.757327393</v>
      </c>
      <c r="U68" s="20" t="n">
        <f aca="false">$C68*U69</f>
        <v>91173.4079732685</v>
      </c>
      <c r="V68" s="20" t="n">
        <f aca="false">$C68*V69</f>
        <v>0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1" t="n">
        <f aca="false">SUM(D68:AX68)</f>
        <v>202607.57327393</v>
      </c>
      <c r="AZ68" s="0"/>
      <c r="BA68" s="0"/>
      <c r="BB68" s="0"/>
    </row>
    <row r="69" customFormat="false" ht="15" hidden="false" customHeight="false" outlineLevel="0" collapsed="false">
      <c r="A69" s="17"/>
      <c r="B69" s="18"/>
      <c r="C69" s="3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 t="n">
        <v>0.45</v>
      </c>
      <c r="T69" s="22" t="n">
        <v>0.1</v>
      </c>
      <c r="U69" s="22" t="n">
        <v>0.45</v>
      </c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3"/>
      <c r="AU69" s="23"/>
      <c r="AV69" s="23"/>
      <c r="AW69" s="23"/>
      <c r="AX69" s="23"/>
      <c r="AY69" s="24" t="n">
        <f aca="false">SUM(D69:AX69)</f>
        <v>1</v>
      </c>
      <c r="AZ69" s="0"/>
      <c r="BA69" s="0"/>
      <c r="BB69" s="0"/>
    </row>
    <row r="70" customFormat="false" ht="18" hidden="false" customHeight="true" outlineLevel="0" collapsed="false">
      <c r="A70" s="17" t="s">
        <v>118</v>
      </c>
      <c r="B70" s="18" t="s">
        <v>119</v>
      </c>
      <c r="C70" s="34" t="n">
        <f aca="false">SUM([1]'2 - Completa'!$L$1303:$L$1307)+SUM([1]'2 - Completa'!$L$1329:$L$1333)</f>
        <v>816944.012993255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 t="n">
        <f aca="false">$C70*S71</f>
        <v>392133.126236762</v>
      </c>
      <c r="T70" s="20" t="n">
        <f aca="false">$C70*T71</f>
        <v>424810.886756493</v>
      </c>
      <c r="U70" s="20" t="n">
        <f aca="false">$C70*U71</f>
        <v>0</v>
      </c>
      <c r="V70" s="20" t="n">
        <f aca="false">$C70*V71</f>
        <v>0</v>
      </c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1" t="n">
        <f aca="false">SUM(D70:AX70)</f>
        <v>816944.012993255</v>
      </c>
      <c r="AZ70" s="0"/>
      <c r="BA70" s="0"/>
      <c r="BB70" s="0"/>
    </row>
    <row r="71" customFormat="false" ht="15" hidden="false" customHeight="false" outlineLevel="0" collapsed="false">
      <c r="A71" s="17"/>
      <c r="B71" s="18"/>
      <c r="C71" s="34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 t="n">
        <v>0.48</v>
      </c>
      <c r="T71" s="22" t="n">
        <v>0.52</v>
      </c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3"/>
      <c r="AU71" s="23"/>
      <c r="AV71" s="23"/>
      <c r="AW71" s="23"/>
      <c r="AX71" s="23"/>
      <c r="AY71" s="24" t="n">
        <f aca="false">SUM(D71:AX71)</f>
        <v>1</v>
      </c>
      <c r="AZ71" s="0"/>
      <c r="BA71" s="0"/>
      <c r="BB71" s="0"/>
    </row>
    <row r="72" customFormat="false" ht="18" hidden="false" customHeight="true" outlineLevel="0" collapsed="false">
      <c r="A72" s="17" t="s">
        <v>120</v>
      </c>
      <c r="B72" s="18" t="s">
        <v>121</v>
      </c>
      <c r="C72" s="34" t="n">
        <f aca="false">-SUM([1]'2 - Completa'!$L$1349:$L$1350)-SUM([1]'2 - Completa'!$L$1360:$L$1362)</f>
        <v>-932794.4235049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 t="n">
        <f aca="false">$C72*S73</f>
        <v>-391773.657872058</v>
      </c>
      <c r="T72" s="20" t="n">
        <f aca="false">$C72*T73</f>
        <v>-419757.490577205</v>
      </c>
      <c r="U72" s="20" t="n">
        <f aca="false">$C72*U73</f>
        <v>-121263.275055637</v>
      </c>
      <c r="V72" s="20" t="n">
        <f aca="false">$C72*V73</f>
        <v>-0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1" t="n">
        <f aca="false">SUM(D72:AX72)</f>
        <v>-932794.4235049</v>
      </c>
      <c r="AZ72" s="0"/>
      <c r="BA72" s="0"/>
      <c r="BB72" s="0"/>
    </row>
    <row r="73" customFormat="false" ht="15" hidden="false" customHeight="false" outlineLevel="0" collapsed="false">
      <c r="A73" s="17"/>
      <c r="B73" s="18"/>
      <c r="C73" s="34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 t="n">
        <v>0.42</v>
      </c>
      <c r="T73" s="22" t="n">
        <v>0.45</v>
      </c>
      <c r="U73" s="22" t="n">
        <v>0.13</v>
      </c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3"/>
      <c r="AU73" s="23"/>
      <c r="AV73" s="23"/>
      <c r="AW73" s="23"/>
      <c r="AX73" s="23"/>
      <c r="AY73" s="24" t="n">
        <f aca="false">SUM(D73:AX73)</f>
        <v>1</v>
      </c>
      <c r="AZ73" s="0"/>
      <c r="BA73" s="0"/>
      <c r="BB73" s="0"/>
    </row>
    <row r="74" customFormat="false" ht="18" hidden="false" customHeight="true" outlineLevel="0" collapsed="false">
      <c r="A74" s="17" t="s">
        <v>122</v>
      </c>
      <c r="B74" s="18" t="s">
        <v>123</v>
      </c>
      <c r="C74" s="34" t="n">
        <f aca="false">-SUM([1]'2 - Completa'!$L$1352)</f>
        <v>-105536.7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 t="n">
        <f aca="false">$C74*S75</f>
        <v>0</v>
      </c>
      <c r="T74" s="20" t="n">
        <f aca="false">$C74*T75</f>
        <v>-52768.35</v>
      </c>
      <c r="U74" s="20" t="n">
        <f aca="false">$C74*U75</f>
        <v>-52768.35</v>
      </c>
      <c r="V74" s="20" t="n">
        <f aca="false">$C74*V75</f>
        <v>-0</v>
      </c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1" t="n">
        <f aca="false">SUM(D74:AX74)</f>
        <v>-105536.7</v>
      </c>
      <c r="AZ74" s="0"/>
      <c r="BA74" s="0"/>
      <c r="BB74" s="0"/>
    </row>
    <row r="75" customFormat="false" ht="15" hidden="false" customHeight="false" outlineLevel="0" collapsed="false">
      <c r="A75" s="17"/>
      <c r="B75" s="18"/>
      <c r="C75" s="3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 t="n">
        <v>0.5</v>
      </c>
      <c r="U75" s="22" t="n">
        <v>0.5</v>
      </c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3"/>
      <c r="AU75" s="23"/>
      <c r="AV75" s="23"/>
      <c r="AW75" s="23"/>
      <c r="AX75" s="23"/>
      <c r="AY75" s="24" t="n">
        <f aca="false">SUM(D75:AX75)</f>
        <v>1</v>
      </c>
      <c r="AZ75" s="0"/>
      <c r="BA75" s="0"/>
      <c r="BB75" s="0"/>
    </row>
    <row r="76" customFormat="false" ht="18" hidden="false" customHeight="true" outlineLevel="0" collapsed="false">
      <c r="A76" s="17" t="s">
        <v>124</v>
      </c>
      <c r="B76" s="18" t="s">
        <v>125</v>
      </c>
      <c r="C76" s="34" t="n">
        <f aca="false">-SUM([1]'2 - Completa'!$L$1355:$L$1356)</f>
        <v>-296348.16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 t="n">
        <f aca="false">$C76*S77</f>
        <v>0</v>
      </c>
      <c r="T76" s="20" t="n">
        <f aca="false">$C76*T77</f>
        <v>-0</v>
      </c>
      <c r="U76" s="20" t="n">
        <f aca="false">$C76*U77</f>
        <v>-0</v>
      </c>
      <c r="V76" s="20" t="n">
        <f aca="false">$C76*V77</f>
        <v>-0</v>
      </c>
      <c r="W76" s="20"/>
      <c r="X76" s="20"/>
      <c r="Y76" s="20"/>
      <c r="Z76" s="20"/>
      <c r="AA76" s="20"/>
      <c r="AB76" s="20"/>
      <c r="AC76" s="20"/>
      <c r="AD76" s="20"/>
      <c r="AE76" s="20" t="n">
        <f aca="false">AE77*C76</f>
        <v>-296348.16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1" t="n">
        <f aca="false">SUM(D76:AX76)</f>
        <v>-296348.16</v>
      </c>
      <c r="AZ76" s="0"/>
      <c r="BA76" s="0"/>
      <c r="BB76" s="0"/>
    </row>
    <row r="77" customFormat="false" ht="15" hidden="false" customHeight="false" outlineLevel="0" collapsed="false">
      <c r="A77" s="17"/>
      <c r="B77" s="18"/>
      <c r="C77" s="34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 t="n">
        <v>1</v>
      </c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3"/>
      <c r="AU77" s="23"/>
      <c r="AV77" s="23"/>
      <c r="AW77" s="23"/>
      <c r="AX77" s="23"/>
      <c r="AY77" s="24" t="n">
        <f aca="false">SUM(D77:AX77)</f>
        <v>1</v>
      </c>
      <c r="AZ77" s="0"/>
      <c r="BA77" s="0"/>
      <c r="BB77" s="0"/>
    </row>
    <row r="78" customFormat="false" ht="18" hidden="false" customHeight="true" outlineLevel="0" collapsed="false">
      <c r="A78" s="17" t="s">
        <v>126</v>
      </c>
      <c r="B78" s="18" t="s">
        <v>127</v>
      </c>
      <c r="C78" s="34" t="n">
        <f aca="false">-SUM([1]'2 - Completa'!$L$1364:$L$1365)</f>
        <v>-11013.28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 t="n">
        <f aca="false">$C78*S79</f>
        <v>0</v>
      </c>
      <c r="T78" s="20" t="n">
        <f aca="false">$C78*T79</f>
        <v>-0</v>
      </c>
      <c r="U78" s="20" t="n">
        <f aca="false">$C78*U79</f>
        <v>-0</v>
      </c>
      <c r="V78" s="20" t="n">
        <f aca="false">$C78*V79</f>
        <v>-0</v>
      </c>
      <c r="W78" s="20"/>
      <c r="X78" s="20"/>
      <c r="Y78" s="20"/>
      <c r="Z78" s="20"/>
      <c r="AA78" s="20"/>
      <c r="AB78" s="20"/>
      <c r="AC78" s="20"/>
      <c r="AD78" s="20"/>
      <c r="AE78" s="20"/>
      <c r="AF78" s="20" t="n">
        <f aca="false">AF79*C78</f>
        <v>-11013.28</v>
      </c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1" t="n">
        <f aca="false">SUM(D78:AX78)</f>
        <v>-11013.28</v>
      </c>
      <c r="AZ78" s="0"/>
      <c r="BA78" s="0"/>
      <c r="BB78" s="0"/>
    </row>
    <row r="79" customFormat="false" ht="15" hidden="false" customHeight="false" outlineLevel="0" collapsed="false">
      <c r="A79" s="17"/>
      <c r="B79" s="18"/>
      <c r="C79" s="34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 t="n">
        <v>1</v>
      </c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3"/>
      <c r="AU79" s="23"/>
      <c r="AV79" s="23"/>
      <c r="AW79" s="23"/>
      <c r="AX79" s="23"/>
      <c r="AY79" s="24" t="n">
        <f aca="false">SUM(D79:AX79)</f>
        <v>1</v>
      </c>
      <c r="AZ79" s="0"/>
      <c r="BA79" s="0"/>
      <c r="BB79" s="0"/>
    </row>
    <row r="80" customFormat="false" ht="18" hidden="false" customHeight="true" outlineLevel="0" collapsed="false">
      <c r="A80" s="13" t="s">
        <v>128</v>
      </c>
      <c r="B80" s="14" t="s">
        <v>129</v>
      </c>
      <c r="C80" s="34" t="n">
        <f aca="false">SUM(C82:C109)</f>
        <v>160630.5325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1" t="n">
        <f aca="false">SUM(D80:AX80)</f>
        <v>0</v>
      </c>
      <c r="AZ80" s="0"/>
      <c r="BA80" s="0"/>
      <c r="BB80" s="0"/>
    </row>
    <row r="81" customFormat="false" ht="15" hidden="false" customHeight="false" outlineLevel="0" collapsed="false">
      <c r="A81" s="13"/>
      <c r="B81" s="14"/>
      <c r="C81" s="34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3"/>
      <c r="AU81" s="23"/>
      <c r="AV81" s="23"/>
      <c r="AW81" s="23"/>
      <c r="AX81" s="23"/>
      <c r="AY81" s="24" t="n">
        <f aca="false">SUM(D81:AX81)</f>
        <v>0</v>
      </c>
      <c r="AZ81" s="0"/>
      <c r="BA81" s="0"/>
      <c r="BB81" s="0"/>
    </row>
    <row r="82" customFormat="false" ht="18" hidden="false" customHeight="true" outlineLevel="0" collapsed="false">
      <c r="A82" s="17" t="s">
        <v>130</v>
      </c>
      <c r="B82" s="18" t="s">
        <v>131</v>
      </c>
      <c r="C82" s="35" t="n">
        <f aca="false">SUM([2]'2 - Completa'!$L$1372:$L$1382)+SUM([2]'2 - Completa'!$L$1402:$L$1405)</f>
        <v>144421.01</v>
      </c>
      <c r="D82" s="20" t="n">
        <f aca="false">$C82*D83</f>
        <v>0</v>
      </c>
      <c r="E82" s="20" t="n">
        <f aca="false">$C82*E83</f>
        <v>0</v>
      </c>
      <c r="F82" s="20" t="n">
        <f aca="false">$C82*F83</f>
        <v>0</v>
      </c>
      <c r="G82" s="20" t="n">
        <f aca="false">$C82*G83</f>
        <v>0</v>
      </c>
      <c r="H82" s="20" t="n">
        <f aca="false">$C82*H83</f>
        <v>0</v>
      </c>
      <c r="I82" s="20" t="n">
        <f aca="false">$C82*I83</f>
        <v>0</v>
      </c>
      <c r="J82" s="20" t="n">
        <f aca="false">$C82*J83</f>
        <v>0</v>
      </c>
      <c r="K82" s="20" t="n">
        <f aca="false">$C82*K83</f>
        <v>0</v>
      </c>
      <c r="L82" s="20" t="n">
        <f aca="false">$C82*L83</f>
        <v>0</v>
      </c>
      <c r="M82" s="20" t="n">
        <f aca="false">$C82*M83</f>
        <v>0</v>
      </c>
      <c r="N82" s="20" t="n">
        <f aca="false">$C82*N83</f>
        <v>0</v>
      </c>
      <c r="O82" s="20" t="n">
        <f aca="false">$C82*O83</f>
        <v>0</v>
      </c>
      <c r="P82" s="20" t="n">
        <f aca="false">$C82*P83</f>
        <v>0</v>
      </c>
      <c r="Q82" s="20" t="n">
        <f aca="false">$C82*Q83</f>
        <v>0</v>
      </c>
      <c r="R82" s="20" t="n">
        <f aca="false">$C82*R83</f>
        <v>0</v>
      </c>
      <c r="S82" s="20" t="n">
        <f aca="false">$C82*S83</f>
        <v>0</v>
      </c>
      <c r="T82" s="20" t="n">
        <f aca="false">$C82*T83</f>
        <v>0</v>
      </c>
      <c r="U82" s="20" t="n">
        <f aca="false">$C82*U83</f>
        <v>0</v>
      </c>
      <c r="V82" s="20" t="n">
        <f aca="false">$C82*V83</f>
        <v>0</v>
      </c>
      <c r="W82" s="20" t="n">
        <f aca="false">$C82*W83</f>
        <v>0</v>
      </c>
      <c r="X82" s="20" t="n">
        <f aca="false">$C82*X83</f>
        <v>0</v>
      </c>
      <c r="Y82" s="20" t="n">
        <f aca="false">$C82*Y83</f>
        <v>0</v>
      </c>
      <c r="Z82" s="20" t="n">
        <f aca="false">$C82*Z83</f>
        <v>0</v>
      </c>
      <c r="AA82" s="20" t="n">
        <f aca="false">$C82*AA83</f>
        <v>72210.505</v>
      </c>
      <c r="AB82" s="20" t="n">
        <f aca="false">$C82*AB83</f>
        <v>72210.505</v>
      </c>
      <c r="AC82" s="20" t="n">
        <f aca="false">$C82*AC83</f>
        <v>0</v>
      </c>
      <c r="AD82" s="20" t="n">
        <f aca="false">$C82*AD83</f>
        <v>0</v>
      </c>
      <c r="AE82" s="20" t="n">
        <f aca="false">$C82*AE83</f>
        <v>0</v>
      </c>
      <c r="AF82" s="20" t="n">
        <f aca="false">$C82*AF83</f>
        <v>0</v>
      </c>
      <c r="AG82" s="20" t="n">
        <f aca="false">$C82*AG83</f>
        <v>0</v>
      </c>
      <c r="AH82" s="20" t="n">
        <f aca="false">$C82*AH83</f>
        <v>0</v>
      </c>
      <c r="AI82" s="20" t="n">
        <f aca="false">$C82*AI83</f>
        <v>0</v>
      </c>
      <c r="AJ82" s="20" t="n">
        <f aca="false">$C82*AJ83</f>
        <v>0</v>
      </c>
      <c r="AK82" s="20" t="n">
        <f aca="false">$C82*AK83</f>
        <v>0</v>
      </c>
      <c r="AL82" s="20" t="n">
        <f aca="false">$C82*AL83</f>
        <v>0</v>
      </c>
      <c r="AM82" s="20" t="n">
        <f aca="false">$C82*AM83</f>
        <v>0</v>
      </c>
      <c r="AN82" s="20" t="n">
        <f aca="false">$C82*AN83</f>
        <v>0</v>
      </c>
      <c r="AO82" s="20" t="n">
        <f aca="false">$C82*AO83</f>
        <v>0</v>
      </c>
      <c r="AP82" s="20" t="n">
        <f aca="false">$C82*AP83</f>
        <v>0</v>
      </c>
      <c r="AQ82" s="20" t="n">
        <f aca="false">$C82*AQ83</f>
        <v>0</v>
      </c>
      <c r="AR82" s="20" t="n">
        <f aca="false">$C82*AR83</f>
        <v>0</v>
      </c>
      <c r="AS82" s="20" t="n">
        <f aca="false">$C82*AS83</f>
        <v>0</v>
      </c>
      <c r="AT82" s="20" t="n">
        <f aca="false">$C82*AT83</f>
        <v>0</v>
      </c>
      <c r="AU82" s="20" t="n">
        <f aca="false">$C82*AU83</f>
        <v>0</v>
      </c>
      <c r="AV82" s="20" t="n">
        <f aca="false">$C82*AV83</f>
        <v>0</v>
      </c>
      <c r="AW82" s="20" t="n">
        <f aca="false">$C82*AW83</f>
        <v>0</v>
      </c>
      <c r="AX82" s="20" t="n">
        <f aca="false">$C82*AX83</f>
        <v>0</v>
      </c>
      <c r="AY82" s="21" t="n">
        <f aca="false">SUM(D82:AX82)</f>
        <v>144421.01</v>
      </c>
      <c r="AZ82" s="0"/>
      <c r="BA82" s="0"/>
      <c r="BB82" s="0"/>
    </row>
    <row r="83" customFormat="false" ht="15" hidden="false" customHeight="false" outlineLevel="0" collapsed="false">
      <c r="A83" s="17"/>
      <c r="B83" s="18"/>
      <c r="C83" s="35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 t="n">
        <v>0</v>
      </c>
      <c r="AA83" s="22" t="n">
        <v>0.5</v>
      </c>
      <c r="AB83" s="22" t="n">
        <v>0.5</v>
      </c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3"/>
      <c r="AU83" s="23"/>
      <c r="AV83" s="23"/>
      <c r="AW83" s="23"/>
      <c r="AX83" s="23"/>
      <c r="AY83" s="24" t="n">
        <f aca="false">SUM(D83:AX83)</f>
        <v>1</v>
      </c>
      <c r="AZ83" s="0"/>
      <c r="BA83" s="0"/>
      <c r="BB83" s="0"/>
    </row>
    <row r="84" customFormat="false" ht="18" hidden="false" customHeight="true" outlineLevel="0" collapsed="false">
      <c r="A84" s="17" t="s">
        <v>132</v>
      </c>
      <c r="B84" s="18" t="s">
        <v>119</v>
      </c>
      <c r="C84" s="34" t="n">
        <f aca="false">SUM([2]'2 - Completa'!$L$1406:$L$1410)</f>
        <v>27617.75</v>
      </c>
      <c r="D84" s="20" t="n">
        <f aca="false">$C84*D85</f>
        <v>0</v>
      </c>
      <c r="E84" s="20" t="n">
        <f aca="false">$C84*E85</f>
        <v>0</v>
      </c>
      <c r="F84" s="20" t="n">
        <f aca="false">$C84*F85</f>
        <v>0</v>
      </c>
      <c r="G84" s="20" t="n">
        <f aca="false">$C84*G85</f>
        <v>0</v>
      </c>
      <c r="H84" s="20" t="n">
        <f aca="false">$C84*H85</f>
        <v>0</v>
      </c>
      <c r="I84" s="20" t="n">
        <f aca="false">$C84*I85</f>
        <v>0</v>
      </c>
      <c r="J84" s="20" t="n">
        <f aca="false">$C84*J85</f>
        <v>0</v>
      </c>
      <c r="K84" s="20" t="n">
        <f aca="false">$C84*K85</f>
        <v>0</v>
      </c>
      <c r="L84" s="20" t="n">
        <f aca="false">$C84*L85</f>
        <v>0</v>
      </c>
      <c r="M84" s="20" t="n">
        <f aca="false">$C84*M85</f>
        <v>0</v>
      </c>
      <c r="N84" s="20" t="n">
        <f aca="false">$C84*N85</f>
        <v>0</v>
      </c>
      <c r="O84" s="20" t="n">
        <f aca="false">$C84*O85</f>
        <v>0</v>
      </c>
      <c r="P84" s="20" t="n">
        <f aca="false">$C84*P85</f>
        <v>0</v>
      </c>
      <c r="Q84" s="20" t="n">
        <f aca="false">$C84*Q85</f>
        <v>0</v>
      </c>
      <c r="R84" s="20" t="n">
        <f aca="false">$C84*R85</f>
        <v>0</v>
      </c>
      <c r="S84" s="20" t="n">
        <f aca="false">$C84*S85</f>
        <v>0</v>
      </c>
      <c r="T84" s="20" t="n">
        <f aca="false">$C84*T85</f>
        <v>0</v>
      </c>
      <c r="U84" s="20" t="n">
        <f aca="false">$C84*U85</f>
        <v>0</v>
      </c>
      <c r="V84" s="20" t="n">
        <f aca="false">$C84*V85</f>
        <v>0</v>
      </c>
      <c r="W84" s="20" t="n">
        <f aca="false">$C84*W85</f>
        <v>0</v>
      </c>
      <c r="X84" s="20" t="n">
        <f aca="false">$C84*X85</f>
        <v>0</v>
      </c>
      <c r="Y84" s="20" t="n">
        <f aca="false">$C84*Y85</f>
        <v>0</v>
      </c>
      <c r="Z84" s="20" t="n">
        <f aca="false">$C84*Z85</f>
        <v>0</v>
      </c>
      <c r="AA84" s="20" t="n">
        <f aca="false">$C84*AA85</f>
        <v>13808.875</v>
      </c>
      <c r="AB84" s="20" t="n">
        <f aca="false">$C84*AB85</f>
        <v>13808.875</v>
      </c>
      <c r="AC84" s="20" t="n">
        <f aca="false">$C84*AC85</f>
        <v>0</v>
      </c>
      <c r="AD84" s="20" t="n">
        <f aca="false">$C84*AD85</f>
        <v>0</v>
      </c>
      <c r="AE84" s="20" t="n">
        <f aca="false">$C84*AE85</f>
        <v>0</v>
      </c>
      <c r="AF84" s="20" t="n">
        <f aca="false">$C84*AF85</f>
        <v>0</v>
      </c>
      <c r="AG84" s="20" t="n">
        <f aca="false">$C84*AG85</f>
        <v>0</v>
      </c>
      <c r="AH84" s="20" t="n">
        <f aca="false">$C84*AH85</f>
        <v>0</v>
      </c>
      <c r="AI84" s="20" t="n">
        <f aca="false">$C84*AI85</f>
        <v>0</v>
      </c>
      <c r="AJ84" s="20" t="n">
        <f aca="false">$C84*AJ85</f>
        <v>0</v>
      </c>
      <c r="AK84" s="20" t="n">
        <f aca="false">$C84*AK85</f>
        <v>0</v>
      </c>
      <c r="AL84" s="20" t="n">
        <f aca="false">$C84*AL85</f>
        <v>0</v>
      </c>
      <c r="AM84" s="20" t="n">
        <f aca="false">$C84*AM85</f>
        <v>0</v>
      </c>
      <c r="AN84" s="20" t="n">
        <f aca="false">$C84*AN85</f>
        <v>0</v>
      </c>
      <c r="AO84" s="20" t="n">
        <f aca="false">$C84*AO85</f>
        <v>0</v>
      </c>
      <c r="AP84" s="20" t="n">
        <f aca="false">$C84*AP85</f>
        <v>0</v>
      </c>
      <c r="AQ84" s="20" t="n">
        <f aca="false">$C84*AQ85</f>
        <v>0</v>
      </c>
      <c r="AR84" s="20" t="n">
        <f aca="false">$C84*AR85</f>
        <v>0</v>
      </c>
      <c r="AS84" s="20" t="n">
        <f aca="false">$C84*AS85</f>
        <v>0</v>
      </c>
      <c r="AT84" s="20" t="n">
        <f aca="false">$C84*AT85</f>
        <v>0</v>
      </c>
      <c r="AU84" s="20" t="n">
        <f aca="false">$C84*AU85</f>
        <v>0</v>
      </c>
      <c r="AV84" s="20" t="n">
        <f aca="false">$C84*AV85</f>
        <v>0</v>
      </c>
      <c r="AW84" s="20" t="n">
        <f aca="false">$C84*AW85</f>
        <v>0</v>
      </c>
      <c r="AX84" s="20" t="n">
        <f aca="false">$C84*AX85</f>
        <v>0</v>
      </c>
      <c r="AY84" s="21" t="n">
        <f aca="false">SUM(D84:AX84)</f>
        <v>27617.75</v>
      </c>
      <c r="AZ84" s="0"/>
      <c r="BA84" s="0"/>
      <c r="BB84" s="0"/>
    </row>
    <row r="85" customFormat="false" ht="15" hidden="false" customHeight="false" outlineLevel="0" collapsed="false">
      <c r="A85" s="17"/>
      <c r="B85" s="18"/>
      <c r="C85" s="34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 t="n">
        <v>0</v>
      </c>
      <c r="AA85" s="22" t="n">
        <v>0.5</v>
      </c>
      <c r="AB85" s="22" t="n">
        <v>0.5</v>
      </c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3"/>
      <c r="AU85" s="23"/>
      <c r="AV85" s="23"/>
      <c r="AW85" s="23"/>
      <c r="AX85" s="23"/>
      <c r="AY85" s="24" t="n">
        <f aca="false">SUM(D85:AX85)</f>
        <v>1</v>
      </c>
      <c r="AZ85" s="0"/>
      <c r="BA85" s="0"/>
      <c r="BB85" s="0"/>
    </row>
    <row r="86" customFormat="false" ht="18" hidden="false" customHeight="true" outlineLevel="0" collapsed="false">
      <c r="A86" s="17" t="s">
        <v>133</v>
      </c>
      <c r="B86" s="18" t="s">
        <v>121</v>
      </c>
      <c r="C86" s="34" t="n">
        <f aca="false">-SUM([2]'2 - Completa'!$L$1425:$L$1430)</f>
        <v>-16828.44</v>
      </c>
      <c r="D86" s="20" t="n">
        <f aca="false">$C86*D87</f>
        <v>0</v>
      </c>
      <c r="E86" s="20" t="n">
        <f aca="false">$C86*E87</f>
        <v>-0</v>
      </c>
      <c r="F86" s="20" t="n">
        <f aca="false">$C86*F87</f>
        <v>-0</v>
      </c>
      <c r="G86" s="20" t="n">
        <f aca="false">$C86*G87</f>
        <v>-0</v>
      </c>
      <c r="H86" s="20" t="n">
        <f aca="false">$C86*H87</f>
        <v>-0</v>
      </c>
      <c r="I86" s="20" t="n">
        <f aca="false">$C86*I87</f>
        <v>-0</v>
      </c>
      <c r="J86" s="20" t="n">
        <f aca="false">$C86*J87</f>
        <v>-0</v>
      </c>
      <c r="K86" s="20" t="n">
        <f aca="false">$C86*K87</f>
        <v>-0</v>
      </c>
      <c r="L86" s="20" t="n">
        <f aca="false">$C86*L87</f>
        <v>-0</v>
      </c>
      <c r="M86" s="20" t="n">
        <f aca="false">$C86*M87</f>
        <v>-0</v>
      </c>
      <c r="N86" s="20" t="n">
        <f aca="false">$C86*N87</f>
        <v>-0</v>
      </c>
      <c r="O86" s="20" t="n">
        <f aca="false">$C86*O87</f>
        <v>-0</v>
      </c>
      <c r="P86" s="20" t="n">
        <f aca="false">$C86*P87</f>
        <v>-0</v>
      </c>
      <c r="Q86" s="20" t="n">
        <f aca="false">$C86*Q87</f>
        <v>-0</v>
      </c>
      <c r="R86" s="20" t="n">
        <f aca="false">$C86*R87</f>
        <v>-0</v>
      </c>
      <c r="S86" s="20" t="n">
        <f aca="false">$C86*S87</f>
        <v>-0</v>
      </c>
      <c r="T86" s="20" t="n">
        <f aca="false">$C86*T87</f>
        <v>-0</v>
      </c>
      <c r="U86" s="20" t="n">
        <f aca="false">$C86*U87</f>
        <v>-0</v>
      </c>
      <c r="V86" s="20" t="n">
        <f aca="false">$C86*V87</f>
        <v>-0</v>
      </c>
      <c r="W86" s="20" t="n">
        <f aca="false">$C86*W87</f>
        <v>-0</v>
      </c>
      <c r="X86" s="20" t="n">
        <f aca="false">$C86*X87</f>
        <v>-0</v>
      </c>
      <c r="Y86" s="20" t="n">
        <f aca="false">$C86*Y87</f>
        <v>-0</v>
      </c>
      <c r="Z86" s="20" t="n">
        <f aca="false">$C86*Z87</f>
        <v>-0</v>
      </c>
      <c r="AA86" s="20" t="n">
        <f aca="false">$C86*AA87</f>
        <v>-8414.22</v>
      </c>
      <c r="AB86" s="20" t="n">
        <f aca="false">$C86*AB87</f>
        <v>-8414.22</v>
      </c>
      <c r="AC86" s="20" t="n">
        <f aca="false">$C86*AC87</f>
        <v>-0</v>
      </c>
      <c r="AD86" s="20" t="n">
        <f aca="false">$C86*AD87</f>
        <v>-0</v>
      </c>
      <c r="AE86" s="20" t="n">
        <f aca="false">$C86*AE87</f>
        <v>-0</v>
      </c>
      <c r="AF86" s="20" t="n">
        <f aca="false">$C86*AF87</f>
        <v>-0</v>
      </c>
      <c r="AG86" s="20" t="n">
        <f aca="false">$C86*AG87</f>
        <v>-0</v>
      </c>
      <c r="AH86" s="20" t="n">
        <f aca="false">$C86*AH87</f>
        <v>-0</v>
      </c>
      <c r="AI86" s="20" t="n">
        <f aca="false">$C86*AI87</f>
        <v>-0</v>
      </c>
      <c r="AJ86" s="20" t="n">
        <f aca="false">$C86*AJ87</f>
        <v>-0</v>
      </c>
      <c r="AK86" s="20" t="n">
        <f aca="false">$C86*AK87</f>
        <v>-0</v>
      </c>
      <c r="AL86" s="20" t="n">
        <f aca="false">$C86*AL87</f>
        <v>-0</v>
      </c>
      <c r="AM86" s="20" t="n">
        <f aca="false">$C86*AM87</f>
        <v>-0</v>
      </c>
      <c r="AN86" s="20" t="n">
        <f aca="false">$C86*AN87</f>
        <v>-0</v>
      </c>
      <c r="AO86" s="20" t="n">
        <f aca="false">$C86*AO87</f>
        <v>-0</v>
      </c>
      <c r="AP86" s="20" t="n">
        <f aca="false">$C86*AP87</f>
        <v>-0</v>
      </c>
      <c r="AQ86" s="20" t="n">
        <f aca="false">$C86*AQ87</f>
        <v>-0</v>
      </c>
      <c r="AR86" s="20" t="n">
        <f aca="false">$C86*AR87</f>
        <v>-0</v>
      </c>
      <c r="AS86" s="20" t="n">
        <f aca="false">$C86*AS87</f>
        <v>-0</v>
      </c>
      <c r="AT86" s="20" t="n">
        <f aca="false">$C86*AT87</f>
        <v>-0</v>
      </c>
      <c r="AU86" s="20" t="n">
        <f aca="false">$C86*AU87</f>
        <v>-0</v>
      </c>
      <c r="AV86" s="20" t="n">
        <f aca="false">$C86*AV87</f>
        <v>-0</v>
      </c>
      <c r="AW86" s="20" t="n">
        <f aca="false">$C86*AW87</f>
        <v>-0</v>
      </c>
      <c r="AX86" s="20" t="n">
        <f aca="false">$C86*AX87</f>
        <v>-0</v>
      </c>
      <c r="AY86" s="21" t="n">
        <f aca="false">SUM(D86:AX86)</f>
        <v>-16828.44</v>
      </c>
      <c r="AZ86" s="0"/>
      <c r="BA86" s="0"/>
      <c r="BB86" s="0"/>
    </row>
    <row r="87" customFormat="false" ht="15" hidden="false" customHeight="false" outlineLevel="0" collapsed="false">
      <c r="A87" s="17"/>
      <c r="B87" s="18"/>
      <c r="C87" s="34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 t="n">
        <v>0</v>
      </c>
      <c r="AA87" s="22" t="n">
        <v>0.5</v>
      </c>
      <c r="AB87" s="22" t="n">
        <v>0.5</v>
      </c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3"/>
      <c r="AU87" s="23"/>
      <c r="AV87" s="23"/>
      <c r="AW87" s="23"/>
      <c r="AX87" s="23"/>
      <c r="AY87" s="24" t="n">
        <f aca="false">SUM(D87:AX87)</f>
        <v>1</v>
      </c>
      <c r="AZ87" s="0"/>
      <c r="BA87" s="0"/>
      <c r="BB87" s="0"/>
    </row>
    <row r="88" customFormat="false" ht="18" hidden="false" customHeight="true" outlineLevel="0" collapsed="false">
      <c r="A88" s="17" t="s">
        <v>134</v>
      </c>
      <c r="B88" s="18" t="s">
        <v>135</v>
      </c>
      <c r="C88" s="34" t="n">
        <f aca="false">SUM([2]'2 - Completa'!$L$1391:$L$1394)</f>
        <v>2737.35</v>
      </c>
      <c r="D88" s="20" t="n">
        <f aca="false">$C88*D89</f>
        <v>0</v>
      </c>
      <c r="E88" s="20" t="n">
        <f aca="false">$C88*E89</f>
        <v>0</v>
      </c>
      <c r="F88" s="20" t="n">
        <f aca="false">$C88*F89</f>
        <v>0</v>
      </c>
      <c r="G88" s="20" t="n">
        <f aca="false">$C88*G89</f>
        <v>0</v>
      </c>
      <c r="H88" s="20" t="n">
        <f aca="false">$C88*H89</f>
        <v>0</v>
      </c>
      <c r="I88" s="20" t="n">
        <f aca="false">$C88*I89</f>
        <v>0</v>
      </c>
      <c r="J88" s="20" t="n">
        <f aca="false">$C88*J89</f>
        <v>0</v>
      </c>
      <c r="K88" s="20" t="n">
        <f aca="false">$C88*K89</f>
        <v>0</v>
      </c>
      <c r="L88" s="20" t="n">
        <f aca="false">$C88*L89</f>
        <v>0</v>
      </c>
      <c r="M88" s="20" t="n">
        <f aca="false">$C88*M89</f>
        <v>0</v>
      </c>
      <c r="N88" s="20" t="n">
        <f aca="false">$C88*N89</f>
        <v>0</v>
      </c>
      <c r="O88" s="20" t="n">
        <f aca="false">$C88*O89</f>
        <v>0</v>
      </c>
      <c r="P88" s="20" t="n">
        <f aca="false">$C88*P89</f>
        <v>0</v>
      </c>
      <c r="Q88" s="20" t="n">
        <f aca="false">$C88*Q89</f>
        <v>0</v>
      </c>
      <c r="R88" s="20" t="n">
        <f aca="false">$C88*R89</f>
        <v>0</v>
      </c>
      <c r="S88" s="20" t="n">
        <f aca="false">$C88*S89</f>
        <v>0</v>
      </c>
      <c r="T88" s="20" t="n">
        <f aca="false">$C88*T89</f>
        <v>0</v>
      </c>
      <c r="U88" s="20" t="n">
        <f aca="false">$C88*U89</f>
        <v>0</v>
      </c>
      <c r="V88" s="20" t="n">
        <f aca="false">$C88*V89</f>
        <v>0</v>
      </c>
      <c r="W88" s="20" t="n">
        <f aca="false">$C88*W89</f>
        <v>0</v>
      </c>
      <c r="X88" s="20" t="n">
        <f aca="false">$C88*X89</f>
        <v>0</v>
      </c>
      <c r="Y88" s="20" t="n">
        <f aca="false">$C88*Y89</f>
        <v>0</v>
      </c>
      <c r="Z88" s="20" t="n">
        <f aca="false">$C88*Z89</f>
        <v>0</v>
      </c>
      <c r="AA88" s="20" t="n">
        <f aca="false">$C88*AA89</f>
        <v>2737.35</v>
      </c>
      <c r="AB88" s="20" t="n">
        <f aca="false">$C88*AB89</f>
        <v>0</v>
      </c>
      <c r="AC88" s="20" t="n">
        <f aca="false">$C88*AC89</f>
        <v>0</v>
      </c>
      <c r="AD88" s="20" t="n">
        <f aca="false">$C88*AD89</f>
        <v>0</v>
      </c>
      <c r="AE88" s="20" t="n">
        <f aca="false">$C88*AE89</f>
        <v>0</v>
      </c>
      <c r="AF88" s="20" t="n">
        <f aca="false">$C88*AF89</f>
        <v>0</v>
      </c>
      <c r="AG88" s="20" t="n">
        <f aca="false">$C88*AG89</f>
        <v>0</v>
      </c>
      <c r="AH88" s="20" t="n">
        <f aca="false">$C88*AH89</f>
        <v>0</v>
      </c>
      <c r="AI88" s="20" t="n">
        <f aca="false">$C88*AI89</f>
        <v>0</v>
      </c>
      <c r="AJ88" s="20" t="n">
        <f aca="false">$C88*AJ89</f>
        <v>0</v>
      </c>
      <c r="AK88" s="20" t="n">
        <f aca="false">$C88*AK89</f>
        <v>0</v>
      </c>
      <c r="AL88" s="20" t="n">
        <f aca="false">$C88*AL89</f>
        <v>0</v>
      </c>
      <c r="AM88" s="20" t="n">
        <f aca="false">$C88*AM89</f>
        <v>0</v>
      </c>
      <c r="AN88" s="20" t="n">
        <f aca="false">$C88*AN89</f>
        <v>0</v>
      </c>
      <c r="AO88" s="20" t="n">
        <f aca="false">$C88*AO89</f>
        <v>0</v>
      </c>
      <c r="AP88" s="20" t="n">
        <f aca="false">$C88*AP89</f>
        <v>0</v>
      </c>
      <c r="AQ88" s="20" t="n">
        <f aca="false">$C88*AQ89</f>
        <v>0</v>
      </c>
      <c r="AR88" s="20" t="n">
        <f aca="false">$C88*AR89</f>
        <v>0</v>
      </c>
      <c r="AS88" s="20" t="n">
        <f aca="false">$C88*AS89</f>
        <v>0</v>
      </c>
      <c r="AT88" s="20" t="n">
        <f aca="false">$C88*AT89</f>
        <v>0</v>
      </c>
      <c r="AU88" s="20" t="n">
        <f aca="false">$C88*AU89</f>
        <v>0</v>
      </c>
      <c r="AV88" s="20" t="n">
        <f aca="false">$C88*AV89</f>
        <v>0</v>
      </c>
      <c r="AW88" s="20" t="n">
        <f aca="false">$C88*AW89</f>
        <v>0</v>
      </c>
      <c r="AX88" s="20" t="n">
        <f aca="false">$C88*AX89</f>
        <v>0</v>
      </c>
      <c r="AY88" s="21" t="n">
        <f aca="false">SUM(D88:AX88)</f>
        <v>2737.35</v>
      </c>
      <c r="AZ88" s="0"/>
      <c r="BA88" s="0"/>
      <c r="BB88" s="0"/>
    </row>
    <row r="89" customFormat="false" ht="15" hidden="false" customHeight="false" outlineLevel="0" collapsed="false">
      <c r="A89" s="17"/>
      <c r="B89" s="18"/>
      <c r="C89" s="34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 t="n">
        <v>0</v>
      </c>
      <c r="AA89" s="22" t="n">
        <v>1</v>
      </c>
      <c r="AB89" s="22" t="n">
        <v>0</v>
      </c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3"/>
      <c r="AU89" s="23"/>
      <c r="AV89" s="23"/>
      <c r="AW89" s="23"/>
      <c r="AX89" s="23"/>
      <c r="AY89" s="24" t="n">
        <f aca="false">SUM(D89:AX89)</f>
        <v>1</v>
      </c>
      <c r="AZ89" s="0"/>
      <c r="BA89" s="0"/>
      <c r="BB89" s="0"/>
    </row>
    <row r="90" customFormat="false" ht="18" hidden="false" customHeight="true" outlineLevel="0" collapsed="false">
      <c r="A90" s="17" t="s">
        <v>136</v>
      </c>
      <c r="B90" s="18" t="s">
        <v>137</v>
      </c>
      <c r="C90" s="34" t="n">
        <f aca="false">-SUM([2]'2 - Completa'!$L$1431:$L$1433)</f>
        <v>-2150.67</v>
      </c>
      <c r="D90" s="20" t="n">
        <f aca="false">$C90*D91</f>
        <v>0</v>
      </c>
      <c r="E90" s="20" t="n">
        <f aca="false">$C90*E91</f>
        <v>-0</v>
      </c>
      <c r="F90" s="20" t="n">
        <f aca="false">$C90*F91</f>
        <v>-0</v>
      </c>
      <c r="G90" s="20" t="n">
        <f aca="false">$C90*G91</f>
        <v>-0</v>
      </c>
      <c r="H90" s="20" t="n">
        <f aca="false">$C90*H91</f>
        <v>-0</v>
      </c>
      <c r="I90" s="20" t="n">
        <f aca="false">$C90*I91</f>
        <v>-0</v>
      </c>
      <c r="J90" s="20" t="n">
        <f aca="false">$C90*J91</f>
        <v>-0</v>
      </c>
      <c r="K90" s="20" t="n">
        <f aca="false">$C90*K91</f>
        <v>-0</v>
      </c>
      <c r="L90" s="20" t="n">
        <f aca="false">$C90*L91</f>
        <v>-0</v>
      </c>
      <c r="M90" s="20" t="n">
        <f aca="false">$C90*M91</f>
        <v>-0</v>
      </c>
      <c r="N90" s="20" t="n">
        <f aca="false">$C90*N91</f>
        <v>-0</v>
      </c>
      <c r="O90" s="20" t="n">
        <f aca="false">$C90*O91</f>
        <v>-0</v>
      </c>
      <c r="P90" s="20" t="n">
        <f aca="false">$C90*P91</f>
        <v>-0</v>
      </c>
      <c r="Q90" s="20" t="n">
        <f aca="false">$C90*Q91</f>
        <v>-0</v>
      </c>
      <c r="R90" s="20" t="n">
        <f aca="false">$C90*R91</f>
        <v>-0</v>
      </c>
      <c r="S90" s="20" t="n">
        <f aca="false">$C90*S91</f>
        <v>-0</v>
      </c>
      <c r="T90" s="20" t="n">
        <f aca="false">$C90*T91</f>
        <v>-0</v>
      </c>
      <c r="U90" s="20" t="n">
        <f aca="false">$C90*U91</f>
        <v>-0</v>
      </c>
      <c r="V90" s="20" t="n">
        <f aca="false">$C90*V91</f>
        <v>-0</v>
      </c>
      <c r="W90" s="20" t="n">
        <f aca="false">$C90*W91</f>
        <v>-0</v>
      </c>
      <c r="X90" s="20" t="n">
        <f aca="false">$C90*X91</f>
        <v>-0</v>
      </c>
      <c r="Y90" s="20" t="n">
        <f aca="false">$C90*Y91</f>
        <v>-0</v>
      </c>
      <c r="Z90" s="20" t="n">
        <f aca="false">$C90*Z91</f>
        <v>-0</v>
      </c>
      <c r="AA90" s="20" t="n">
        <f aca="false">$C90*AA91</f>
        <v>-2150.67</v>
      </c>
      <c r="AB90" s="20" t="n">
        <f aca="false">$C90*AB91</f>
        <v>-0</v>
      </c>
      <c r="AC90" s="20" t="n">
        <f aca="false">$C90*AC91</f>
        <v>-0</v>
      </c>
      <c r="AD90" s="20" t="n">
        <f aca="false">$C90*AD91</f>
        <v>-0</v>
      </c>
      <c r="AE90" s="20" t="n">
        <f aca="false">$C90*AE91</f>
        <v>-0</v>
      </c>
      <c r="AF90" s="20" t="n">
        <f aca="false">$C90*AF91</f>
        <v>-0</v>
      </c>
      <c r="AG90" s="20" t="n">
        <f aca="false">$C90*AG91</f>
        <v>-0</v>
      </c>
      <c r="AH90" s="20" t="n">
        <f aca="false">$C90*AH91</f>
        <v>-0</v>
      </c>
      <c r="AI90" s="20" t="n">
        <f aca="false">$C90*AI91</f>
        <v>-0</v>
      </c>
      <c r="AJ90" s="20" t="n">
        <f aca="false">$C90*AJ91</f>
        <v>-0</v>
      </c>
      <c r="AK90" s="20" t="n">
        <f aca="false">$C90*AK91</f>
        <v>-0</v>
      </c>
      <c r="AL90" s="20" t="n">
        <f aca="false">$C90*AL91</f>
        <v>-0</v>
      </c>
      <c r="AM90" s="20" t="n">
        <f aca="false">$C90*AM91</f>
        <v>-0</v>
      </c>
      <c r="AN90" s="20" t="n">
        <f aca="false">$C90*AN91</f>
        <v>-0</v>
      </c>
      <c r="AO90" s="20" t="n">
        <f aca="false">$C90*AO91</f>
        <v>-0</v>
      </c>
      <c r="AP90" s="20" t="n">
        <f aca="false">$C90*AP91</f>
        <v>-0</v>
      </c>
      <c r="AQ90" s="20" t="n">
        <f aca="false">$C90*AQ91</f>
        <v>-0</v>
      </c>
      <c r="AR90" s="20" t="n">
        <f aca="false">$C90*AR91</f>
        <v>-0</v>
      </c>
      <c r="AS90" s="20" t="n">
        <f aca="false">$C90*AS91</f>
        <v>-0</v>
      </c>
      <c r="AT90" s="20" t="n">
        <f aca="false">$C90*AT91</f>
        <v>-0</v>
      </c>
      <c r="AU90" s="20" t="n">
        <f aca="false">$C90*AU91</f>
        <v>-0</v>
      </c>
      <c r="AV90" s="20" t="n">
        <f aca="false">$C90*AV91</f>
        <v>-0</v>
      </c>
      <c r="AW90" s="20" t="n">
        <f aca="false">$C90*AW91</f>
        <v>-0</v>
      </c>
      <c r="AX90" s="20" t="n">
        <f aca="false">$C90*AX91</f>
        <v>-0</v>
      </c>
      <c r="AY90" s="21" t="n">
        <f aca="false">SUM(D90:AX90)</f>
        <v>-2150.67</v>
      </c>
      <c r="AZ90" s="0"/>
      <c r="BA90" s="0"/>
      <c r="BB90" s="0"/>
    </row>
    <row r="91" customFormat="false" ht="15" hidden="false" customHeight="false" outlineLevel="0" collapsed="false">
      <c r="A91" s="17"/>
      <c r="B91" s="18"/>
      <c r="C91" s="34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 t="n">
        <v>0</v>
      </c>
      <c r="AA91" s="22" t="n">
        <v>1</v>
      </c>
      <c r="AB91" s="22" t="n">
        <v>0</v>
      </c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3"/>
      <c r="AU91" s="23"/>
      <c r="AV91" s="23"/>
      <c r="AW91" s="23"/>
      <c r="AX91" s="23"/>
      <c r="AY91" s="24" t="n">
        <f aca="false">SUM(D91:AX91)</f>
        <v>1</v>
      </c>
      <c r="AZ91" s="0"/>
      <c r="BA91" s="0"/>
      <c r="BB91" s="0"/>
    </row>
    <row r="92" customFormat="false" ht="18" hidden="false" customHeight="true" outlineLevel="0" collapsed="false">
      <c r="A92" s="17" t="s">
        <v>138</v>
      </c>
      <c r="B92" s="18" t="s">
        <v>139</v>
      </c>
      <c r="C92" s="34" t="n">
        <f aca="false">SUM([2]'2 - Completa'!$L$1383:$L$1386)+SUM([2]'2 - Completa'!$L$1411:$L$1413)</f>
        <v>7941.42</v>
      </c>
      <c r="D92" s="20" t="n">
        <f aca="false">$C92*D93</f>
        <v>0</v>
      </c>
      <c r="E92" s="20" t="n">
        <f aca="false">$C92*E93</f>
        <v>0</v>
      </c>
      <c r="F92" s="20" t="n">
        <f aca="false">$C92*F93</f>
        <v>0</v>
      </c>
      <c r="G92" s="20" t="n">
        <f aca="false">$C92*G93</f>
        <v>0</v>
      </c>
      <c r="H92" s="20" t="n">
        <f aca="false">$C92*H93</f>
        <v>0</v>
      </c>
      <c r="I92" s="20" t="n">
        <f aca="false">$C92*I93</f>
        <v>0</v>
      </c>
      <c r="J92" s="20" t="n">
        <f aca="false">$C92*J93</f>
        <v>0</v>
      </c>
      <c r="K92" s="20" t="n">
        <f aca="false">$C92*K93</f>
        <v>0</v>
      </c>
      <c r="L92" s="20" t="n">
        <f aca="false">$C92*L93</f>
        <v>0</v>
      </c>
      <c r="M92" s="20" t="n">
        <f aca="false">$C92*M93</f>
        <v>0</v>
      </c>
      <c r="N92" s="20" t="n">
        <f aca="false">$C92*N93</f>
        <v>0</v>
      </c>
      <c r="O92" s="20" t="n">
        <f aca="false">$C92*O93</f>
        <v>0</v>
      </c>
      <c r="P92" s="20" t="n">
        <f aca="false">$C92*P93</f>
        <v>0</v>
      </c>
      <c r="Q92" s="20" t="n">
        <f aca="false">$C92*Q93</f>
        <v>0</v>
      </c>
      <c r="R92" s="20" t="n">
        <f aca="false">$C92*R93</f>
        <v>0</v>
      </c>
      <c r="S92" s="20" t="n">
        <f aca="false">$C92*S93</f>
        <v>0</v>
      </c>
      <c r="T92" s="20" t="n">
        <f aca="false">$C92*T93</f>
        <v>0</v>
      </c>
      <c r="U92" s="20" t="n">
        <f aca="false">$C92*U93</f>
        <v>0</v>
      </c>
      <c r="V92" s="20" t="n">
        <f aca="false">$C92*V93</f>
        <v>0</v>
      </c>
      <c r="W92" s="20" t="n">
        <f aca="false">$C92*W93</f>
        <v>0</v>
      </c>
      <c r="X92" s="20" t="n">
        <f aca="false">$C92*X93</f>
        <v>0</v>
      </c>
      <c r="Y92" s="20" t="n">
        <f aca="false">$C92*Y93</f>
        <v>0</v>
      </c>
      <c r="Z92" s="20" t="n">
        <f aca="false">$C92*Z93</f>
        <v>0</v>
      </c>
      <c r="AA92" s="20" t="n">
        <f aca="false">$C92*AA93</f>
        <v>0</v>
      </c>
      <c r="AB92" s="20" t="n">
        <f aca="false">$C92*AB93</f>
        <v>7941.42</v>
      </c>
      <c r="AC92" s="20" t="n">
        <f aca="false">$C92*AC93</f>
        <v>0</v>
      </c>
      <c r="AD92" s="20" t="n">
        <f aca="false">$C92*AD93</f>
        <v>0</v>
      </c>
      <c r="AE92" s="20" t="n">
        <f aca="false">$C92*AE93</f>
        <v>0</v>
      </c>
      <c r="AF92" s="20" t="n">
        <f aca="false">$C92*AF93</f>
        <v>0</v>
      </c>
      <c r="AG92" s="20" t="n">
        <f aca="false">$C92*AG93</f>
        <v>0</v>
      </c>
      <c r="AH92" s="20" t="n">
        <f aca="false">$C92*AH93</f>
        <v>0</v>
      </c>
      <c r="AI92" s="20" t="n">
        <f aca="false">$C92*AI93</f>
        <v>0</v>
      </c>
      <c r="AJ92" s="20" t="n">
        <f aca="false">$C92*AJ93</f>
        <v>0</v>
      </c>
      <c r="AK92" s="20" t="n">
        <f aca="false">$C92*AK93</f>
        <v>0</v>
      </c>
      <c r="AL92" s="20" t="n">
        <f aca="false">$C92*AL93</f>
        <v>0</v>
      </c>
      <c r="AM92" s="20" t="n">
        <f aca="false">$C92*AM93</f>
        <v>0</v>
      </c>
      <c r="AN92" s="20" t="n">
        <f aca="false">$C92*AN93</f>
        <v>0</v>
      </c>
      <c r="AO92" s="20" t="n">
        <f aca="false">$C92*AO93</f>
        <v>0</v>
      </c>
      <c r="AP92" s="20" t="n">
        <f aca="false">$C92*AP93</f>
        <v>0</v>
      </c>
      <c r="AQ92" s="20" t="n">
        <f aca="false">$C92*AQ93</f>
        <v>0</v>
      </c>
      <c r="AR92" s="20" t="n">
        <f aca="false">$C92*AR93</f>
        <v>0</v>
      </c>
      <c r="AS92" s="20" t="n">
        <f aca="false">$C92*AS93</f>
        <v>0</v>
      </c>
      <c r="AT92" s="20" t="n">
        <f aca="false">$C92*AT93</f>
        <v>0</v>
      </c>
      <c r="AU92" s="20" t="n">
        <f aca="false">$C92*AU93</f>
        <v>0</v>
      </c>
      <c r="AV92" s="20" t="n">
        <f aca="false">$C92*AV93</f>
        <v>0</v>
      </c>
      <c r="AW92" s="20" t="n">
        <f aca="false">$C92*AW93</f>
        <v>0</v>
      </c>
      <c r="AX92" s="20" t="n">
        <f aca="false">$C92*AX93</f>
        <v>0</v>
      </c>
      <c r="AY92" s="21" t="n">
        <f aca="false">SUM(D92:AX92)</f>
        <v>7941.42</v>
      </c>
      <c r="AZ92" s="0"/>
      <c r="BA92" s="0"/>
      <c r="BB92" s="0"/>
    </row>
    <row r="93" customFormat="false" ht="15" hidden="false" customHeight="false" outlineLevel="0" collapsed="false">
      <c r="A93" s="17"/>
      <c r="B93" s="18"/>
      <c r="C93" s="34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 t="n">
        <v>0</v>
      </c>
      <c r="AA93" s="22" t="n">
        <v>0</v>
      </c>
      <c r="AB93" s="22" t="n">
        <v>1</v>
      </c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3"/>
      <c r="AU93" s="23"/>
      <c r="AV93" s="23"/>
      <c r="AW93" s="23"/>
      <c r="AX93" s="23"/>
      <c r="AY93" s="24" t="n">
        <f aca="false">SUM(D93:AX93)</f>
        <v>1</v>
      </c>
      <c r="AZ93" s="0"/>
      <c r="BA93" s="0"/>
      <c r="BB93" s="0"/>
    </row>
    <row r="94" customFormat="false" ht="18" hidden="false" customHeight="true" outlineLevel="0" collapsed="false">
      <c r="A94" s="17" t="s">
        <v>140</v>
      </c>
      <c r="B94" s="18" t="s">
        <v>141</v>
      </c>
      <c r="C94" s="34" t="n">
        <f aca="false">-SUM([2]'2 - Completa'!$L$1434:$L$1436)</f>
        <v>-1293.58</v>
      </c>
      <c r="D94" s="20" t="n">
        <f aca="false">$C94*D95</f>
        <v>0</v>
      </c>
      <c r="E94" s="20" t="n">
        <f aca="false">$C94*E95</f>
        <v>-0</v>
      </c>
      <c r="F94" s="20" t="n">
        <f aca="false">$C94*F95</f>
        <v>-0</v>
      </c>
      <c r="G94" s="20" t="n">
        <f aca="false">$C94*G95</f>
        <v>-0</v>
      </c>
      <c r="H94" s="20" t="n">
        <f aca="false">$C94*H95</f>
        <v>-0</v>
      </c>
      <c r="I94" s="20" t="n">
        <f aca="false">$C94*I95</f>
        <v>-0</v>
      </c>
      <c r="J94" s="20" t="n">
        <f aca="false">$C94*J95</f>
        <v>-0</v>
      </c>
      <c r="K94" s="20" t="n">
        <f aca="false">$C94*K95</f>
        <v>-0</v>
      </c>
      <c r="L94" s="20" t="n">
        <f aca="false">$C94*L95</f>
        <v>-0</v>
      </c>
      <c r="M94" s="20" t="n">
        <f aca="false">$C94*M95</f>
        <v>-0</v>
      </c>
      <c r="N94" s="20" t="n">
        <f aca="false">$C94*N95</f>
        <v>-0</v>
      </c>
      <c r="O94" s="20" t="n">
        <f aca="false">$C94*O95</f>
        <v>-0</v>
      </c>
      <c r="P94" s="20" t="n">
        <f aca="false">$C94*P95</f>
        <v>-0</v>
      </c>
      <c r="Q94" s="20" t="n">
        <f aca="false">$C94*Q95</f>
        <v>-0</v>
      </c>
      <c r="R94" s="20" t="n">
        <f aca="false">$C94*R95</f>
        <v>-0</v>
      </c>
      <c r="S94" s="20" t="n">
        <f aca="false">$C94*S95</f>
        <v>-0</v>
      </c>
      <c r="T94" s="20" t="n">
        <f aca="false">$C94*T95</f>
        <v>-0</v>
      </c>
      <c r="U94" s="20" t="n">
        <f aca="false">$C94*U95</f>
        <v>-0</v>
      </c>
      <c r="V94" s="20" t="n">
        <f aca="false">$C94*V95</f>
        <v>-0</v>
      </c>
      <c r="W94" s="20" t="n">
        <f aca="false">$C94*W95</f>
        <v>-0</v>
      </c>
      <c r="X94" s="20" t="n">
        <f aca="false">$C94*X95</f>
        <v>-0</v>
      </c>
      <c r="Y94" s="20" t="n">
        <f aca="false">$C94*Y95</f>
        <v>-0</v>
      </c>
      <c r="Z94" s="20" t="n">
        <f aca="false">$C94*Z95</f>
        <v>-0</v>
      </c>
      <c r="AA94" s="20" t="n">
        <f aca="false">$C94*AA95</f>
        <v>-0</v>
      </c>
      <c r="AB94" s="20" t="n">
        <f aca="false">$C94*AB95</f>
        <v>-1293.58</v>
      </c>
      <c r="AC94" s="20" t="n">
        <f aca="false">$C94*AC95</f>
        <v>-0</v>
      </c>
      <c r="AD94" s="20" t="n">
        <f aca="false">$C94*AD95</f>
        <v>-0</v>
      </c>
      <c r="AE94" s="20" t="n">
        <f aca="false">$C94*AE95</f>
        <v>-0</v>
      </c>
      <c r="AF94" s="20" t="n">
        <f aca="false">$C94*AF95</f>
        <v>-0</v>
      </c>
      <c r="AG94" s="20" t="n">
        <f aca="false">$C94*AG95</f>
        <v>-0</v>
      </c>
      <c r="AH94" s="20" t="n">
        <f aca="false">$C94*AH95</f>
        <v>-0</v>
      </c>
      <c r="AI94" s="20" t="n">
        <f aca="false">$C94*AI95</f>
        <v>-0</v>
      </c>
      <c r="AJ94" s="20" t="n">
        <f aca="false">$C94*AJ95</f>
        <v>-0</v>
      </c>
      <c r="AK94" s="20" t="n">
        <f aca="false">$C94*AK95</f>
        <v>-0</v>
      </c>
      <c r="AL94" s="20" t="n">
        <f aca="false">$C94*AL95</f>
        <v>-0</v>
      </c>
      <c r="AM94" s="20" t="n">
        <f aca="false">$C94*AM95</f>
        <v>-0</v>
      </c>
      <c r="AN94" s="20" t="n">
        <f aca="false">$C94*AN95</f>
        <v>-0</v>
      </c>
      <c r="AO94" s="20" t="n">
        <f aca="false">$C94*AO95</f>
        <v>-0</v>
      </c>
      <c r="AP94" s="20" t="n">
        <f aca="false">$C94*AP95</f>
        <v>-0</v>
      </c>
      <c r="AQ94" s="20" t="n">
        <f aca="false">$C94*AQ95</f>
        <v>-0</v>
      </c>
      <c r="AR94" s="20" t="n">
        <f aca="false">$C94*AR95</f>
        <v>-0</v>
      </c>
      <c r="AS94" s="20" t="n">
        <f aca="false">$C94*AS95</f>
        <v>-0</v>
      </c>
      <c r="AT94" s="20" t="n">
        <f aca="false">$C94*AT95</f>
        <v>-0</v>
      </c>
      <c r="AU94" s="20" t="n">
        <f aca="false">$C94*AU95</f>
        <v>-0</v>
      </c>
      <c r="AV94" s="20" t="n">
        <f aca="false">$C94*AV95</f>
        <v>-0</v>
      </c>
      <c r="AW94" s="20" t="n">
        <f aca="false">$C94*AW95</f>
        <v>-0</v>
      </c>
      <c r="AX94" s="20" t="n">
        <f aca="false">$C94*AX95</f>
        <v>-0</v>
      </c>
      <c r="AY94" s="21" t="n">
        <f aca="false">SUM(D94:AX94)</f>
        <v>-1293.58</v>
      </c>
      <c r="AZ94" s="0"/>
      <c r="BA94" s="0"/>
      <c r="BB94" s="0"/>
    </row>
    <row r="95" customFormat="false" ht="15" hidden="false" customHeight="false" outlineLevel="0" collapsed="false">
      <c r="A95" s="17"/>
      <c r="B95" s="18"/>
      <c r="C95" s="34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 t="n">
        <v>0</v>
      </c>
      <c r="AA95" s="22" t="n">
        <v>0</v>
      </c>
      <c r="AB95" s="22" t="n">
        <v>1</v>
      </c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3"/>
      <c r="AU95" s="23"/>
      <c r="AV95" s="23"/>
      <c r="AW95" s="23"/>
      <c r="AX95" s="23"/>
      <c r="AY95" s="24" t="n">
        <f aca="false">SUM(D95:AX95)</f>
        <v>1</v>
      </c>
      <c r="AZ95" s="0"/>
      <c r="BA95" s="0"/>
      <c r="BB95" s="0"/>
    </row>
    <row r="96" customFormat="false" ht="18" hidden="false" customHeight="true" outlineLevel="0" collapsed="false">
      <c r="A96" s="17" t="s">
        <v>142</v>
      </c>
      <c r="B96" s="18" t="s">
        <v>143</v>
      </c>
      <c r="C96" s="34" t="n">
        <f aca="false">SUM([2]'2 - Completa'!$L$1387:$L$1390)+SUM([2]'2 - Completa'!$L$1414:$L$1419)</f>
        <v>28844.2625</v>
      </c>
      <c r="D96" s="20" t="n">
        <f aca="false">$C96*D97</f>
        <v>0</v>
      </c>
      <c r="E96" s="20" t="n">
        <f aca="false">$C96*E97</f>
        <v>0</v>
      </c>
      <c r="F96" s="20" t="n">
        <f aca="false">$C96*F97</f>
        <v>0</v>
      </c>
      <c r="G96" s="20" t="n">
        <f aca="false">$C96*G97</f>
        <v>0</v>
      </c>
      <c r="H96" s="20" t="n">
        <f aca="false">$C96*H97</f>
        <v>0</v>
      </c>
      <c r="I96" s="20" t="n">
        <f aca="false">$C96*I97</f>
        <v>0</v>
      </c>
      <c r="J96" s="20" t="n">
        <f aca="false">$C96*J97</f>
        <v>0</v>
      </c>
      <c r="K96" s="20" t="n">
        <f aca="false">$C96*K97</f>
        <v>0</v>
      </c>
      <c r="L96" s="20" t="n">
        <f aca="false">$C96*L97</f>
        <v>0</v>
      </c>
      <c r="M96" s="20" t="n">
        <f aca="false">$C96*M97</f>
        <v>0</v>
      </c>
      <c r="N96" s="20" t="n">
        <f aca="false">$C96*N97</f>
        <v>0</v>
      </c>
      <c r="O96" s="20" t="n">
        <f aca="false">$C96*O97</f>
        <v>0</v>
      </c>
      <c r="P96" s="20" t="n">
        <f aca="false">$C96*P97</f>
        <v>0</v>
      </c>
      <c r="Q96" s="20" t="n">
        <f aca="false">$C96*Q97</f>
        <v>0</v>
      </c>
      <c r="R96" s="20" t="n">
        <f aca="false">$C96*R97</f>
        <v>0</v>
      </c>
      <c r="S96" s="20" t="n">
        <f aca="false">$C96*S97</f>
        <v>0</v>
      </c>
      <c r="T96" s="20" t="n">
        <f aca="false">$C96*T97</f>
        <v>0</v>
      </c>
      <c r="U96" s="20" t="n">
        <f aca="false">$C96*U97</f>
        <v>0</v>
      </c>
      <c r="V96" s="20" t="n">
        <f aca="false">$C96*V97</f>
        <v>0</v>
      </c>
      <c r="W96" s="20" t="n">
        <f aca="false">$C96*W97</f>
        <v>0</v>
      </c>
      <c r="X96" s="20" t="n">
        <f aca="false">$C96*X97</f>
        <v>0</v>
      </c>
      <c r="Y96" s="20" t="n">
        <f aca="false">$C96*Y97</f>
        <v>0</v>
      </c>
      <c r="Z96" s="20" t="n">
        <f aca="false">$C96*Z97</f>
        <v>0</v>
      </c>
      <c r="AA96" s="20" t="n">
        <f aca="false">$C96*AA97</f>
        <v>14422.13125</v>
      </c>
      <c r="AB96" s="20" t="n">
        <f aca="false">$C96*AB97</f>
        <v>14422.13125</v>
      </c>
      <c r="AC96" s="20" t="n">
        <f aca="false">$C96*AC97</f>
        <v>0</v>
      </c>
      <c r="AD96" s="20" t="n">
        <f aca="false">$C96*AD97</f>
        <v>0</v>
      </c>
      <c r="AE96" s="20" t="n">
        <f aca="false">$C96*AE97</f>
        <v>0</v>
      </c>
      <c r="AF96" s="20" t="n">
        <f aca="false">$C96*AF97</f>
        <v>0</v>
      </c>
      <c r="AG96" s="20" t="n">
        <f aca="false">$C96*AG97</f>
        <v>0</v>
      </c>
      <c r="AH96" s="20" t="n">
        <f aca="false">$C96*AH97</f>
        <v>0</v>
      </c>
      <c r="AI96" s="20" t="n">
        <f aca="false">$C96*AI97</f>
        <v>0</v>
      </c>
      <c r="AJ96" s="20" t="n">
        <f aca="false">$C96*AJ97</f>
        <v>0</v>
      </c>
      <c r="AK96" s="20" t="n">
        <f aca="false">$C96*AK97</f>
        <v>0</v>
      </c>
      <c r="AL96" s="20" t="n">
        <f aca="false">$C96*AL97</f>
        <v>0</v>
      </c>
      <c r="AM96" s="20" t="n">
        <f aca="false">$C96*AM97</f>
        <v>0</v>
      </c>
      <c r="AN96" s="20" t="n">
        <f aca="false">$C96*AN97</f>
        <v>0</v>
      </c>
      <c r="AO96" s="20" t="n">
        <f aca="false">$C96*AO97</f>
        <v>0</v>
      </c>
      <c r="AP96" s="20" t="n">
        <f aca="false">$C96*AP97</f>
        <v>0</v>
      </c>
      <c r="AQ96" s="20" t="n">
        <f aca="false">$C96*AQ97</f>
        <v>0</v>
      </c>
      <c r="AR96" s="20" t="n">
        <f aca="false">$C96*AR97</f>
        <v>0</v>
      </c>
      <c r="AS96" s="20" t="n">
        <f aca="false">$C96*AS97</f>
        <v>0</v>
      </c>
      <c r="AT96" s="20" t="n">
        <f aca="false">$C96*AT97</f>
        <v>0</v>
      </c>
      <c r="AU96" s="20" t="n">
        <f aca="false">$C96*AU97</f>
        <v>0</v>
      </c>
      <c r="AV96" s="20" t="n">
        <f aca="false">$C96*AV97</f>
        <v>0</v>
      </c>
      <c r="AW96" s="20" t="n">
        <f aca="false">$C96*AW97</f>
        <v>0</v>
      </c>
      <c r="AX96" s="20" t="n">
        <f aca="false">$C96*AX97</f>
        <v>0</v>
      </c>
      <c r="AY96" s="21" t="n">
        <f aca="false">SUM(D96:AX96)</f>
        <v>28844.2625</v>
      </c>
      <c r="AZ96" s="0"/>
      <c r="BA96" s="0"/>
      <c r="BB96" s="0"/>
    </row>
    <row r="97" customFormat="false" ht="15" hidden="false" customHeight="false" outlineLevel="0" collapsed="false">
      <c r="A97" s="17"/>
      <c r="B97" s="18"/>
      <c r="C97" s="34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 t="n">
        <v>0</v>
      </c>
      <c r="AA97" s="22" t="n">
        <v>0.5</v>
      </c>
      <c r="AB97" s="22" t="n">
        <v>0.5</v>
      </c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3"/>
      <c r="AU97" s="23"/>
      <c r="AV97" s="23"/>
      <c r="AW97" s="23"/>
      <c r="AX97" s="23"/>
      <c r="AY97" s="24" t="n">
        <f aca="false">SUM(D97:AX97)</f>
        <v>1</v>
      </c>
      <c r="AZ97" s="0"/>
      <c r="BA97" s="0"/>
      <c r="BB97" s="0"/>
    </row>
    <row r="98" customFormat="false" ht="18" hidden="false" customHeight="true" outlineLevel="0" collapsed="false">
      <c r="A98" s="17" t="s">
        <v>144</v>
      </c>
      <c r="B98" s="18" t="s">
        <v>145</v>
      </c>
      <c r="C98" s="34" t="n">
        <f aca="false">-SUM([2]'2 - Completa'!$L$1437:$L$1443)</f>
        <v>-32313.06</v>
      </c>
      <c r="D98" s="20" t="n">
        <f aca="false">$C98*D99</f>
        <v>0</v>
      </c>
      <c r="E98" s="20" t="n">
        <f aca="false">$C98*E99</f>
        <v>-0</v>
      </c>
      <c r="F98" s="20" t="n">
        <f aca="false">$C98*F99</f>
        <v>-0</v>
      </c>
      <c r="G98" s="20" t="n">
        <f aca="false">$C98*G99</f>
        <v>-0</v>
      </c>
      <c r="H98" s="20" t="n">
        <f aca="false">$C98*H99</f>
        <v>-0</v>
      </c>
      <c r="I98" s="20" t="n">
        <f aca="false">$C98*I99</f>
        <v>-0</v>
      </c>
      <c r="J98" s="20" t="n">
        <f aca="false">$C98*J99</f>
        <v>-0</v>
      </c>
      <c r="K98" s="20" t="n">
        <f aca="false">$C98*K99</f>
        <v>-0</v>
      </c>
      <c r="L98" s="20" t="n">
        <f aca="false">$C98*L99</f>
        <v>-0</v>
      </c>
      <c r="M98" s="20" t="n">
        <f aca="false">$C98*M99</f>
        <v>-0</v>
      </c>
      <c r="N98" s="20" t="n">
        <f aca="false">$C98*N99</f>
        <v>-0</v>
      </c>
      <c r="O98" s="20" t="n">
        <f aca="false">$C98*O99</f>
        <v>-0</v>
      </c>
      <c r="P98" s="20" t="n">
        <f aca="false">$C98*P99</f>
        <v>-0</v>
      </c>
      <c r="Q98" s="20" t="n">
        <f aca="false">$C98*Q99</f>
        <v>-0</v>
      </c>
      <c r="R98" s="20" t="n">
        <f aca="false">$C98*R99</f>
        <v>-0</v>
      </c>
      <c r="S98" s="20" t="n">
        <f aca="false">$C98*S99</f>
        <v>-0</v>
      </c>
      <c r="T98" s="20" t="n">
        <f aca="false">$C98*T99</f>
        <v>-0</v>
      </c>
      <c r="U98" s="20" t="n">
        <f aca="false">$C98*U99</f>
        <v>-0</v>
      </c>
      <c r="V98" s="20" t="n">
        <f aca="false">$C98*V99</f>
        <v>-0</v>
      </c>
      <c r="W98" s="20" t="n">
        <f aca="false">$C98*W99</f>
        <v>-0</v>
      </c>
      <c r="X98" s="20" t="n">
        <f aca="false">$C98*X99</f>
        <v>-0</v>
      </c>
      <c r="Y98" s="20" t="n">
        <f aca="false">$C98*Y99</f>
        <v>-0</v>
      </c>
      <c r="Z98" s="20" t="n">
        <f aca="false">$C98*Z99</f>
        <v>-0</v>
      </c>
      <c r="AA98" s="20" t="n">
        <f aca="false">$C98*AA99</f>
        <v>-16156.53</v>
      </c>
      <c r="AB98" s="20" t="n">
        <f aca="false">$C98*AB99</f>
        <v>-16156.53</v>
      </c>
      <c r="AC98" s="20" t="n">
        <f aca="false">$C98*AC99</f>
        <v>-0</v>
      </c>
      <c r="AD98" s="20" t="n">
        <f aca="false">$C98*AD99</f>
        <v>-0</v>
      </c>
      <c r="AE98" s="20" t="n">
        <f aca="false">$C98*AE99</f>
        <v>-0</v>
      </c>
      <c r="AF98" s="20" t="n">
        <f aca="false">$C98*AF99</f>
        <v>-0</v>
      </c>
      <c r="AG98" s="20" t="n">
        <f aca="false">$C98*AG99</f>
        <v>-0</v>
      </c>
      <c r="AH98" s="20" t="n">
        <f aca="false">$C98*AH99</f>
        <v>-0</v>
      </c>
      <c r="AI98" s="20" t="n">
        <f aca="false">$C98*AI99</f>
        <v>-0</v>
      </c>
      <c r="AJ98" s="20" t="n">
        <f aca="false">$C98*AJ99</f>
        <v>-0</v>
      </c>
      <c r="AK98" s="20" t="n">
        <f aca="false">$C98*AK99</f>
        <v>-0</v>
      </c>
      <c r="AL98" s="20" t="n">
        <f aca="false">$C98*AL99</f>
        <v>-0</v>
      </c>
      <c r="AM98" s="20" t="n">
        <f aca="false">$C98*AM99</f>
        <v>-0</v>
      </c>
      <c r="AN98" s="20" t="n">
        <f aca="false">$C98*AN99</f>
        <v>-0</v>
      </c>
      <c r="AO98" s="20" t="n">
        <f aca="false">$C98*AO99</f>
        <v>-0</v>
      </c>
      <c r="AP98" s="20" t="n">
        <f aca="false">$C98*AP99</f>
        <v>-0</v>
      </c>
      <c r="AQ98" s="20" t="n">
        <f aca="false">$C98*AQ99</f>
        <v>-0</v>
      </c>
      <c r="AR98" s="20" t="n">
        <f aca="false">$C98*AR99</f>
        <v>-0</v>
      </c>
      <c r="AS98" s="20" t="n">
        <f aca="false">$C98*AS99</f>
        <v>-0</v>
      </c>
      <c r="AT98" s="20" t="n">
        <f aca="false">$C98*AT99</f>
        <v>-0</v>
      </c>
      <c r="AU98" s="20" t="n">
        <f aca="false">$C98*AU99</f>
        <v>-0</v>
      </c>
      <c r="AV98" s="20" t="n">
        <f aca="false">$C98*AV99</f>
        <v>-0</v>
      </c>
      <c r="AW98" s="20" t="n">
        <f aca="false">$C98*AW99</f>
        <v>-0</v>
      </c>
      <c r="AX98" s="20" t="n">
        <f aca="false">$C98*AX99</f>
        <v>-0</v>
      </c>
      <c r="AY98" s="21" t="n">
        <f aca="false">SUM(D98:AX98)</f>
        <v>-32313.06</v>
      </c>
      <c r="AZ98" s="0"/>
      <c r="BA98" s="0"/>
      <c r="BB98" s="0"/>
    </row>
    <row r="99" customFormat="false" ht="15" hidden="false" customHeight="false" outlineLevel="0" collapsed="false">
      <c r="A99" s="17"/>
      <c r="B99" s="18"/>
      <c r="C99" s="34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 t="n">
        <v>0</v>
      </c>
      <c r="AA99" s="22" t="n">
        <v>0.5</v>
      </c>
      <c r="AB99" s="22" t="n">
        <v>0.5</v>
      </c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3"/>
      <c r="AU99" s="23"/>
      <c r="AV99" s="23"/>
      <c r="AW99" s="23"/>
      <c r="AX99" s="23"/>
      <c r="AY99" s="24" t="n">
        <f aca="false">SUM(D99:AX99)</f>
        <v>1</v>
      </c>
      <c r="AZ99" s="0"/>
      <c r="BA99" s="0"/>
      <c r="BB99" s="0"/>
    </row>
    <row r="100" customFormat="false" ht="18" hidden="false" customHeight="true" outlineLevel="0" collapsed="false">
      <c r="A100" s="17" t="s">
        <v>146</v>
      </c>
      <c r="B100" s="18" t="s">
        <v>147</v>
      </c>
      <c r="C100" s="34" t="n">
        <f aca="false">-SUM([2]'2 - Completa'!$L$1444:$L$1447)</f>
        <v>-837.73</v>
      </c>
      <c r="D100" s="20" t="n">
        <f aca="false">$C100*D101</f>
        <v>0</v>
      </c>
      <c r="E100" s="20" t="n">
        <f aca="false">$C100*E101</f>
        <v>-0</v>
      </c>
      <c r="F100" s="20" t="n">
        <f aca="false">$C100*F101</f>
        <v>-0</v>
      </c>
      <c r="G100" s="20" t="n">
        <f aca="false">$C100*G101</f>
        <v>-0</v>
      </c>
      <c r="H100" s="20" t="n">
        <f aca="false">$C100*H101</f>
        <v>-0</v>
      </c>
      <c r="I100" s="20" t="n">
        <f aca="false">$C100*I101</f>
        <v>-0</v>
      </c>
      <c r="J100" s="20" t="n">
        <f aca="false">$C100*J101</f>
        <v>-0</v>
      </c>
      <c r="K100" s="20" t="n">
        <f aca="false">$C100*K101</f>
        <v>-0</v>
      </c>
      <c r="L100" s="20" t="n">
        <f aca="false">$C100*L101</f>
        <v>-0</v>
      </c>
      <c r="M100" s="20" t="n">
        <f aca="false">$C100*M101</f>
        <v>-0</v>
      </c>
      <c r="N100" s="20" t="n">
        <f aca="false">$C100*N101</f>
        <v>-0</v>
      </c>
      <c r="O100" s="20" t="n">
        <f aca="false">$C100*O101</f>
        <v>-0</v>
      </c>
      <c r="P100" s="20" t="n">
        <f aca="false">$C100*P101</f>
        <v>-0</v>
      </c>
      <c r="Q100" s="20" t="n">
        <f aca="false">$C100*Q101</f>
        <v>-0</v>
      </c>
      <c r="R100" s="20" t="n">
        <f aca="false">$C100*R101</f>
        <v>-0</v>
      </c>
      <c r="S100" s="20" t="n">
        <f aca="false">$C100*S101</f>
        <v>-0</v>
      </c>
      <c r="T100" s="20" t="n">
        <f aca="false">$C100*T101</f>
        <v>-0</v>
      </c>
      <c r="U100" s="20" t="n">
        <f aca="false">$C100*U101</f>
        <v>-0</v>
      </c>
      <c r="V100" s="20" t="n">
        <f aca="false">$C100*V101</f>
        <v>-0</v>
      </c>
      <c r="W100" s="20" t="n">
        <f aca="false">$C100*W101</f>
        <v>-0</v>
      </c>
      <c r="X100" s="20" t="n">
        <f aca="false">$C100*X101</f>
        <v>-0</v>
      </c>
      <c r="Y100" s="20" t="n">
        <f aca="false">$C100*Y101</f>
        <v>-0</v>
      </c>
      <c r="Z100" s="20" t="n">
        <f aca="false">$C100*Z101</f>
        <v>-0</v>
      </c>
      <c r="AA100" s="20" t="n">
        <f aca="false">$C100*AA101</f>
        <v>-837.73</v>
      </c>
      <c r="AB100" s="20" t="n">
        <f aca="false">$C100*AB101</f>
        <v>-0</v>
      </c>
      <c r="AC100" s="20" t="n">
        <f aca="false">$C100*AC101</f>
        <v>-0</v>
      </c>
      <c r="AD100" s="20" t="n">
        <f aca="false">$C100*AD101</f>
        <v>-0</v>
      </c>
      <c r="AE100" s="20" t="n">
        <f aca="false">$C100*AE101</f>
        <v>-0</v>
      </c>
      <c r="AF100" s="20" t="n">
        <f aca="false">$C100*AF101</f>
        <v>-0</v>
      </c>
      <c r="AG100" s="20" t="n">
        <f aca="false">$C100*AG101</f>
        <v>-0</v>
      </c>
      <c r="AH100" s="20" t="n">
        <f aca="false">$C100*AH101</f>
        <v>-0</v>
      </c>
      <c r="AI100" s="20" t="n">
        <f aca="false">$C100*AI101</f>
        <v>-0</v>
      </c>
      <c r="AJ100" s="20" t="n">
        <f aca="false">$C100*AJ101</f>
        <v>-0</v>
      </c>
      <c r="AK100" s="20" t="n">
        <f aca="false">$C100*AK101</f>
        <v>-0</v>
      </c>
      <c r="AL100" s="20" t="n">
        <f aca="false">$C100*AL101</f>
        <v>-0</v>
      </c>
      <c r="AM100" s="20" t="n">
        <f aca="false">$C100*AM101</f>
        <v>-0</v>
      </c>
      <c r="AN100" s="20" t="n">
        <f aca="false">$C100*AN101</f>
        <v>-0</v>
      </c>
      <c r="AO100" s="20" t="n">
        <f aca="false">$C100*AO101</f>
        <v>-0</v>
      </c>
      <c r="AP100" s="20" t="n">
        <f aca="false">$C100*AP101</f>
        <v>-0</v>
      </c>
      <c r="AQ100" s="20" t="n">
        <f aca="false">$C100*AQ101</f>
        <v>-0</v>
      </c>
      <c r="AR100" s="20" t="n">
        <f aca="false">$C100*AR101</f>
        <v>-0</v>
      </c>
      <c r="AS100" s="20" t="n">
        <f aca="false">$C100*AS101</f>
        <v>-0</v>
      </c>
      <c r="AT100" s="20" t="n">
        <f aca="false">$C100*AT101</f>
        <v>-0</v>
      </c>
      <c r="AU100" s="20" t="n">
        <f aca="false">$C100*AU101</f>
        <v>-0</v>
      </c>
      <c r="AV100" s="20" t="n">
        <f aca="false">$C100*AV101</f>
        <v>-0</v>
      </c>
      <c r="AW100" s="20" t="n">
        <f aca="false">$C100*AW101</f>
        <v>-0</v>
      </c>
      <c r="AX100" s="20" t="n">
        <f aca="false">$C100*AX101</f>
        <v>-0</v>
      </c>
      <c r="AY100" s="21" t="n">
        <f aca="false">SUM(D100:AX100)</f>
        <v>-837.73</v>
      </c>
      <c r="AZ100" s="0"/>
      <c r="BA100" s="0"/>
      <c r="BB100" s="0"/>
    </row>
    <row r="101" customFormat="false" ht="15" hidden="false" customHeight="false" outlineLevel="0" collapsed="false">
      <c r="A101" s="17"/>
      <c r="B101" s="18"/>
      <c r="C101" s="34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 t="n">
        <v>0</v>
      </c>
      <c r="AA101" s="22" t="n">
        <v>1</v>
      </c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3"/>
      <c r="AU101" s="23"/>
      <c r="AV101" s="23"/>
      <c r="AW101" s="23"/>
      <c r="AX101" s="23"/>
      <c r="AY101" s="24" t="n">
        <f aca="false">SUM(D101:AX101)</f>
        <v>1</v>
      </c>
      <c r="AZ101" s="0"/>
      <c r="BA101" s="0"/>
      <c r="BB101" s="0"/>
    </row>
    <row r="102" customFormat="false" ht="18" hidden="false" customHeight="true" outlineLevel="0" collapsed="false">
      <c r="A102" s="17" t="s">
        <v>148</v>
      </c>
      <c r="B102" s="18" t="s">
        <v>149</v>
      </c>
      <c r="C102" s="34" t="n">
        <f aca="false">-SUM([2]'2 - Completa'!$L$1448:$L$1450)</f>
        <v>-1615.31</v>
      </c>
      <c r="D102" s="20" t="n">
        <f aca="false">$C102*D103</f>
        <v>0</v>
      </c>
      <c r="E102" s="20" t="n">
        <f aca="false">$C102*E103</f>
        <v>-0</v>
      </c>
      <c r="F102" s="20" t="n">
        <f aca="false">$C102*F103</f>
        <v>-0</v>
      </c>
      <c r="G102" s="20" t="n">
        <f aca="false">$C102*G103</f>
        <v>-0</v>
      </c>
      <c r="H102" s="20" t="n">
        <f aca="false">$C102*H103</f>
        <v>-0</v>
      </c>
      <c r="I102" s="20" t="n">
        <f aca="false">$C102*I103</f>
        <v>-0</v>
      </c>
      <c r="J102" s="20" t="n">
        <f aca="false">$C102*J103</f>
        <v>-0</v>
      </c>
      <c r="K102" s="20" t="n">
        <f aca="false">$C102*K103</f>
        <v>-0</v>
      </c>
      <c r="L102" s="20" t="n">
        <f aca="false">$C102*L103</f>
        <v>-0</v>
      </c>
      <c r="M102" s="20" t="n">
        <f aca="false">$C102*M103</f>
        <v>-0</v>
      </c>
      <c r="N102" s="20" t="n">
        <f aca="false">$C102*N103</f>
        <v>-0</v>
      </c>
      <c r="O102" s="20" t="n">
        <f aca="false">$C102*O103</f>
        <v>-0</v>
      </c>
      <c r="P102" s="20" t="n">
        <f aca="false">$C102*P103</f>
        <v>-0</v>
      </c>
      <c r="Q102" s="20" t="n">
        <f aca="false">$C102*Q103</f>
        <v>-0</v>
      </c>
      <c r="R102" s="20" t="n">
        <f aca="false">$C102*R103</f>
        <v>-0</v>
      </c>
      <c r="S102" s="20" t="n">
        <f aca="false">$C102*S103</f>
        <v>-0</v>
      </c>
      <c r="T102" s="20" t="n">
        <f aca="false">$C102*T103</f>
        <v>-0</v>
      </c>
      <c r="U102" s="20" t="n">
        <f aca="false">$C102*U103</f>
        <v>-0</v>
      </c>
      <c r="V102" s="20" t="n">
        <f aca="false">$C102*V103</f>
        <v>-0</v>
      </c>
      <c r="W102" s="20" t="n">
        <f aca="false">$C102*W103</f>
        <v>-0</v>
      </c>
      <c r="X102" s="20" t="n">
        <f aca="false">$C102*X103</f>
        <v>-0</v>
      </c>
      <c r="Y102" s="20" t="n">
        <f aca="false">$C102*Y103</f>
        <v>-0</v>
      </c>
      <c r="Z102" s="20" t="n">
        <f aca="false">$C102*Z103</f>
        <v>-0</v>
      </c>
      <c r="AA102" s="20" t="n">
        <f aca="false">$C102*AA103</f>
        <v>-1615.31</v>
      </c>
      <c r="AB102" s="20" t="n">
        <f aca="false">$C102*AB103</f>
        <v>-0</v>
      </c>
      <c r="AC102" s="20" t="n">
        <f aca="false">$C102*AC103</f>
        <v>-0</v>
      </c>
      <c r="AD102" s="20" t="n">
        <f aca="false">$C102*AD103</f>
        <v>-0</v>
      </c>
      <c r="AE102" s="20" t="n">
        <f aca="false">$C102*AE103</f>
        <v>-0</v>
      </c>
      <c r="AF102" s="20" t="n">
        <f aca="false">$C102*AF103</f>
        <v>-0</v>
      </c>
      <c r="AG102" s="20" t="n">
        <f aca="false">$C102*AG103</f>
        <v>-0</v>
      </c>
      <c r="AH102" s="20" t="n">
        <f aca="false">$C102*AH103</f>
        <v>-0</v>
      </c>
      <c r="AI102" s="20" t="n">
        <f aca="false">$C102*AI103</f>
        <v>-0</v>
      </c>
      <c r="AJ102" s="20" t="n">
        <f aca="false">$C102*AJ103</f>
        <v>-0</v>
      </c>
      <c r="AK102" s="20" t="n">
        <f aca="false">$C102*AK103</f>
        <v>-0</v>
      </c>
      <c r="AL102" s="20" t="n">
        <f aca="false">$C102*AL103</f>
        <v>-0</v>
      </c>
      <c r="AM102" s="20" t="n">
        <f aca="false">$C102*AM103</f>
        <v>-0</v>
      </c>
      <c r="AN102" s="20" t="n">
        <f aca="false">$C102*AN103</f>
        <v>-0</v>
      </c>
      <c r="AO102" s="20" t="n">
        <f aca="false">$C102*AO103</f>
        <v>-0</v>
      </c>
      <c r="AP102" s="20" t="n">
        <f aca="false">$C102*AP103</f>
        <v>-0</v>
      </c>
      <c r="AQ102" s="20" t="n">
        <f aca="false">$C102*AQ103</f>
        <v>-0</v>
      </c>
      <c r="AR102" s="20" t="n">
        <f aca="false">$C102*AR103</f>
        <v>-0</v>
      </c>
      <c r="AS102" s="20" t="n">
        <f aca="false">$C102*AS103</f>
        <v>-0</v>
      </c>
      <c r="AT102" s="20" t="n">
        <f aca="false">$C102*AT103</f>
        <v>-0</v>
      </c>
      <c r="AU102" s="20" t="n">
        <f aca="false">$C102*AU103</f>
        <v>-0</v>
      </c>
      <c r="AV102" s="20" t="n">
        <f aca="false">$C102*AV103</f>
        <v>-0</v>
      </c>
      <c r="AW102" s="20" t="n">
        <f aca="false">$C102*AW103</f>
        <v>-0</v>
      </c>
      <c r="AX102" s="20" t="n">
        <f aca="false">$C102*AX103</f>
        <v>-0</v>
      </c>
      <c r="AY102" s="21" t="n">
        <f aca="false">SUM(D102:AX102)</f>
        <v>-1615.31</v>
      </c>
      <c r="AZ102" s="0"/>
      <c r="BA102" s="0"/>
      <c r="BB102" s="0"/>
    </row>
    <row r="103" customFormat="false" ht="15" hidden="false" customHeight="false" outlineLevel="0" collapsed="false">
      <c r="A103" s="17"/>
      <c r="B103" s="18"/>
      <c r="C103" s="34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 t="n">
        <v>0</v>
      </c>
      <c r="AA103" s="22" t="n">
        <v>1</v>
      </c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3"/>
      <c r="AU103" s="23"/>
      <c r="AV103" s="23"/>
      <c r="AW103" s="23"/>
      <c r="AX103" s="23"/>
      <c r="AY103" s="24" t="n">
        <f aca="false">SUM(D103:AX103)</f>
        <v>1</v>
      </c>
      <c r="AZ103" s="0"/>
      <c r="BA103" s="0"/>
      <c r="BB103" s="0"/>
    </row>
    <row r="104" customFormat="false" ht="18" hidden="false" customHeight="true" outlineLevel="0" collapsed="false">
      <c r="A104" s="17" t="s">
        <v>150</v>
      </c>
      <c r="B104" s="18" t="s">
        <v>151</v>
      </c>
      <c r="C104" s="34" t="n">
        <f aca="false">-SUM([2]'2 - Completa'!$L$1451:$L$1454)</f>
        <v>-1977.76</v>
      </c>
      <c r="D104" s="20" t="n">
        <f aca="false">$C104*D105</f>
        <v>0</v>
      </c>
      <c r="E104" s="20" t="n">
        <f aca="false">$C104*E105</f>
        <v>-0</v>
      </c>
      <c r="F104" s="20" t="n">
        <f aca="false">$C104*F105</f>
        <v>-0</v>
      </c>
      <c r="G104" s="20" t="n">
        <f aca="false">$C104*G105</f>
        <v>-0</v>
      </c>
      <c r="H104" s="20" t="n">
        <f aca="false">$C104*H105</f>
        <v>-0</v>
      </c>
      <c r="I104" s="20" t="n">
        <f aca="false">$C104*I105</f>
        <v>-0</v>
      </c>
      <c r="J104" s="20" t="n">
        <f aca="false">$C104*J105</f>
        <v>-0</v>
      </c>
      <c r="K104" s="20" t="n">
        <f aca="false">$C104*K105</f>
        <v>-0</v>
      </c>
      <c r="L104" s="20" t="n">
        <f aca="false">$C104*L105</f>
        <v>-0</v>
      </c>
      <c r="M104" s="20" t="n">
        <f aca="false">$C104*M105</f>
        <v>-0</v>
      </c>
      <c r="N104" s="20" t="n">
        <f aca="false">$C104*N105</f>
        <v>-0</v>
      </c>
      <c r="O104" s="20" t="n">
        <f aca="false">$C104*O105</f>
        <v>-0</v>
      </c>
      <c r="P104" s="20" t="n">
        <f aca="false">$C104*P105</f>
        <v>-0</v>
      </c>
      <c r="Q104" s="20" t="n">
        <f aca="false">$C104*Q105</f>
        <v>-0</v>
      </c>
      <c r="R104" s="20" t="n">
        <f aca="false">$C104*R105</f>
        <v>-0</v>
      </c>
      <c r="S104" s="20" t="n">
        <f aca="false">$C104*S105</f>
        <v>-0</v>
      </c>
      <c r="T104" s="20" t="n">
        <f aca="false">$C104*T105</f>
        <v>-0</v>
      </c>
      <c r="U104" s="20" t="n">
        <f aca="false">$C104*U105</f>
        <v>-0</v>
      </c>
      <c r="V104" s="20" t="n">
        <f aca="false">$C104*V105</f>
        <v>-0</v>
      </c>
      <c r="W104" s="20" t="n">
        <f aca="false">$C104*W105</f>
        <v>-0</v>
      </c>
      <c r="X104" s="20" t="n">
        <f aca="false">$C104*X105</f>
        <v>-0</v>
      </c>
      <c r="Y104" s="20" t="n">
        <f aca="false">$C104*Y105</f>
        <v>-0</v>
      </c>
      <c r="Z104" s="20" t="n">
        <f aca="false">$C104*Z105</f>
        <v>-0</v>
      </c>
      <c r="AA104" s="20" t="n">
        <f aca="false">$C104*AA105</f>
        <v>-1977.76</v>
      </c>
      <c r="AB104" s="20" t="n">
        <f aca="false">$C104*AB105</f>
        <v>-0</v>
      </c>
      <c r="AC104" s="20" t="n">
        <f aca="false">$C104*AC105</f>
        <v>-0</v>
      </c>
      <c r="AD104" s="20" t="n">
        <f aca="false">$C104*AD105</f>
        <v>-0</v>
      </c>
      <c r="AE104" s="20" t="n">
        <f aca="false">$C104*AE105</f>
        <v>-0</v>
      </c>
      <c r="AF104" s="20" t="n">
        <f aca="false">$C104*AF105</f>
        <v>-0</v>
      </c>
      <c r="AG104" s="20" t="n">
        <f aca="false">$C104*AG105</f>
        <v>-0</v>
      </c>
      <c r="AH104" s="20" t="n">
        <f aca="false">$C104*AH105</f>
        <v>-0</v>
      </c>
      <c r="AI104" s="20" t="n">
        <f aca="false">$C104*AI105</f>
        <v>-0</v>
      </c>
      <c r="AJ104" s="20" t="n">
        <f aca="false">$C104*AJ105</f>
        <v>-0</v>
      </c>
      <c r="AK104" s="20" t="n">
        <f aca="false">$C104*AK105</f>
        <v>-0</v>
      </c>
      <c r="AL104" s="20" t="n">
        <f aca="false">$C104*AL105</f>
        <v>-0</v>
      </c>
      <c r="AM104" s="20" t="n">
        <f aca="false">$C104*AM105</f>
        <v>-0</v>
      </c>
      <c r="AN104" s="20" t="n">
        <f aca="false">$C104*AN105</f>
        <v>-0</v>
      </c>
      <c r="AO104" s="20" t="n">
        <f aca="false">$C104*AO105</f>
        <v>-0</v>
      </c>
      <c r="AP104" s="20" t="n">
        <f aca="false">$C104*AP105</f>
        <v>-0</v>
      </c>
      <c r="AQ104" s="20" t="n">
        <f aca="false">$C104*AQ105</f>
        <v>-0</v>
      </c>
      <c r="AR104" s="20" t="n">
        <f aca="false">$C104*AR105</f>
        <v>-0</v>
      </c>
      <c r="AS104" s="20" t="n">
        <f aca="false">$C104*AS105</f>
        <v>-0</v>
      </c>
      <c r="AT104" s="20" t="n">
        <f aca="false">$C104*AT105</f>
        <v>-0</v>
      </c>
      <c r="AU104" s="20" t="n">
        <f aca="false">$C104*AU105</f>
        <v>-0</v>
      </c>
      <c r="AV104" s="20" t="n">
        <f aca="false">$C104*AV105</f>
        <v>-0</v>
      </c>
      <c r="AW104" s="20" t="n">
        <f aca="false">$C104*AW105</f>
        <v>-0</v>
      </c>
      <c r="AX104" s="20" t="n">
        <f aca="false">$C104*AX105</f>
        <v>-0</v>
      </c>
      <c r="AY104" s="21" t="n">
        <f aca="false">SUM(D104:AX104)</f>
        <v>-1977.76</v>
      </c>
      <c r="AZ104" s="0"/>
      <c r="BA104" s="0"/>
      <c r="BB104" s="0"/>
    </row>
    <row r="105" customFormat="false" ht="15" hidden="false" customHeight="false" outlineLevel="0" collapsed="false">
      <c r="A105" s="17"/>
      <c r="B105" s="18"/>
      <c r="C105" s="34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 t="n">
        <v>0</v>
      </c>
      <c r="AA105" s="22" t="n">
        <v>1</v>
      </c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3"/>
      <c r="AU105" s="23"/>
      <c r="AV105" s="23"/>
      <c r="AW105" s="23"/>
      <c r="AX105" s="23"/>
      <c r="AY105" s="24" t="n">
        <f aca="false">SUM(D105:AX105)</f>
        <v>1</v>
      </c>
      <c r="AZ105" s="0"/>
      <c r="BA105" s="0"/>
      <c r="BB105" s="0"/>
    </row>
    <row r="106" customFormat="false" ht="18" hidden="false" customHeight="true" outlineLevel="0" collapsed="false">
      <c r="A106" s="17" t="s">
        <v>152</v>
      </c>
      <c r="B106" s="18" t="s">
        <v>153</v>
      </c>
      <c r="C106" s="34" t="n">
        <f aca="false">SUM([2]'2 - Completa'!$L$1395:$L$1399)</f>
        <v>6854.45</v>
      </c>
      <c r="D106" s="20" t="n">
        <f aca="false">$C106*D107</f>
        <v>0</v>
      </c>
      <c r="E106" s="20" t="n">
        <f aca="false">$C106*E107</f>
        <v>0</v>
      </c>
      <c r="F106" s="20" t="n">
        <f aca="false">$C106*F107</f>
        <v>0</v>
      </c>
      <c r="G106" s="20" t="n">
        <f aca="false">$C106*G107</f>
        <v>0</v>
      </c>
      <c r="H106" s="20" t="n">
        <f aca="false">$C106*H107</f>
        <v>0</v>
      </c>
      <c r="I106" s="20" t="n">
        <f aca="false">$C106*I107</f>
        <v>0</v>
      </c>
      <c r="J106" s="20" t="n">
        <f aca="false">$C106*J107</f>
        <v>0</v>
      </c>
      <c r="K106" s="20" t="n">
        <f aca="false">$C106*K107</f>
        <v>0</v>
      </c>
      <c r="L106" s="20" t="n">
        <f aca="false">$C106*L107</f>
        <v>0</v>
      </c>
      <c r="M106" s="20" t="n">
        <f aca="false">$C106*M107</f>
        <v>0</v>
      </c>
      <c r="N106" s="20" t="n">
        <f aca="false">$C106*N107</f>
        <v>0</v>
      </c>
      <c r="O106" s="20" t="n">
        <f aca="false">$C106*O107</f>
        <v>0</v>
      </c>
      <c r="P106" s="20" t="n">
        <f aca="false">$C106*P107</f>
        <v>0</v>
      </c>
      <c r="Q106" s="20" t="n">
        <f aca="false">$C106*Q107</f>
        <v>0</v>
      </c>
      <c r="R106" s="20" t="n">
        <f aca="false">$C106*R107</f>
        <v>0</v>
      </c>
      <c r="S106" s="20" t="n">
        <f aca="false">$C106*S107</f>
        <v>0</v>
      </c>
      <c r="T106" s="20" t="n">
        <f aca="false">$C106*T107</f>
        <v>0</v>
      </c>
      <c r="U106" s="20" t="n">
        <f aca="false">$C106*U107</f>
        <v>0</v>
      </c>
      <c r="V106" s="20" t="n">
        <f aca="false">$C106*V107</f>
        <v>0</v>
      </c>
      <c r="W106" s="20" t="n">
        <f aca="false">$C106*W107</f>
        <v>0</v>
      </c>
      <c r="X106" s="20" t="n">
        <f aca="false">$C106*X107</f>
        <v>0</v>
      </c>
      <c r="Y106" s="20" t="n">
        <f aca="false">$C106*Y107</f>
        <v>0</v>
      </c>
      <c r="Z106" s="20" t="n">
        <f aca="false">$C106*Z107</f>
        <v>0</v>
      </c>
      <c r="AA106" s="20" t="n">
        <f aca="false">$C106*AA107</f>
        <v>6854.45</v>
      </c>
      <c r="AB106" s="20" t="n">
        <f aca="false">$C106*AB107</f>
        <v>0</v>
      </c>
      <c r="AC106" s="20" t="n">
        <f aca="false">$C106*AC107</f>
        <v>0</v>
      </c>
      <c r="AD106" s="20" t="n">
        <f aca="false">$C106*AD107</f>
        <v>0</v>
      </c>
      <c r="AE106" s="20" t="n">
        <f aca="false">$C106*AE107</f>
        <v>0</v>
      </c>
      <c r="AF106" s="20" t="n">
        <f aca="false">$C106*AF107</f>
        <v>0</v>
      </c>
      <c r="AG106" s="20" t="n">
        <f aca="false">$C106*AG107</f>
        <v>0</v>
      </c>
      <c r="AH106" s="20" t="n">
        <f aca="false">$C106*AH107</f>
        <v>0</v>
      </c>
      <c r="AI106" s="20" t="n">
        <f aca="false">$C106*AI107</f>
        <v>0</v>
      </c>
      <c r="AJ106" s="20" t="n">
        <f aca="false">$C106*AJ107</f>
        <v>0</v>
      </c>
      <c r="AK106" s="20" t="n">
        <f aca="false">$C106*AK107</f>
        <v>0</v>
      </c>
      <c r="AL106" s="20" t="n">
        <f aca="false">$C106*AL107</f>
        <v>0</v>
      </c>
      <c r="AM106" s="20" t="n">
        <f aca="false">$C106*AM107</f>
        <v>0</v>
      </c>
      <c r="AN106" s="20" t="n">
        <f aca="false">$C106*AN107</f>
        <v>0</v>
      </c>
      <c r="AO106" s="20" t="n">
        <f aca="false">$C106*AO107</f>
        <v>0</v>
      </c>
      <c r="AP106" s="20" t="n">
        <f aca="false">$C106*AP107</f>
        <v>0</v>
      </c>
      <c r="AQ106" s="20" t="n">
        <f aca="false">$C106*AQ107</f>
        <v>0</v>
      </c>
      <c r="AR106" s="20" t="n">
        <f aca="false">$C106*AR107</f>
        <v>0</v>
      </c>
      <c r="AS106" s="20" t="n">
        <f aca="false">$C106*AS107</f>
        <v>0</v>
      </c>
      <c r="AT106" s="20" t="n">
        <f aca="false">$C106*AT107</f>
        <v>0</v>
      </c>
      <c r="AU106" s="20" t="n">
        <f aca="false">$C106*AU107</f>
        <v>0</v>
      </c>
      <c r="AV106" s="20" t="n">
        <f aca="false">$C106*AV107</f>
        <v>0</v>
      </c>
      <c r="AW106" s="20" t="n">
        <f aca="false">$C106*AW107</f>
        <v>0</v>
      </c>
      <c r="AX106" s="20" t="n">
        <f aca="false">$C106*AX107</f>
        <v>0</v>
      </c>
      <c r="AY106" s="21"/>
      <c r="AZ106" s="0"/>
      <c r="BA106" s="0"/>
      <c r="BB106" s="0"/>
    </row>
    <row r="107" customFormat="false" ht="15" hidden="false" customHeight="false" outlineLevel="0" collapsed="false">
      <c r="A107" s="17"/>
      <c r="B107" s="18"/>
      <c r="C107" s="34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 t="n">
        <v>0</v>
      </c>
      <c r="AA107" s="22" t="n">
        <v>1</v>
      </c>
      <c r="AB107" s="22" t="n">
        <v>0</v>
      </c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3"/>
      <c r="AU107" s="23"/>
      <c r="AV107" s="23"/>
      <c r="AW107" s="23"/>
      <c r="AX107" s="23"/>
      <c r="AY107" s="24"/>
      <c r="AZ107" s="0"/>
      <c r="BA107" s="0"/>
      <c r="BB107" s="0"/>
    </row>
    <row r="108" customFormat="false" ht="18" hidden="false" customHeight="true" outlineLevel="0" collapsed="false">
      <c r="A108" s="17" t="s">
        <v>152</v>
      </c>
      <c r="B108" s="18" t="s">
        <v>154</v>
      </c>
      <c r="C108" s="34" t="n">
        <f aca="false">-SUM([2]'2 - Completa'!$L$1455:$L$1458)</f>
        <v>-769.16</v>
      </c>
      <c r="D108" s="20" t="n">
        <f aca="false">$C108*D109</f>
        <v>0</v>
      </c>
      <c r="E108" s="20" t="n">
        <f aca="false">$C108*E109</f>
        <v>-0</v>
      </c>
      <c r="F108" s="20" t="n">
        <f aca="false">$C108*F109</f>
        <v>-0</v>
      </c>
      <c r="G108" s="20" t="n">
        <f aca="false">$C108*G109</f>
        <v>-0</v>
      </c>
      <c r="H108" s="20" t="n">
        <f aca="false">$C108*H109</f>
        <v>-0</v>
      </c>
      <c r="I108" s="20" t="n">
        <f aca="false">$C108*I109</f>
        <v>-0</v>
      </c>
      <c r="J108" s="20" t="n">
        <f aca="false">$C108*J109</f>
        <v>-0</v>
      </c>
      <c r="K108" s="20" t="n">
        <f aca="false">$C108*K109</f>
        <v>-0</v>
      </c>
      <c r="L108" s="20" t="n">
        <f aca="false">$C108*L109</f>
        <v>-0</v>
      </c>
      <c r="M108" s="20" t="n">
        <f aca="false">$C108*M109</f>
        <v>-0</v>
      </c>
      <c r="N108" s="20" t="n">
        <f aca="false">$C108*N109</f>
        <v>-0</v>
      </c>
      <c r="O108" s="20" t="n">
        <f aca="false">$C108*O109</f>
        <v>-0</v>
      </c>
      <c r="P108" s="20" t="n">
        <f aca="false">$C108*P109</f>
        <v>-0</v>
      </c>
      <c r="Q108" s="20" t="n">
        <f aca="false">$C108*Q109</f>
        <v>-0</v>
      </c>
      <c r="R108" s="20" t="n">
        <f aca="false">$C108*R109</f>
        <v>-0</v>
      </c>
      <c r="S108" s="20" t="n">
        <f aca="false">$C108*S109</f>
        <v>-0</v>
      </c>
      <c r="T108" s="20" t="n">
        <f aca="false">$C108*T109</f>
        <v>-0</v>
      </c>
      <c r="U108" s="20" t="n">
        <f aca="false">$C108*U109</f>
        <v>-0</v>
      </c>
      <c r="V108" s="20" t="n">
        <f aca="false">$C108*V109</f>
        <v>-0</v>
      </c>
      <c r="W108" s="20" t="n">
        <f aca="false">$C108*W109</f>
        <v>-0</v>
      </c>
      <c r="X108" s="20" t="n">
        <f aca="false">$C108*X109</f>
        <v>-0</v>
      </c>
      <c r="Y108" s="20" t="n">
        <f aca="false">$C108*Y109</f>
        <v>-0</v>
      </c>
      <c r="Z108" s="20" t="n">
        <f aca="false">$C108*Z109</f>
        <v>-769.16</v>
      </c>
      <c r="AA108" s="20" t="n">
        <f aca="false">$C108*AA109</f>
        <v>-0</v>
      </c>
      <c r="AB108" s="20" t="n">
        <f aca="false">$C108*AB109</f>
        <v>-0</v>
      </c>
      <c r="AC108" s="20" t="n">
        <f aca="false">$C108*AC109</f>
        <v>-0</v>
      </c>
      <c r="AD108" s="20" t="n">
        <f aca="false">$C108*AD109</f>
        <v>-0</v>
      </c>
      <c r="AE108" s="20" t="n">
        <f aca="false">$C108*AE109</f>
        <v>-0</v>
      </c>
      <c r="AF108" s="20" t="n">
        <f aca="false">$C108*AF109</f>
        <v>-0</v>
      </c>
      <c r="AG108" s="20" t="n">
        <f aca="false">$C108*AG109</f>
        <v>-0</v>
      </c>
      <c r="AH108" s="20" t="n">
        <f aca="false">$C108*AH109</f>
        <v>-0</v>
      </c>
      <c r="AI108" s="20" t="n">
        <f aca="false">$C108*AI109</f>
        <v>-0</v>
      </c>
      <c r="AJ108" s="20" t="n">
        <f aca="false">$C108*AJ109</f>
        <v>-0</v>
      </c>
      <c r="AK108" s="20" t="n">
        <f aca="false">$C108*AK109</f>
        <v>-0</v>
      </c>
      <c r="AL108" s="20" t="n">
        <f aca="false">$C108*AL109</f>
        <v>-0</v>
      </c>
      <c r="AM108" s="20" t="n">
        <f aca="false">$C108*AM109</f>
        <v>-0</v>
      </c>
      <c r="AN108" s="20" t="n">
        <f aca="false">$C108*AN109</f>
        <v>-0</v>
      </c>
      <c r="AO108" s="20" t="n">
        <f aca="false">$C108*AO109</f>
        <v>-0</v>
      </c>
      <c r="AP108" s="20" t="n">
        <f aca="false">$C108*AP109</f>
        <v>-0</v>
      </c>
      <c r="AQ108" s="20" t="n">
        <f aca="false">$C108*AQ109</f>
        <v>-0</v>
      </c>
      <c r="AR108" s="20" t="n">
        <f aca="false">$C108*AR109</f>
        <v>-0</v>
      </c>
      <c r="AS108" s="20" t="n">
        <f aca="false">$C108*AS109</f>
        <v>-0</v>
      </c>
      <c r="AT108" s="20" t="n">
        <f aca="false">$C108*AT109</f>
        <v>-0</v>
      </c>
      <c r="AU108" s="20" t="n">
        <f aca="false">$C108*AU109</f>
        <v>-0</v>
      </c>
      <c r="AV108" s="20" t="n">
        <f aca="false">$C108*AV109</f>
        <v>-0</v>
      </c>
      <c r="AW108" s="20" t="n">
        <f aca="false">$C108*AW109</f>
        <v>-0</v>
      </c>
      <c r="AX108" s="20" t="n">
        <f aca="false">$C108*AX109</f>
        <v>-0</v>
      </c>
      <c r="AY108" s="21" t="n">
        <f aca="false">SUM(D108:AX108)</f>
        <v>-769.16</v>
      </c>
      <c r="AZ108" s="0"/>
      <c r="BA108" s="0"/>
      <c r="BB108" s="0"/>
    </row>
    <row r="109" customFormat="false" ht="15" hidden="false" customHeight="false" outlineLevel="0" collapsed="false">
      <c r="A109" s="17"/>
      <c r="B109" s="18"/>
      <c r="C109" s="34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 t="n">
        <v>1</v>
      </c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3"/>
      <c r="AU109" s="23"/>
      <c r="AV109" s="23"/>
      <c r="AW109" s="23"/>
      <c r="AX109" s="23"/>
      <c r="AY109" s="24" t="n">
        <f aca="false">SUM(D109:AX109)</f>
        <v>1</v>
      </c>
      <c r="AZ109" s="0"/>
      <c r="BA109" s="0"/>
      <c r="BB109" s="0"/>
    </row>
    <row r="110" customFormat="false" ht="18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36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</row>
    <row r="111" customFormat="false" ht="28.5" hidden="false" customHeight="false" outlineLevel="0" collapsed="false">
      <c r="A111" s="37" t="s">
        <v>155</v>
      </c>
      <c r="B111" s="37"/>
      <c r="C111" s="38"/>
      <c r="D111" s="39"/>
      <c r="E111" s="39"/>
      <c r="F111" s="39"/>
      <c r="G111" s="39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0"/>
      <c r="BA111" s="0"/>
      <c r="BB111" s="0"/>
    </row>
    <row r="112" customFormat="false" ht="20.25" hidden="false" customHeight="true" outlineLevel="0" collapsed="false">
      <c r="A112" s="13" t="s">
        <v>156</v>
      </c>
      <c r="B112" s="40" t="s">
        <v>157</v>
      </c>
      <c r="C112" s="40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0"/>
      <c r="BA112" s="0"/>
      <c r="BB112" s="0"/>
    </row>
    <row r="113" customFormat="false" ht="18" hidden="false" customHeight="false" outlineLevel="0" collapsed="false">
      <c r="A113" s="13"/>
      <c r="B113" s="40"/>
      <c r="C113" s="40"/>
      <c r="D113" s="7" t="s">
        <v>158</v>
      </c>
      <c r="E113" s="7" t="s">
        <v>159</v>
      </c>
      <c r="F113" s="7" t="s">
        <v>160</v>
      </c>
      <c r="G113" s="7" t="s">
        <v>161</v>
      </c>
      <c r="H113" s="7" t="s">
        <v>1</v>
      </c>
      <c r="I113" s="7" t="s">
        <v>2</v>
      </c>
      <c r="J113" s="7" t="s">
        <v>3</v>
      </c>
      <c r="K113" s="7" t="s">
        <v>4</v>
      </c>
      <c r="L113" s="7" t="s">
        <v>5</v>
      </c>
      <c r="M113" s="7" t="s">
        <v>6</v>
      </c>
      <c r="N113" s="7" t="s">
        <v>7</v>
      </c>
      <c r="O113" s="6" t="s">
        <v>8</v>
      </c>
      <c r="P113" s="7" t="s">
        <v>9</v>
      </c>
      <c r="Q113" s="7" t="s">
        <v>10</v>
      </c>
      <c r="R113" s="6" t="s">
        <v>11</v>
      </c>
      <c r="S113" s="7" t="s">
        <v>12</v>
      </c>
      <c r="T113" s="7" t="s">
        <v>13</v>
      </c>
      <c r="U113" s="7" t="s">
        <v>14</v>
      </c>
      <c r="V113" s="7" t="s">
        <v>15</v>
      </c>
      <c r="W113" s="7" t="s">
        <v>16</v>
      </c>
      <c r="X113" s="7" t="s">
        <v>17</v>
      </c>
      <c r="Y113" s="7" t="s">
        <v>18</v>
      </c>
      <c r="Z113" s="7" t="s">
        <v>19</v>
      </c>
      <c r="AA113" s="7" t="s">
        <v>20</v>
      </c>
      <c r="AB113" s="7" t="s">
        <v>21</v>
      </c>
      <c r="AC113" s="7" t="s">
        <v>22</v>
      </c>
      <c r="AD113" s="7" t="s">
        <v>23</v>
      </c>
      <c r="AE113" s="7" t="s">
        <v>24</v>
      </c>
      <c r="AF113" s="7" t="s">
        <v>25</v>
      </c>
      <c r="AG113" s="7" t="s">
        <v>26</v>
      </c>
      <c r="AH113" s="7" t="s">
        <v>27</v>
      </c>
      <c r="AI113" s="7" t="s">
        <v>28</v>
      </c>
      <c r="AJ113" s="7" t="s">
        <v>29</v>
      </c>
      <c r="AK113" s="7" t="s">
        <v>30</v>
      </c>
      <c r="AL113" s="7" t="s">
        <v>31</v>
      </c>
      <c r="AM113" s="7" t="s">
        <v>32</v>
      </c>
      <c r="AN113" s="7" t="s">
        <v>33</v>
      </c>
      <c r="AO113" s="7" t="s">
        <v>34</v>
      </c>
      <c r="AP113" s="7" t="s">
        <v>35</v>
      </c>
      <c r="AQ113" s="7" t="s">
        <v>36</v>
      </c>
      <c r="AR113" s="7" t="s">
        <v>37</v>
      </c>
      <c r="AS113" s="7" t="s">
        <v>38</v>
      </c>
      <c r="AT113" s="7" t="s">
        <v>39</v>
      </c>
      <c r="AU113" s="7" t="s">
        <v>40</v>
      </c>
      <c r="AV113" s="7" t="s">
        <v>41</v>
      </c>
      <c r="AW113" s="7" t="s">
        <v>42</v>
      </c>
      <c r="AX113" s="7" t="s">
        <v>43</v>
      </c>
      <c r="AY113" s="4"/>
      <c r="AZ113" s="0"/>
      <c r="BA113" s="0"/>
      <c r="BB113" s="0"/>
    </row>
    <row r="114" customFormat="false" ht="20.25" hidden="false" customHeight="false" outlineLevel="0" collapsed="false">
      <c r="A114" s="8" t="s">
        <v>44</v>
      </c>
      <c r="B114" s="9" t="s">
        <v>45</v>
      </c>
      <c r="C114" s="10" t="s">
        <v>46</v>
      </c>
      <c r="D114" s="11" t="n">
        <v>42491</v>
      </c>
      <c r="E114" s="11" t="n">
        <v>42522</v>
      </c>
      <c r="F114" s="11" t="n">
        <v>42552</v>
      </c>
      <c r="G114" s="11" t="n">
        <v>42583</v>
      </c>
      <c r="H114" s="11" t="n">
        <v>42614</v>
      </c>
      <c r="I114" s="11" t="n">
        <v>42644</v>
      </c>
      <c r="J114" s="11" t="n">
        <v>42675</v>
      </c>
      <c r="K114" s="11" t="n">
        <v>42705</v>
      </c>
      <c r="L114" s="11" t="n">
        <v>42736</v>
      </c>
      <c r="M114" s="11" t="n">
        <v>42767</v>
      </c>
      <c r="N114" s="11" t="n">
        <v>42795</v>
      </c>
      <c r="O114" s="11" t="n">
        <v>42826</v>
      </c>
      <c r="P114" s="11" t="n">
        <v>42856</v>
      </c>
      <c r="Q114" s="11" t="n">
        <v>42887</v>
      </c>
      <c r="R114" s="11" t="n">
        <v>42917</v>
      </c>
      <c r="S114" s="11" t="n">
        <v>42948</v>
      </c>
      <c r="T114" s="11" t="n">
        <v>42979</v>
      </c>
      <c r="U114" s="11" t="n">
        <v>43009</v>
      </c>
      <c r="V114" s="11" t="n">
        <v>43040</v>
      </c>
      <c r="W114" s="11" t="n">
        <v>43070</v>
      </c>
      <c r="X114" s="11" t="n">
        <v>43101</v>
      </c>
      <c r="Y114" s="11" t="n">
        <v>43132</v>
      </c>
      <c r="Z114" s="12" t="n">
        <v>43160</v>
      </c>
      <c r="AA114" s="12" t="n">
        <v>43191</v>
      </c>
      <c r="AB114" s="12" t="n">
        <v>43221</v>
      </c>
      <c r="AC114" s="12" t="n">
        <v>43252</v>
      </c>
      <c r="AD114" s="12" t="n">
        <v>43282</v>
      </c>
      <c r="AE114" s="12" t="n">
        <v>43313</v>
      </c>
      <c r="AF114" s="12" t="n">
        <v>43344</v>
      </c>
      <c r="AG114" s="12" t="n">
        <v>43374</v>
      </c>
      <c r="AH114" s="12" t="n">
        <v>43405</v>
      </c>
      <c r="AI114" s="12" t="n">
        <v>43435</v>
      </c>
      <c r="AJ114" s="12" t="n">
        <v>43466</v>
      </c>
      <c r="AK114" s="12" t="n">
        <v>43497</v>
      </c>
      <c r="AL114" s="12" t="n">
        <v>43525</v>
      </c>
      <c r="AM114" s="12" t="n">
        <v>43556</v>
      </c>
      <c r="AN114" s="12" t="n">
        <v>43586</v>
      </c>
      <c r="AO114" s="12" t="n">
        <v>43617</v>
      </c>
      <c r="AP114" s="12" t="n">
        <v>43647</v>
      </c>
      <c r="AQ114" s="12" t="n">
        <v>43678</v>
      </c>
      <c r="AR114" s="12" t="n">
        <v>43709</v>
      </c>
      <c r="AS114" s="12" t="n">
        <v>43739</v>
      </c>
      <c r="AT114" s="12" t="s">
        <v>47</v>
      </c>
      <c r="AU114" s="12" t="s">
        <v>48</v>
      </c>
      <c r="AV114" s="12" t="s">
        <v>49</v>
      </c>
      <c r="AW114" s="12" t="s">
        <v>50</v>
      </c>
      <c r="AX114" s="12" t="s">
        <v>51</v>
      </c>
      <c r="AY114" s="12" t="s">
        <v>52</v>
      </c>
      <c r="AZ114" s="0"/>
      <c r="BA114" s="0"/>
      <c r="BB114" s="0"/>
    </row>
    <row r="115" customFormat="false" ht="18" hidden="false" customHeight="false" outlineLevel="0" collapsed="false">
      <c r="A115" s="13" t="s">
        <v>53</v>
      </c>
      <c r="B115" s="42" t="s">
        <v>54</v>
      </c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15"/>
      <c r="AZ115" s="0"/>
      <c r="BA115" s="0"/>
      <c r="BB115" s="0"/>
    </row>
    <row r="116" customFormat="false" ht="18" hidden="false" customHeight="false" outlineLevel="0" collapsed="false">
      <c r="A116" s="13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16"/>
      <c r="AZ116" s="0"/>
      <c r="BA116" s="0"/>
      <c r="BB116" s="0"/>
    </row>
    <row r="117" customFormat="false" ht="18" hidden="false" customHeight="true" outlineLevel="0" collapsed="false">
      <c r="A117" s="17" t="s">
        <v>55</v>
      </c>
      <c r="B117" s="18" t="s">
        <v>56</v>
      </c>
      <c r="C117" s="19" t="n">
        <v>208355.14</v>
      </c>
      <c r="D117" s="20" t="n">
        <f aca="false">$C117*D118</f>
        <v>83342.056</v>
      </c>
      <c r="E117" s="20" t="n">
        <f aca="false">$C117*E118</f>
        <v>20835.514</v>
      </c>
      <c r="F117" s="20" t="n">
        <f aca="false">$C117*F118</f>
        <v>20835.514</v>
      </c>
      <c r="G117" s="20" t="n">
        <f aca="false">$C117*G118</f>
        <v>10417.757</v>
      </c>
      <c r="H117" s="20" t="n">
        <v>3038.51</v>
      </c>
      <c r="I117" s="20" t="n">
        <f aca="false">C117*I118</f>
        <v>3038.5221815732</v>
      </c>
      <c r="J117" s="20" t="n">
        <f aca="false">C117*J118</f>
        <v>3038.5221815732</v>
      </c>
      <c r="K117" s="20" t="n">
        <v>3038.5221815732</v>
      </c>
      <c r="L117" s="20" t="n">
        <v>3038.5221815732</v>
      </c>
      <c r="M117" s="20" t="n">
        <v>3038.5221815732</v>
      </c>
      <c r="N117" s="20" t="n">
        <v>3038.5221815732</v>
      </c>
      <c r="O117" s="20" t="n">
        <v>3038.5221815732</v>
      </c>
      <c r="P117" s="20" t="n">
        <v>3038.5221815732</v>
      </c>
      <c r="Q117" s="20" t="n">
        <v>3038.5221815732</v>
      </c>
      <c r="R117" s="20" t="n">
        <v>3038.52</v>
      </c>
      <c r="S117" s="20" t="n">
        <v>3038.52</v>
      </c>
      <c r="T117" s="20" t="n">
        <v>3038.51</v>
      </c>
      <c r="U117" s="20" t="n">
        <v>3038.51</v>
      </c>
      <c r="V117" s="20" t="n">
        <v>3038.51</v>
      </c>
      <c r="W117" s="20" t="n">
        <v>3038.51</v>
      </c>
      <c r="X117" s="20" t="n">
        <v>3038.51</v>
      </c>
      <c r="Y117" s="20" t="n">
        <v>3038.5</v>
      </c>
      <c r="Z117" s="20" t="n">
        <v>3038.5</v>
      </c>
      <c r="AA117" s="20" t="n">
        <v>3038.5</v>
      </c>
      <c r="AB117" s="20" t="n">
        <v>3038.5</v>
      </c>
      <c r="AC117" s="20" t="n">
        <v>3038.5</v>
      </c>
      <c r="AD117" s="20" t="n">
        <v>3038.5</v>
      </c>
      <c r="AE117" s="20" t="n">
        <v>3038.5</v>
      </c>
      <c r="AF117" s="20" t="n">
        <f aca="false">$C117*AF118</f>
        <v>0</v>
      </c>
      <c r="AG117" s="20" t="n">
        <f aca="false">$C117*AG118</f>
        <v>0</v>
      </c>
      <c r="AH117" s="20" t="n">
        <f aca="false">$C117*AH118</f>
        <v>0</v>
      </c>
      <c r="AI117" s="20" t="n">
        <f aca="false">$C117*AI118</f>
        <v>0</v>
      </c>
      <c r="AJ117" s="20" t="n">
        <f aca="false">$C117*AJ118</f>
        <v>0</v>
      </c>
      <c r="AK117" s="20" t="n">
        <f aca="false">$C117*AK118</f>
        <v>0</v>
      </c>
      <c r="AL117" s="20" t="n">
        <f aca="false">$C117*AL118</f>
        <v>0</v>
      </c>
      <c r="AM117" s="20" t="n">
        <f aca="false">$C117*AM118</f>
        <v>0</v>
      </c>
      <c r="AN117" s="20" t="n">
        <f aca="false">$C117*AN118</f>
        <v>0</v>
      </c>
      <c r="AO117" s="20" t="n">
        <f aca="false">$C117*AO118</f>
        <v>0</v>
      </c>
      <c r="AP117" s="20" t="n">
        <f aca="false">$C117*AP118</f>
        <v>0</v>
      </c>
      <c r="AQ117" s="20" t="n">
        <f aca="false">$C117*AQ118</f>
        <v>0</v>
      </c>
      <c r="AR117" s="20" t="n">
        <f aca="false">$C117*AR118</f>
        <v>0</v>
      </c>
      <c r="AS117" s="20" t="n">
        <f aca="false">$C117*AS118</f>
        <v>0</v>
      </c>
      <c r="AT117" s="20" t="n">
        <f aca="false">$C117*AT118</f>
        <v>0</v>
      </c>
      <c r="AU117" s="20" t="n">
        <f aca="false">$C117*AU118</f>
        <v>0</v>
      </c>
      <c r="AV117" s="20" t="n">
        <f aca="false">$C117*AV118</f>
        <v>0</v>
      </c>
      <c r="AW117" s="20" t="n">
        <f aca="false">$C117*AW118</f>
        <v>0</v>
      </c>
      <c r="AX117" s="20" t="n">
        <f aca="false">$C117*AX118</f>
        <v>0</v>
      </c>
      <c r="AY117" s="46" t="n">
        <f aca="false">SUM(D117:AS117)</f>
        <v>208355.140634159</v>
      </c>
      <c r="AZ117" s="0"/>
      <c r="BA117" s="0"/>
      <c r="BB117" s="0"/>
    </row>
    <row r="118" customFormat="false" ht="15" hidden="false" customHeight="false" outlineLevel="0" collapsed="false">
      <c r="A118" s="17"/>
      <c r="B118" s="18"/>
      <c r="C118" s="19"/>
      <c r="D118" s="22" t="n">
        <v>0.4</v>
      </c>
      <c r="E118" s="22" t="n">
        <v>0.1</v>
      </c>
      <c r="F118" s="22" t="n">
        <v>0.1</v>
      </c>
      <c r="G118" s="22" t="n">
        <v>0.05</v>
      </c>
      <c r="H118" s="22" t="n">
        <v>0.0145</v>
      </c>
      <c r="I118" s="22" t="n">
        <v>0.01458338</v>
      </c>
      <c r="J118" s="22" t="n">
        <v>0.01458338</v>
      </c>
      <c r="K118" s="22" t="n">
        <v>0.01458338</v>
      </c>
      <c r="L118" s="22" t="n">
        <v>0.01458338</v>
      </c>
      <c r="M118" s="22" t="n">
        <v>0.01458338</v>
      </c>
      <c r="N118" s="22" t="n">
        <v>0.01458338</v>
      </c>
      <c r="O118" s="22" t="n">
        <v>0.01458338</v>
      </c>
      <c r="P118" s="22" t="n">
        <v>0.01458333</v>
      </c>
      <c r="Q118" s="22" t="n">
        <v>0.01458333</v>
      </c>
      <c r="R118" s="22" t="n">
        <v>0.01458333</v>
      </c>
      <c r="S118" s="22" t="n">
        <v>0.01458333</v>
      </c>
      <c r="T118" s="22" t="n">
        <v>0.01458333</v>
      </c>
      <c r="U118" s="22" t="n">
        <v>0.0145833</v>
      </c>
      <c r="V118" s="22" t="n">
        <v>0.01458333</v>
      </c>
      <c r="W118" s="22" t="n">
        <v>0.01458333</v>
      </c>
      <c r="X118" s="22" t="n">
        <v>0.01458333</v>
      </c>
      <c r="Y118" s="22" t="n">
        <v>0.01458333</v>
      </c>
      <c r="Z118" s="22" t="n">
        <v>0.01458333</v>
      </c>
      <c r="AA118" s="22" t="n">
        <v>0.01458333</v>
      </c>
      <c r="AB118" s="22" t="n">
        <v>0.01458333</v>
      </c>
      <c r="AC118" s="22" t="n">
        <v>0.01458333</v>
      </c>
      <c r="AD118" s="22" t="n">
        <v>0.0146</v>
      </c>
      <c r="AE118" s="22" t="n">
        <v>0.0146</v>
      </c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3"/>
      <c r="AU118" s="23"/>
      <c r="AV118" s="23"/>
      <c r="AW118" s="23"/>
      <c r="AX118" s="23"/>
      <c r="AY118" s="47" t="n">
        <f aca="false">SUM(D118:AS118)</f>
        <v>0.99995025</v>
      </c>
      <c r="AZ118" s="0"/>
      <c r="BA118" s="0"/>
      <c r="BB118" s="0"/>
    </row>
    <row r="119" customFormat="false" ht="18" hidden="false" customHeight="true" outlineLevel="0" collapsed="false">
      <c r="A119" s="17" t="s">
        <v>57</v>
      </c>
      <c r="B119" s="18" t="s">
        <v>58</v>
      </c>
      <c r="C119" s="19" t="n">
        <v>147123.96</v>
      </c>
      <c r="D119" s="20" t="n">
        <f aca="false">$C119*D120</f>
        <v>0</v>
      </c>
      <c r="E119" s="20" t="n">
        <f aca="false">$C119*E120</f>
        <v>0</v>
      </c>
      <c r="F119" s="20" t="n">
        <f aca="false">$C119*F120</f>
        <v>0</v>
      </c>
      <c r="G119" s="20" t="n">
        <f aca="false">$C119*G120</f>
        <v>0</v>
      </c>
      <c r="H119" s="20" t="n">
        <f aca="false">$C119*H120</f>
        <v>6130.1684328924</v>
      </c>
      <c r="I119" s="20" t="n">
        <f aca="false">$C119*I120</f>
        <v>6130.16975700804</v>
      </c>
      <c r="J119" s="20" t="n">
        <f aca="false">$C119*J120</f>
        <v>6130.155191736</v>
      </c>
      <c r="K119" s="20" t="n">
        <f aca="false">$C119*K120</f>
        <v>6130.155191736</v>
      </c>
      <c r="L119" s="20" t="n">
        <f aca="false">$C119*L120</f>
        <v>6130.155191736</v>
      </c>
      <c r="M119" s="20" t="n">
        <f aca="false">$C119*M120</f>
        <v>6130.155191736</v>
      </c>
      <c r="N119" s="20" t="n">
        <f aca="false">$C119*N120</f>
        <v>6130.155191736</v>
      </c>
      <c r="O119" s="20" t="n">
        <f aca="false">$C119*O120</f>
        <v>6130.155191736</v>
      </c>
      <c r="P119" s="20" t="n">
        <f aca="false">$C119*P120</f>
        <v>6130.155191736</v>
      </c>
      <c r="Q119" s="20" t="n">
        <f aca="false">$C119*Q120</f>
        <v>6130.155191736</v>
      </c>
      <c r="R119" s="20" t="n">
        <f aca="false">$C119*R120</f>
        <v>6130.15502989965</v>
      </c>
      <c r="S119" s="20" t="n">
        <f aca="false">$C119*S120</f>
        <v>6130.155191736</v>
      </c>
      <c r="T119" s="20" t="n">
        <f aca="false">$C119*T120</f>
        <v>6130.155191736</v>
      </c>
      <c r="U119" s="20" t="n">
        <f aca="false">$C119*U120</f>
        <v>6130.155191736</v>
      </c>
      <c r="V119" s="20" t="n">
        <f aca="false">$C119*V120</f>
        <v>6130.155191736</v>
      </c>
      <c r="W119" s="20" t="n">
        <f aca="false">$C119*W120</f>
        <v>6130.155191736</v>
      </c>
      <c r="X119" s="20" t="n">
        <f aca="false">$C119*X120</f>
        <v>6130.155191736</v>
      </c>
      <c r="Y119" s="20" t="n">
        <f aca="false">$C119*Y120</f>
        <v>6130.155191736</v>
      </c>
      <c r="Z119" s="20" t="n">
        <f aca="false">$C119*Z120</f>
        <v>6130.155191736</v>
      </c>
      <c r="AA119" s="20" t="n">
        <f aca="false">$C119*AA120</f>
        <v>6130.155191736</v>
      </c>
      <c r="AB119" s="20" t="n">
        <f aca="false">$C119*AB120</f>
        <v>6130.155191736</v>
      </c>
      <c r="AC119" s="20" t="n">
        <f aca="false">$C119*AC120</f>
        <v>6130.155191736</v>
      </c>
      <c r="AD119" s="20" t="n">
        <f aca="false">$C119*AD120</f>
        <v>6130.155191736</v>
      </c>
      <c r="AE119" s="20" t="n">
        <v>6130.36</v>
      </c>
      <c r="AF119" s="20" t="n">
        <f aca="false">$C119*AF120</f>
        <v>0</v>
      </c>
      <c r="AG119" s="20" t="n">
        <f aca="false">$C119*AG120</f>
        <v>0</v>
      </c>
      <c r="AH119" s="20" t="n">
        <f aca="false">$C119*AH120</f>
        <v>0</v>
      </c>
      <c r="AI119" s="20" t="n">
        <f aca="false">$C119*AI120</f>
        <v>0</v>
      </c>
      <c r="AJ119" s="20" t="n">
        <f aca="false">$C119*AJ120</f>
        <v>0</v>
      </c>
      <c r="AK119" s="20" t="n">
        <f aca="false">$C119*AK120</f>
        <v>0</v>
      </c>
      <c r="AL119" s="20" t="n">
        <f aca="false">$C119*AL120</f>
        <v>0</v>
      </c>
      <c r="AM119" s="20" t="n">
        <f aca="false">$C119*AM120</f>
        <v>0</v>
      </c>
      <c r="AN119" s="20" t="n">
        <f aca="false">$C119*AN120</f>
        <v>0</v>
      </c>
      <c r="AO119" s="20" t="n">
        <f aca="false">$C119*AO120</f>
        <v>0</v>
      </c>
      <c r="AP119" s="20" t="n">
        <f aca="false">$C119*AP120</f>
        <v>0</v>
      </c>
      <c r="AQ119" s="20" t="n">
        <f aca="false">$C119*AQ120</f>
        <v>0</v>
      </c>
      <c r="AR119" s="20" t="n">
        <f aca="false">$C119*AR120</f>
        <v>0</v>
      </c>
      <c r="AS119" s="20" t="n">
        <f aca="false">$C119*AS120</f>
        <v>0</v>
      </c>
      <c r="AT119" s="20" t="n">
        <f aca="false">$C119*AT120</f>
        <v>0</v>
      </c>
      <c r="AU119" s="20" t="n">
        <f aca="false">$C119*AU120</f>
        <v>0</v>
      </c>
      <c r="AV119" s="20" t="n">
        <f aca="false">$C119*AV120</f>
        <v>0</v>
      </c>
      <c r="AW119" s="20" t="n">
        <f aca="false">$C119*AW120</f>
        <v>0</v>
      </c>
      <c r="AX119" s="20" t="n">
        <f aca="false">$C119*AX120</f>
        <v>0</v>
      </c>
      <c r="AY119" s="46" t="n">
        <f aca="false">SUM(D119:AS119)</f>
        <v>147123.95705452</v>
      </c>
      <c r="AZ119" s="0"/>
      <c r="BA119" s="0"/>
      <c r="BB119" s="0"/>
    </row>
    <row r="120" customFormat="false" ht="15" hidden="false" customHeight="false" outlineLevel="0" collapsed="false">
      <c r="A120" s="17"/>
      <c r="B120" s="18"/>
      <c r="C120" s="19"/>
      <c r="D120" s="22"/>
      <c r="E120" s="22"/>
      <c r="F120" s="22"/>
      <c r="G120" s="22"/>
      <c r="H120" s="22" t="n">
        <v>0.04166669</v>
      </c>
      <c r="I120" s="22" t="n">
        <v>0.041666699</v>
      </c>
      <c r="J120" s="22" t="n">
        <v>0.0416666</v>
      </c>
      <c r="K120" s="22" t="n">
        <v>0.0416666</v>
      </c>
      <c r="L120" s="22" t="n">
        <v>0.0416666</v>
      </c>
      <c r="M120" s="22" t="n">
        <v>0.0416666</v>
      </c>
      <c r="N120" s="22" t="n">
        <v>0.0416666</v>
      </c>
      <c r="O120" s="22" t="n">
        <v>0.0416666</v>
      </c>
      <c r="P120" s="22" t="n">
        <v>0.0416666</v>
      </c>
      <c r="Q120" s="22" t="n">
        <v>0.0416666</v>
      </c>
      <c r="R120" s="22" t="n">
        <v>0.0416665989</v>
      </c>
      <c r="S120" s="22" t="n">
        <v>0.0416666</v>
      </c>
      <c r="T120" s="22" t="n">
        <v>0.0416666</v>
      </c>
      <c r="U120" s="22" t="n">
        <v>0.0416666</v>
      </c>
      <c r="V120" s="22" t="n">
        <v>0.0416666</v>
      </c>
      <c r="W120" s="22" t="n">
        <v>0.0416666</v>
      </c>
      <c r="X120" s="22" t="n">
        <v>0.0416666</v>
      </c>
      <c r="Y120" s="22" t="n">
        <v>0.0416666</v>
      </c>
      <c r="Z120" s="22" t="n">
        <v>0.0416666</v>
      </c>
      <c r="AA120" s="22" t="n">
        <v>0.0416666</v>
      </c>
      <c r="AB120" s="22" t="n">
        <v>0.0416666</v>
      </c>
      <c r="AC120" s="22" t="n">
        <v>0.0416666</v>
      </c>
      <c r="AD120" s="22" t="n">
        <v>0.0416666</v>
      </c>
      <c r="AE120" s="22" t="n">
        <v>0.0416666</v>
      </c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3"/>
      <c r="AU120" s="23"/>
      <c r="AV120" s="23"/>
      <c r="AW120" s="23"/>
      <c r="AX120" s="23"/>
      <c r="AY120" s="47" t="n">
        <f aca="false">SUM(D120:AS120)</f>
        <v>0.9999985879</v>
      </c>
      <c r="AZ120" s="0"/>
      <c r="BA120" s="0"/>
      <c r="BB120" s="0"/>
    </row>
    <row r="121" customFormat="false" ht="18" hidden="false" customHeight="true" outlineLevel="0" collapsed="false">
      <c r="A121" s="17" t="s">
        <v>59</v>
      </c>
      <c r="B121" s="18" t="s">
        <v>60</v>
      </c>
      <c r="C121" s="19" t="n">
        <v>18400</v>
      </c>
      <c r="D121" s="20" t="n">
        <f aca="false">$C121*D122</f>
        <v>0</v>
      </c>
      <c r="E121" s="20" t="n">
        <f aca="false">$C121*E122</f>
        <v>0</v>
      </c>
      <c r="F121" s="20" t="n">
        <f aca="false">$C121*F122</f>
        <v>0</v>
      </c>
      <c r="G121" s="20" t="n">
        <f aca="false">$C121*G122</f>
        <v>0</v>
      </c>
      <c r="H121" s="20" t="n">
        <f aca="false">$C121*H122</f>
        <v>0</v>
      </c>
      <c r="I121" s="20" t="n">
        <f aca="false">$C121*I122</f>
        <v>0</v>
      </c>
      <c r="J121" s="20" t="n">
        <f aca="false">$C121*J122</f>
        <v>0</v>
      </c>
      <c r="K121" s="20" t="n">
        <f aca="false">$C121*K122</f>
        <v>0</v>
      </c>
      <c r="L121" s="20" t="n">
        <f aca="false">$C121*L122</f>
        <v>0</v>
      </c>
      <c r="M121" s="20" t="n">
        <f aca="false">$C121*M122</f>
        <v>0</v>
      </c>
      <c r="N121" s="20" t="n">
        <f aca="false">$C121*N122</f>
        <v>0</v>
      </c>
      <c r="O121" s="20" t="n">
        <f aca="false">$C121*O122</f>
        <v>0</v>
      </c>
      <c r="P121" s="20" t="n">
        <f aca="false">$C121*P122</f>
        <v>0</v>
      </c>
      <c r="Q121" s="20" t="n">
        <f aca="false">$C121*Q122</f>
        <v>0</v>
      </c>
      <c r="R121" s="20" t="n">
        <f aca="false">$C121*R122</f>
        <v>0</v>
      </c>
      <c r="S121" s="20" t="n">
        <f aca="false">$C121*S122</f>
        <v>0</v>
      </c>
      <c r="T121" s="20" t="n">
        <f aca="false">$C121*T122</f>
        <v>0</v>
      </c>
      <c r="U121" s="20" t="n">
        <f aca="false">$C121*U122</f>
        <v>0</v>
      </c>
      <c r="V121" s="20" t="n">
        <f aca="false">$C121*V122</f>
        <v>0</v>
      </c>
      <c r="W121" s="20" t="n">
        <f aca="false">$C121*W122</f>
        <v>0</v>
      </c>
      <c r="X121" s="20" t="n">
        <f aca="false">$C121*X122</f>
        <v>0</v>
      </c>
      <c r="Y121" s="20" t="n">
        <f aca="false">$C121*Y122</f>
        <v>0</v>
      </c>
      <c r="Z121" s="20" t="n">
        <f aca="false">$C121*Z122</f>
        <v>0</v>
      </c>
      <c r="AA121" s="20" t="n">
        <f aca="false">$C121*AA122</f>
        <v>0</v>
      </c>
      <c r="AB121" s="20" t="n">
        <f aca="false">$C121*AB122</f>
        <v>0</v>
      </c>
      <c r="AC121" s="20" t="n">
        <f aca="false">$C121*AC122</f>
        <v>0</v>
      </c>
      <c r="AD121" s="20" t="n">
        <f aca="false">$C121*AD122</f>
        <v>0</v>
      </c>
      <c r="AE121" s="20" t="n">
        <f aca="false">$C121*AE122</f>
        <v>0</v>
      </c>
      <c r="AF121" s="20" t="n">
        <f aca="false">$C121*AF122</f>
        <v>0</v>
      </c>
      <c r="AG121" s="20" t="n">
        <f aca="false">$C121*AG122</f>
        <v>0</v>
      </c>
      <c r="AH121" s="20" t="n">
        <f aca="false">$C121*AH122</f>
        <v>0</v>
      </c>
      <c r="AI121" s="20" t="n">
        <f aca="false">$C121*AI122</f>
        <v>0</v>
      </c>
      <c r="AJ121" s="20" t="n">
        <f aca="false">$C121*AJ122</f>
        <v>0</v>
      </c>
      <c r="AK121" s="20" t="n">
        <f aca="false">$C121*AK122</f>
        <v>0</v>
      </c>
      <c r="AL121" s="20" t="n">
        <f aca="false">$C121*AL122</f>
        <v>0</v>
      </c>
      <c r="AM121" s="20" t="n">
        <f aca="false">$C121*AM122</f>
        <v>0</v>
      </c>
      <c r="AN121" s="20" t="n">
        <f aca="false">$C121*AN122</f>
        <v>0</v>
      </c>
      <c r="AO121" s="20" t="n">
        <f aca="false">$C121*AO122</f>
        <v>0</v>
      </c>
      <c r="AP121" s="20" t="n">
        <f aca="false">$C121*AP122</f>
        <v>0</v>
      </c>
      <c r="AQ121" s="20" t="n">
        <f aca="false">$C121*AQ122</f>
        <v>0</v>
      </c>
      <c r="AR121" s="20" t="n">
        <f aca="false">$C121*AR122</f>
        <v>3680</v>
      </c>
      <c r="AS121" s="20" t="n">
        <f aca="false">$C121*AS122</f>
        <v>14720</v>
      </c>
      <c r="AT121" s="20" t="n">
        <f aca="false">$C121*AT122</f>
        <v>0</v>
      </c>
      <c r="AU121" s="20" t="n">
        <f aca="false">$C121*AU122</f>
        <v>0</v>
      </c>
      <c r="AV121" s="20" t="n">
        <f aca="false">$C121*AV122</f>
        <v>0</v>
      </c>
      <c r="AW121" s="20" t="n">
        <f aca="false">$C121*AW122</f>
        <v>0</v>
      </c>
      <c r="AX121" s="20" t="n">
        <f aca="false">$C121*AX122</f>
        <v>0</v>
      </c>
      <c r="AY121" s="46" t="n">
        <f aca="false">SUM(D121:AS121)</f>
        <v>18400</v>
      </c>
      <c r="AZ121" s="0"/>
      <c r="BA121" s="0"/>
      <c r="BB121" s="0"/>
    </row>
    <row r="122" customFormat="false" ht="15" hidden="false" customHeight="false" outlineLevel="0" collapsed="false">
      <c r="A122" s="17"/>
      <c r="B122" s="18"/>
      <c r="C122" s="19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 t="n">
        <v>0.2</v>
      </c>
      <c r="AS122" s="22" t="n">
        <v>0.8</v>
      </c>
      <c r="AT122" s="23"/>
      <c r="AU122" s="23"/>
      <c r="AV122" s="23"/>
      <c r="AW122" s="23"/>
      <c r="AX122" s="23"/>
      <c r="AY122" s="47" t="n">
        <f aca="false">SUM(D122:AS122)</f>
        <v>1</v>
      </c>
      <c r="AZ122" s="0"/>
      <c r="BA122" s="0"/>
      <c r="BB122" s="0"/>
    </row>
    <row r="123" customFormat="false" ht="18" hidden="false" customHeight="true" outlineLevel="0" collapsed="false">
      <c r="A123" s="17" t="s">
        <v>61</v>
      </c>
      <c r="B123" s="18" t="s">
        <v>62</v>
      </c>
      <c r="C123" s="19" t="n">
        <v>2116952.64</v>
      </c>
      <c r="D123" s="20" t="n">
        <f aca="false">$C123*D124</f>
        <v>12891.3197210236</v>
      </c>
      <c r="E123" s="20" t="n">
        <f aca="false">$C123*E124</f>
        <v>25515.1579700609</v>
      </c>
      <c r="F123" s="20" t="n">
        <f aca="false">$C123*F124</f>
        <v>32766.3058156874</v>
      </c>
      <c r="G123" s="20" t="n">
        <f aca="false">$C123*G124</f>
        <v>34156.8079050996</v>
      </c>
      <c r="H123" s="20" t="n">
        <f aca="false">$C123*H124</f>
        <v>49281.6150409341</v>
      </c>
      <c r="I123" s="20" t="n">
        <f aca="false">$C123*I124</f>
        <v>38429.3242776643</v>
      </c>
      <c r="J123" s="20" t="n">
        <f aca="false">$C123*J124</f>
        <v>54479.0606598007</v>
      </c>
      <c r="K123" s="20" t="n">
        <f aca="false">$C123*K124</f>
        <v>50841.9810643867</v>
      </c>
      <c r="L123" s="20" t="n">
        <f aca="false">$C123*L124</f>
        <v>34267.8442131075</v>
      </c>
      <c r="M123" s="20" t="n">
        <f aca="false">$C123*M124</f>
        <v>30558.5263377805</v>
      </c>
      <c r="N123" s="20" t="n">
        <f aca="false">$C123*N124</f>
        <v>27336.3864909756</v>
      </c>
      <c r="O123" s="20" t="n">
        <f aca="false">$C123*O124</f>
        <v>29455.7965961045</v>
      </c>
      <c r="P123" s="20" t="n">
        <f aca="false">$C123*P124</f>
        <v>30942.3324400378</v>
      </c>
      <c r="Q123" s="20" t="n">
        <f aca="false">$C123*Q124</f>
        <v>32744.0251020981</v>
      </c>
      <c r="R123" s="20" t="n">
        <f aca="false">$C123*R124</f>
        <v>30137.857969387</v>
      </c>
      <c r="S123" s="20" t="n">
        <f aca="false">$C123*S124</f>
        <v>25826.1838600497</v>
      </c>
      <c r="T123" s="20" t="n">
        <f aca="false">$C123*T124</f>
        <v>83964.957992582</v>
      </c>
      <c r="U123" s="20" t="n">
        <f aca="false">$C123*U124</f>
        <v>47909.5384662458</v>
      </c>
      <c r="V123" s="20" t="n">
        <f aca="false">$C123*V124</f>
        <v>40707.9756905164</v>
      </c>
      <c r="W123" s="20" t="n">
        <f aca="false">$C123*W124</f>
        <v>31926.8968306082</v>
      </c>
      <c r="X123" s="20" t="n">
        <f aca="false">$C123*X124</f>
        <v>29821.3546328076</v>
      </c>
      <c r="Y123" s="20" t="n">
        <f aca="false">$C123*Y124</f>
        <v>27816.3006183519</v>
      </c>
      <c r="Z123" s="20" t="n">
        <f aca="false">$C123*Z124</f>
        <v>20009.7279426457</v>
      </c>
      <c r="AA123" s="20" t="n">
        <f aca="false">$C123*AA124</f>
        <v>63193.9028077834</v>
      </c>
      <c r="AB123" s="20" t="n">
        <f aca="false">$C123*AB124</f>
        <v>63193.9021239034</v>
      </c>
      <c r="AC123" s="20" t="n">
        <f aca="false">$C123*AC124</f>
        <v>68217.6526617759</v>
      </c>
      <c r="AD123" s="20" t="n">
        <f aca="false">$C123*AD124</f>
        <v>74055.6178207595</v>
      </c>
      <c r="AE123" s="20" t="n">
        <f aca="false">$C123*AE124</f>
        <v>116697.418665353</v>
      </c>
      <c r="AF123" s="20" t="n">
        <f aca="false">$C123*AF124</f>
        <v>72356.3127761817</v>
      </c>
      <c r="AG123" s="20" t="n">
        <f aca="false">$C123*AG124</f>
        <v>71025.1469320976</v>
      </c>
      <c r="AH123" s="20" t="n">
        <f aca="false">$C123*AH124</f>
        <v>72166.7186203207</v>
      </c>
      <c r="AI123" s="20" t="n">
        <f aca="false">$C123*AI124</f>
        <v>72565.6558842884</v>
      </c>
      <c r="AJ123" s="20" t="n">
        <f aca="false">$C123*AJ124</f>
        <v>105033.223094524</v>
      </c>
      <c r="AK123" s="20" t="n">
        <f aca="false">$C123*AK124</f>
        <v>115234.417776158</v>
      </c>
      <c r="AL123" s="20" t="n">
        <f aca="false">$C123*AL124</f>
        <v>190547.828187611</v>
      </c>
      <c r="AM123" s="20" t="n">
        <f aca="false">$C123*AM124</f>
        <v>75211.8447103404</v>
      </c>
      <c r="AN123" s="20" t="n">
        <f aca="false">$C123*AN124</f>
        <v>39609.0677613576</v>
      </c>
      <c r="AO123" s="20" t="n">
        <f aca="false">$C123*AO124</f>
        <v>60451.9780322918</v>
      </c>
      <c r="AP123" s="20" t="n">
        <f aca="false">$C123*AP124</f>
        <v>8416.47781131421</v>
      </c>
      <c r="AQ123" s="20" t="n">
        <f aca="false">$C123*AQ124</f>
        <v>17674.8763231697</v>
      </c>
      <c r="AR123" s="20" t="n">
        <f aca="false">$C123*AR124</f>
        <v>1672.44630930577</v>
      </c>
      <c r="AS123" s="20" t="n">
        <f aca="false">2427.45+'Previsão de Serviços'!Q9</f>
        <v>7840.87</v>
      </c>
      <c r="AT123" s="20" t="n">
        <f aca="false">$C123*AT124</f>
        <v>0</v>
      </c>
      <c r="AU123" s="20" t="n">
        <f aca="false">$C123*AU124</f>
        <v>0</v>
      </c>
      <c r="AV123" s="20" t="n">
        <f aca="false">$C123*AV124</f>
        <v>0</v>
      </c>
      <c r="AW123" s="20" t="n">
        <f aca="false">$C123*AW124</f>
        <v>0</v>
      </c>
      <c r="AX123" s="20" t="n">
        <f aca="false">$C123*AX124</f>
        <v>0</v>
      </c>
      <c r="AY123" s="46" t="n">
        <f aca="false">SUM(D123:AS123)</f>
        <v>2116952.63593649</v>
      </c>
      <c r="AZ123" s="0"/>
      <c r="BA123" s="0"/>
      <c r="BB123" s="0"/>
    </row>
    <row r="124" customFormat="false" ht="15" hidden="false" customHeight="false" outlineLevel="0" collapsed="false">
      <c r="A124" s="17"/>
      <c r="B124" s="18"/>
      <c r="C124" s="19"/>
      <c r="D124" s="22" t="n">
        <f aca="false">SUM(D117,D119,D121,D127,D129,D131,D133,D135,D137,D139,D141,D143,D145,D147,D149,D151,D153,D155,D157,D159,D161,D163)/($C$56-$C$12)</f>
        <v>0.00608956453604159</v>
      </c>
      <c r="E124" s="22" t="n">
        <f aca="false">SUM(E117,E119,E121,E127,E129,E131,E133,E135,E137,E139,E141,E143,E145,E147,E149,E151,E153,E155,E157,E159,E161,E163)/($C$56-$C$12)</f>
        <v>0.0120527769435885</v>
      </c>
      <c r="F124" s="22" t="n">
        <f aca="false">SUM(F117,F119,F121,F127,F129,F131,F133,F135,F137,F139,F141,F143,F145,F147,F149,F151,F153,F155,F157,F159,F161,F163)/($C$56-$C$12)</f>
        <v>0.0154780533095381</v>
      </c>
      <c r="G124" s="22" t="n">
        <f aca="false">SUM(G117,G119,G121,G127,G129,G131,G133,G135,G137,G139,G141,G143,G145,G147,G149,G151,G153,G155,G157,G159,G161,G163)/($C$56-$C$12)</f>
        <v>0.0161348946876297</v>
      </c>
      <c r="H124" s="22" t="n">
        <f aca="false">SUM(H117,H119,H121,H127,H129,H131,H133,H135,H137,H139,H141,H143,H145,H147,H149,H151,H153,H155,H157,H159,H161,H163)/($C$56-$C$12)</f>
        <v>0.0232795075854574</v>
      </c>
      <c r="I124" s="22" t="n">
        <f aca="false">SUM(I117,I119,I121,I127,I129,I131,I133,I135,I137,I139,I141,I143,I145,I147,I149,I151,I153,I155,I157,I159,I161,I163)/($C$56-$C$12)</f>
        <v>0.0181531336844948</v>
      </c>
      <c r="J124" s="22" t="n">
        <f aca="false">SUM(J117,J119,J121,J127,J129,J131,J133,J135,J137,J139,J141,J143,J145,J147,J149,J151,J153,J155,J157,J159,J161,J163)/($C$56-$C$12)</f>
        <v>0.0257346619997133</v>
      </c>
      <c r="K124" s="22" t="n">
        <f aca="false">SUM(K117,K119,K121,K127,K129,K131,K133,K135,K137,K139,K141,K143,K145,K147,K149,K151,K153,K155,K157,K159,K161,K163)/($C$56-$C$12)</f>
        <v>0.0240165888002042</v>
      </c>
      <c r="L124" s="22" t="n">
        <f aca="false">SUM(L117,L119,L121,L127,L129,L131,L133,L135,L137,L139,L141,L143,L145,L147,L149,L151,L153,L155,L157,L159,L161,L163)/($C$56-$C$12)</f>
        <v>0.0161873456994803</v>
      </c>
      <c r="M124" s="22" t="n">
        <f aca="false">SUM(M117,M119,M121,M127,M129,M131,M133,M135,M137,M139,M141,M143,M145,M147,M149,M151,M153,M155,M157,M159,M161,M163)/($C$56-$C$12)</f>
        <v>0.0144351487890539</v>
      </c>
      <c r="N124" s="22" t="n">
        <f aca="false">SUM(N117,N119,N121,N127,N129,N131,N133,N135,N137,N139,N141,N143,N145,N147,N149,N151,N153,N155,N157,N159,N161,N163)/($C$56-$C$12)</f>
        <v>0.0129130836346795</v>
      </c>
      <c r="O124" s="22" t="n">
        <f aca="false">SUM(O117,O119,O121,O127,O129,O131,O133,O135,O137,O139,O141,O143,O145,O147,O149,O151,O153,O155,O157,O159,O161,O163)/($C$56-$C$12)</f>
        <v>0.0139142444849897</v>
      </c>
      <c r="P124" s="22" t="n">
        <f aca="false">SUM(P117,P119,P121,P127,P129,P131,P133,P135,P137,P139,P141,P143,P145,P147,P149,P151,P153,P155,P157,P159,P161,P163)/($C$56-$C$12)</f>
        <v>0.0146164500118613</v>
      </c>
      <c r="Q124" s="22" t="n">
        <f aca="false">SUM(Q117,Q119,Q121,Q127,Q129,Q131,Q133,Q135,Q137,Q139,Q141,Q143,Q145,Q147,Q149,Q151,Q153,Q155,Q157,Q159,Q161,Q163)/($C$56-$C$12)</f>
        <v>0.0154675284101292</v>
      </c>
      <c r="R124" s="22" t="n">
        <f aca="false">SUM(R117,R119,R121,R127,R129,R131,R133,R135,R137,R139,R141,R143,R145,R147,R149,R151,R153,R155,R157,R159,R161,R163)/($C$56-$C$12)</f>
        <v>0.0142364346749803</v>
      </c>
      <c r="S124" s="22" t="n">
        <f aca="false">SUM(S117,S119,S121,S127,S129,S131,S133,S135,S137,S139,S141,S143,S145,S147,S149,S151,S153,S155,S157,S159,S161,S163)/($C$167-$C$12)</f>
        <v>0.0121996984590311</v>
      </c>
      <c r="T124" s="22" t="n">
        <f aca="false">SUM(T117,T119,T121,T127,T129,T131,T133,T135,T137,T139,T141,T143,T145,T147,T149,T151,T153,T155,T157,T159,T161,T163)/($C$167-$C$12)</f>
        <v>0.0396631253841286</v>
      </c>
      <c r="U124" s="22" t="n">
        <f aca="false">SUM(U117,U119,U121,U127,U129,U131,U133,U135,U137,U139,U141,U143,U145,U147,U149,U151,U153,U155,U157,U159,U161,U163)/($C$167-$C$12)</f>
        <v>0.0226313699990217</v>
      </c>
      <c r="V124" s="22" t="n">
        <f aca="false">SUM(V117,V119,V121,V127,V129,V131,V133,V135,V137,V139,V141,V143,V145,V147,V149,V151,V153,V155,V157,V159,V161,V163)/($C$167-$C$12)</f>
        <v>0.0192295164857899</v>
      </c>
      <c r="W124" s="22" t="n">
        <f aca="false">SUM(W117,W119,W121,W127,W129,W131,W133,W135,W137,W139,W141,W143,W145,W147,W149,W151,W153,W155,W157,W159,W161,W163)/($C$167-$C$12)</f>
        <v>0.0150815357071985</v>
      </c>
      <c r="X124" s="22" t="n">
        <f aca="false">SUM(X117,X119,X121,X127,X129,X131,X133,X135,X137,X139,X141,X143,X145,X147,X149,X151,X153,X155,X157,X159,X161,X163)/($C$167-$C$12)</f>
        <v>0.0140869257390697</v>
      </c>
      <c r="Y124" s="22" t="n">
        <f aca="false">SUM(Y117,Y119,Y121,Y127,Y129,Y131,Y133,Y135,Y137,Y139,Y141,Y143,Y145,Y147,Y149,Y151,Y153,Y155,Y157,Y159,Y161,Y163)/($C$167-$C$12)</f>
        <v>0.0131397840899983</v>
      </c>
      <c r="Z124" s="22" t="n">
        <f aca="false">SUM(Z117,Z119,Z121,Z127,Z129,Z131,Z133,Z135,Z137,Z139,Z141,Z143,Z145,Z147,Z149,Z151,Z153,Z155,Z157,Z159,Z161,Z163)/($C$167-$C$12)</f>
        <v>0.00945213774014602</v>
      </c>
      <c r="AA124" s="22" t="n">
        <f aca="false">SUM(AA117,AA119,AA121,AA127,AA129,AA131,AA133,AA135,AA137,AA139,AA141,AA143,AA145,AA147,AA149,AA151,AA153,AA155,AA157,AA159,AA161,AA163)/($C$167-$C$12)</f>
        <v>0.0298513540708135</v>
      </c>
      <c r="AB124" s="22" t="n">
        <f aca="false">SUM(AB117,AB119,AB121,AB127,AB129,AB131,AB133,AB135,AB137,AB139,AB141,AB143,AB145,AB147,AB149,AB151,AB153,AB155,AB157,AB159,AB161,AB163)/($C$167-$C$12)</f>
        <v>0.0298513537477642</v>
      </c>
      <c r="AC124" s="22" t="n">
        <f aca="false">SUM(AC117,AC119,AC121,AC127,AC129,AC131,AC133,AC135,AC137,AC139,AC141,AC143,AC145,AC147,AC149,AC151,AC153,AC155,AC157,AC159,AC161,AC163)/($C$167-$C$12)</f>
        <v>0.0322244585791848</v>
      </c>
      <c r="AD124" s="22" t="n">
        <f aca="false">SUM(AD117,AD119,AD121,AD127,AD129,AD131,AD133,AD135,AD137,AD139,AD141,AD143,AD145,AD147,AD149,AD151,AD153,AD155,AD157,AD159,AD161,AD163)/($C$167-$C$12)</f>
        <v>0.0349821797717494</v>
      </c>
      <c r="AE124" s="22" t="n">
        <f aca="false">SUM(AE117,AE119,AE121,AE127,AE129,AE131,AE133,AE135,AE137,AE139,AE141,AE143,AE145,AE147,AE149,AE151,AE153,AE155,AE157,AE159,AE161,AE163)/($C$167-$C$12)</f>
        <v>0.0551251910223902</v>
      </c>
      <c r="AF124" s="22" t="n">
        <f aca="false">SUM(AF117,AF119,AF121,AF127,AF129,AF131,AF133,AF135,AF137,AF139,AF141,AF143,AF145,AF147,AF149,AF151,AF153,AF155,AF157,AF159,AF161,AF163)/($C$167-$C$12)</f>
        <v>0.0341794669417742</v>
      </c>
      <c r="AG124" s="22" t="n">
        <f aca="false">SUM(AG117,AG119,AG121,AG127,AG129,AG131,AG133,AG135,AG137,AG139,AG141,AG143,AG145,AG147,AG149,AG151,AG153,AG155,AG157,AG159,AG161,AG163)/($C$167-$C$12)</f>
        <v>0.0335506546486074</v>
      </c>
      <c r="AH124" s="22" t="n">
        <f aca="false">SUM(AH117,AH119,AH121,AH127,AH129,AH131,AH133,AH135,AH137,AH139,AH141,AH143,AH145,AH147,AH149,AH151,AH153,AH155,AH157,AH159,AH161,AH163)/($C$167-$C$12)</f>
        <v>0.034089906999677</v>
      </c>
      <c r="AI124" s="22" t="n">
        <f aca="false">SUM(AI117,AI119,AI121,AI127,AI129,AI131,AI133,AI135,AI137,AI139,AI141,AI143,AI145,AI147,AI149,AI151,AI153,AI155,AI157,AI159,AI161,AI163)/($C$167-$C$12)</f>
        <v>0.0342783558371379</v>
      </c>
      <c r="AJ124" s="22" t="n">
        <f aca="false">SUM(AJ117,AJ119,AJ121,AJ127,AJ129,AJ131,AJ133,AJ135,AJ137,AJ139,AJ141,AJ143,AJ145,AJ147,AJ149,AJ151,AJ153,AJ155,AJ157,AJ159,AJ161,AJ163)/($C$167-$C$12)</f>
        <v>0.0496152918633662</v>
      </c>
      <c r="AK124" s="22" t="n">
        <f aca="false">SUM(AK117,AK119,AK121,AK127,AK129,AK131,AK133,AK135,AK137,AK139,AK141,AK143,AK145,AK147,AK149,AK151,AK153,AK155,AK157,AK159,AK161,AK163)/($C$167-$C$12)</f>
        <v>0.0544341028697544</v>
      </c>
      <c r="AL124" s="22" t="n">
        <f aca="false">SUM(AL117,AL119,AL121,AL127,AL129,AL131,AL133,AL135,AL137,AL139,AL141,AL143,AL145,AL147,AL149,AL151,AL153,AL155,AL157,AL159,AL161,AL163)/($C$167-$C$12)</f>
        <v>0.0900104350882459</v>
      </c>
      <c r="AM124" s="22" t="n">
        <f aca="false">SUM(AM117,AM119,AM121,AM127,AM129,AM131,AM133,AM135,AM137,AM139,AM141,AM143,AM145,AM147,AM149,AM151,AM153,AM155,AM157,AM159,AM161,AM163)/($C$167-$C$12)</f>
        <v>0.03552835490469</v>
      </c>
      <c r="AN124" s="22" t="n">
        <f aca="false">SUM(AN117,AN119,AN121,AN127,AN129,AN131,AN133,AN135,AN137,AN139,AN141,AN143,AN145,AN147,AN149,AN151,AN153,AN155,AN157,AN159,AN161,AN163)/($C$167-$C$12)</f>
        <v>0.0187104175185316</v>
      </c>
      <c r="AO124" s="22" t="n">
        <f aca="false">SUM(AO117,AO119,AO121,AO127,AO129,AO131,AO133,AO135,AO137,AO139,AO141,AO143,AO145,AO147,AO149,AO151,AO153,AO155,AO157,AO159,AO161,AO163)/($C$167-$C$12)</f>
        <v>0.0285561315307894</v>
      </c>
      <c r="AP124" s="22" t="n">
        <f aca="false">SUM(AP117,AP119,AP121,AP127,AP129,AP131,AP133,AP135,AP137,AP139,AP141,AP143,AP145,AP147,AP149,AP151,AP153,AP155,AP157,AP159,AP161,AP163)/($C$167-$C$12)</f>
        <v>0.00397575158380218</v>
      </c>
      <c r="AQ124" s="22" t="n">
        <f aca="false">SUM(AQ117,AQ119,AQ121,AQ127,AQ129,AQ131,AQ133,AQ135,AQ137,AQ139,AQ141,AQ143,AQ145,AQ147,AQ149,AQ151,AQ153,AQ155,AQ157,AQ159,AQ161,AQ163)/($C$167-$C$12)</f>
        <v>0.00834920724687054</v>
      </c>
      <c r="AR124" s="22" t="n">
        <f aca="false">SUM(AR117,AR119,AR121,AR127,AR129,AR131,AR133,AR135,AR137,AR139,AR141,AR143,AR145,AR147,AR149,AR151,AR153,AR155,AR157,AR159,AR161,AR163)/($C$167-$C$12)</f>
        <v>0.000790025377849631</v>
      </c>
      <c r="AS124" s="22" t="n">
        <f aca="false">SUM(AS117,AS119,AS121,AS127,AS129,AS131,AS133,AS135,AS137,AS139,AS141,AS143,AS145,AS147,AS149,AS151,AS153,AS155,AS157,AS159,AS161,AS163)/($C$167-$C$12)+0.0026</f>
        <v>0.003746671767887</v>
      </c>
      <c r="AT124" s="23"/>
      <c r="AU124" s="23"/>
      <c r="AV124" s="23"/>
      <c r="AW124" s="23"/>
      <c r="AX124" s="23"/>
      <c r="AY124" s="47" t="n">
        <f aca="false">SUM(D124:AS124)</f>
        <v>1.00004282222711</v>
      </c>
      <c r="AZ124" s="0"/>
      <c r="BA124" s="0"/>
      <c r="BB124" s="0"/>
    </row>
    <row r="125" customFormat="false" ht="18" hidden="false" customHeight="true" outlineLevel="0" collapsed="false">
      <c r="A125" s="13" t="s">
        <v>63</v>
      </c>
      <c r="B125" s="14" t="s">
        <v>64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5"/>
      <c r="AZ125" s="0"/>
      <c r="BA125" s="0"/>
      <c r="BB125" s="0"/>
    </row>
    <row r="126" customFormat="false" ht="15" hidden="false" customHeight="false" outlineLevel="0" collapsed="false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6"/>
      <c r="AZ126" s="0"/>
      <c r="BA126" s="0"/>
      <c r="BB126" s="0"/>
    </row>
    <row r="127" customFormat="false" ht="18" hidden="false" customHeight="true" outlineLevel="0" collapsed="false">
      <c r="A127" s="17" t="s">
        <v>65</v>
      </c>
      <c r="B127" s="18" t="s">
        <v>66</v>
      </c>
      <c r="C127" s="19" t="n">
        <f aca="false">2142933.17+C68</f>
        <v>2345540.74327393</v>
      </c>
      <c r="D127" s="20" t="n">
        <f aca="false">$C127*D128</f>
        <v>107146.6585</v>
      </c>
      <c r="E127" s="20" t="n">
        <f aca="false">$C127*E128</f>
        <v>107146.6585</v>
      </c>
      <c r="F127" s="20" t="n">
        <f aca="false">$C127*F128</f>
        <v>214293.317</v>
      </c>
      <c r="G127" s="20" t="n">
        <f aca="false">$C127*G128</f>
        <v>214293.317</v>
      </c>
      <c r="H127" s="20" t="n">
        <v>429872.39</v>
      </c>
      <c r="I127" s="20" t="n">
        <v>301724.990336</v>
      </c>
      <c r="J127" s="20" t="n">
        <v>384227.92</v>
      </c>
      <c r="K127" s="20" t="n">
        <v>384227.92</v>
      </c>
      <c r="L127" s="20" t="n">
        <f aca="false">$C127*L128</f>
        <v>0</v>
      </c>
      <c r="M127" s="20" t="n">
        <f aca="false">$C127*M128</f>
        <v>0</v>
      </c>
      <c r="N127" s="20" t="n">
        <f aca="false">$C127*N128</f>
        <v>0</v>
      </c>
      <c r="O127" s="20" t="n">
        <f aca="false">$C127*O128</f>
        <v>0</v>
      </c>
      <c r="P127" s="20"/>
      <c r="Q127" s="20"/>
      <c r="R127" s="20"/>
      <c r="S127" s="20" t="n">
        <f aca="false">S128*$C127</f>
        <v>91173.4079732685</v>
      </c>
      <c r="T127" s="20" t="n">
        <f aca="false">T128*$C127</f>
        <v>20260.757327393</v>
      </c>
      <c r="U127" s="20" t="n">
        <f aca="false">U128*$C127</f>
        <v>91173.4079732685</v>
      </c>
      <c r="V127" s="20" t="n">
        <f aca="false">V128*$C127</f>
        <v>0</v>
      </c>
      <c r="W127" s="20" t="n">
        <f aca="false">W128*$C127</f>
        <v>0</v>
      </c>
      <c r="X127" s="20" t="n">
        <f aca="false">X128*$C127</f>
        <v>0</v>
      </c>
      <c r="Y127" s="20" t="n">
        <f aca="false">Y128*$C127</f>
        <v>0</v>
      </c>
      <c r="Z127" s="20" t="n">
        <f aca="false">Z128*$C127</f>
        <v>0</v>
      </c>
      <c r="AA127" s="20" t="n">
        <f aca="false">AA128*$C127</f>
        <v>0</v>
      </c>
      <c r="AB127" s="20" t="n">
        <v>0</v>
      </c>
      <c r="AC127" s="20" t="n">
        <v>0</v>
      </c>
      <c r="AD127" s="20" t="n">
        <v>0</v>
      </c>
      <c r="AE127" s="20" t="n">
        <v>0</v>
      </c>
      <c r="AF127" s="20" t="n">
        <v>0</v>
      </c>
      <c r="AG127" s="20" t="n">
        <v>0</v>
      </c>
      <c r="AH127" s="20" t="n">
        <v>0</v>
      </c>
      <c r="AI127" s="20" t="n">
        <v>0</v>
      </c>
      <c r="AJ127" s="20" t="n">
        <v>0</v>
      </c>
      <c r="AK127" s="20" t="n">
        <v>0</v>
      </c>
      <c r="AL127" s="20" t="n">
        <v>0</v>
      </c>
      <c r="AM127" s="20" t="n">
        <v>0</v>
      </c>
      <c r="AN127" s="20" t="n">
        <v>0</v>
      </c>
      <c r="AO127" s="20" t="n">
        <v>0</v>
      </c>
      <c r="AP127" s="20" t="n">
        <v>0</v>
      </c>
      <c r="AQ127" s="20" t="n">
        <v>0</v>
      </c>
      <c r="AR127" s="20" t="n">
        <v>0</v>
      </c>
      <c r="AS127" s="48"/>
      <c r="AT127" s="20" t="n">
        <v>0</v>
      </c>
      <c r="AU127" s="20" t="n">
        <v>0</v>
      </c>
      <c r="AV127" s="20" t="n">
        <v>0</v>
      </c>
      <c r="AW127" s="20" t="n">
        <v>0</v>
      </c>
      <c r="AX127" s="20" t="n">
        <v>0</v>
      </c>
      <c r="AY127" s="46" t="n">
        <f aca="false">SUM(D127:AS127)</f>
        <v>2345540.74460993</v>
      </c>
      <c r="AZ127" s="0"/>
      <c r="BA127" s="0"/>
      <c r="BB127" s="0"/>
    </row>
    <row r="128" customFormat="false" ht="15" hidden="false" customHeight="false" outlineLevel="0" collapsed="false">
      <c r="A128" s="17"/>
      <c r="B128" s="18"/>
      <c r="C128" s="19"/>
      <c r="D128" s="22" t="n">
        <f aca="false">D16/$C127</f>
        <v>0.0456810050335956</v>
      </c>
      <c r="E128" s="22" t="n">
        <f aca="false">E16/$C127</f>
        <v>0.0456810050335956</v>
      </c>
      <c r="F128" s="22" t="n">
        <f aca="false">F16/$C127</f>
        <v>0.0913620100671912</v>
      </c>
      <c r="G128" s="22" t="n">
        <f aca="false">G16/$C127</f>
        <v>0.0913620100671912</v>
      </c>
      <c r="H128" s="22" t="n">
        <f aca="false">H16/$C127</f>
        <v>0.183272190531203</v>
      </c>
      <c r="I128" s="22" t="n">
        <f aca="false">I16/$C127</f>
        <v>0.128637710174605</v>
      </c>
      <c r="J128" s="22" t="n">
        <f aca="false">J16/$C127</f>
        <v>0.163812085167061</v>
      </c>
      <c r="K128" s="22" t="n">
        <f aca="false">K16/$C127</f>
        <v>0.163812085167061</v>
      </c>
      <c r="L128" s="22"/>
      <c r="M128" s="22"/>
      <c r="N128" s="22"/>
      <c r="O128" s="22"/>
      <c r="P128" s="22"/>
      <c r="Q128" s="22"/>
      <c r="R128" s="22"/>
      <c r="S128" s="22" t="n">
        <f aca="false">('Previsão de Serviços'!C3/$C127)+(S68/$C127)</f>
        <v>0.0388709546976395</v>
      </c>
      <c r="T128" s="22" t="n">
        <f aca="false">('Previsão de Serviços'!D3/$C127)+(T68/$C127)</f>
        <v>0.00863798993280877</v>
      </c>
      <c r="U128" s="22" t="n">
        <f aca="false">('Previsão de Serviços'!E3/$C127)+(U68/$C127)</f>
        <v>0.0388709546976395</v>
      </c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3"/>
      <c r="AU128" s="23"/>
      <c r="AV128" s="23"/>
      <c r="AW128" s="23"/>
      <c r="AX128" s="23"/>
      <c r="AY128" s="47" t="n">
        <f aca="false">SUM(D128:AS128)</f>
        <v>1.00000000056959</v>
      </c>
      <c r="AZ128" s="0"/>
      <c r="BA128" s="0"/>
      <c r="BB128" s="0"/>
    </row>
    <row r="129" customFormat="false" ht="18" hidden="false" customHeight="true" outlineLevel="0" collapsed="false">
      <c r="A129" s="17" t="s">
        <v>67</v>
      </c>
      <c r="B129" s="18" t="s">
        <v>68</v>
      </c>
      <c r="C129" s="19" t="n">
        <f aca="false">4761198.16+C70+C72</f>
        <v>4645347.74948836</v>
      </c>
      <c r="D129" s="20" t="n">
        <f aca="false">$C129*D130</f>
        <v>0</v>
      </c>
      <c r="E129" s="20" t="n">
        <f aca="false">$C129*E130</f>
        <v>238059.908</v>
      </c>
      <c r="F129" s="20" t="n">
        <f aca="false">$C129*F130</f>
        <v>238059.908</v>
      </c>
      <c r="G129" s="20" t="n">
        <f aca="false">$C129*G130</f>
        <v>238059.908</v>
      </c>
      <c r="H129" s="20" t="n">
        <v>238059.908</v>
      </c>
      <c r="I129" s="20" t="n">
        <v>238059.908</v>
      </c>
      <c r="J129" s="20" t="n">
        <v>372325.696112</v>
      </c>
      <c r="K129" s="20" t="n">
        <v>302812.202976</v>
      </c>
      <c r="L129" s="20" t="n">
        <v>428507.8344</v>
      </c>
      <c r="M129" s="20" t="n">
        <v>333283.8712</v>
      </c>
      <c r="N129" s="20" t="n">
        <v>285671.8896</v>
      </c>
      <c r="O129" s="20" t="n">
        <v>284719.649968</v>
      </c>
      <c r="P129" s="20" t="n">
        <f aca="false">P130*C129</f>
        <v>284719.65</v>
      </c>
      <c r="Q129" s="20" t="n">
        <f aca="false">Q130*C129</f>
        <v>214253.9172</v>
      </c>
      <c r="R129" s="20" t="n">
        <v>190447.93</v>
      </c>
      <c r="S129" s="20" t="n">
        <f aca="false">S130*C129</f>
        <v>50359.4683647045</v>
      </c>
      <c r="T129" s="20" t="n">
        <f aca="false">T130*C129</f>
        <v>679209.376179288</v>
      </c>
      <c r="U129" s="20" t="n">
        <f aca="false">U130*C129</f>
        <v>28736.724944363</v>
      </c>
      <c r="V129" s="20" t="n">
        <f aca="false">V130*C129</f>
        <v>0</v>
      </c>
      <c r="W129" s="20" t="n">
        <f aca="false">W130*C129</f>
        <v>0</v>
      </c>
      <c r="X129" s="20" t="n">
        <f aca="false">X130*C129</f>
        <v>0</v>
      </c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 t="n">
        <v>0</v>
      </c>
      <c r="AU129" s="20" t="n">
        <v>0</v>
      </c>
      <c r="AV129" s="20" t="n">
        <v>0</v>
      </c>
      <c r="AW129" s="20" t="n">
        <v>0</v>
      </c>
      <c r="AX129" s="20" t="n">
        <v>0</v>
      </c>
      <c r="AY129" s="46" t="n">
        <f aca="false">SUM(D129:AS129)</f>
        <v>4645347.75094436</v>
      </c>
      <c r="AZ129" s="0"/>
      <c r="BA129" s="0"/>
      <c r="BB129" s="0"/>
    </row>
    <row r="130" customFormat="false" ht="15" hidden="false" customHeight="false" outlineLevel="0" collapsed="false">
      <c r="A130" s="17"/>
      <c r="B130" s="18"/>
      <c r="C130" s="19"/>
      <c r="D130" s="22"/>
      <c r="E130" s="22" t="n">
        <f aca="false">E18/$C129</f>
        <v>0.0512469508932287</v>
      </c>
      <c r="F130" s="22" t="n">
        <f aca="false">F18/$C129</f>
        <v>0.0512469508932287</v>
      </c>
      <c r="G130" s="22" t="n">
        <f aca="false">G18/$C129</f>
        <v>0.0512469508932287</v>
      </c>
      <c r="H130" s="22" t="n">
        <f aca="false">H18/$C129</f>
        <v>0.0512469508932287</v>
      </c>
      <c r="I130" s="22" t="n">
        <f aca="false">I18/$C129</f>
        <v>0.0512469508932287</v>
      </c>
      <c r="J130" s="22" t="n">
        <f aca="false">J18/$C129</f>
        <v>0.0801502311970096</v>
      </c>
      <c r="K130" s="22" t="n">
        <f aca="false">K18/$C129</f>
        <v>0.0651861215361869</v>
      </c>
      <c r="L130" s="22" t="n">
        <f aca="false">L18/$C129</f>
        <v>0.0922445116078116</v>
      </c>
      <c r="M130" s="22" t="n">
        <f aca="false">M18/$C129</f>
        <v>0.0717457312505201</v>
      </c>
      <c r="N130" s="22" t="n">
        <f aca="false">N18/$C129</f>
        <v>0.0614963410718744</v>
      </c>
      <c r="O130" s="22" t="n">
        <f aca="false">O18/$C129</f>
        <v>0.0612913532683015</v>
      </c>
      <c r="P130" s="22" t="n">
        <f aca="false">P18/$C129</f>
        <v>0.0612913532751901</v>
      </c>
      <c r="Q130" s="22" t="n">
        <f aca="false">Q18/$C129</f>
        <v>0.0461222558039058</v>
      </c>
      <c r="R130" s="22" t="n">
        <f aca="false">R18/$C129</f>
        <v>0.0409975607145829</v>
      </c>
      <c r="S130" s="22" t="n">
        <f aca="false">('Previsão de Serviços'!C4/$C129)+(S70/$C129)+(S72/$C129)</f>
        <v>0.0108408392827536</v>
      </c>
      <c r="T130" s="22" t="n">
        <f aca="false">('Previsão de Serviços'!D$4/$C129)+(T70/$C129)+(T72/$C129)</f>
        <v>0.146212816091992</v>
      </c>
      <c r="U130" s="22" t="n">
        <f aca="false">('Previsão de Serviços'!E$4/$C129)+(U70/$C129)+(U72/$C129)</f>
        <v>0.00618612997219166</v>
      </c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3"/>
      <c r="AU130" s="23"/>
      <c r="AV130" s="23"/>
      <c r="AW130" s="23"/>
      <c r="AX130" s="23"/>
      <c r="AY130" s="47" t="n">
        <f aca="false">SUM(D130:AS130)</f>
        <v>0.999999999538463</v>
      </c>
      <c r="AZ130" s="0"/>
      <c r="BA130" s="0"/>
      <c r="BB130" s="0"/>
    </row>
    <row r="131" customFormat="false" ht="18" hidden="false" customHeight="true" outlineLevel="0" collapsed="false">
      <c r="A131" s="17" t="s">
        <v>69</v>
      </c>
      <c r="B131" s="18" t="s">
        <v>70</v>
      </c>
      <c r="C131" s="19" t="n">
        <v>1967198.51</v>
      </c>
      <c r="D131" s="20" t="n">
        <f aca="false">$C131*D132</f>
        <v>0</v>
      </c>
      <c r="E131" s="20" t="n">
        <f aca="false">$C131*E132</f>
        <v>0</v>
      </c>
      <c r="F131" s="20" t="n">
        <f aca="false">$C131*F132</f>
        <v>0</v>
      </c>
      <c r="G131" s="20" t="n">
        <f aca="false">$C131*G132</f>
        <v>0</v>
      </c>
      <c r="H131" s="20" t="n">
        <f aca="false">$C131*H132</f>
        <v>0</v>
      </c>
      <c r="I131" s="20" t="n">
        <f aca="false">$C131*I132</f>
        <v>0</v>
      </c>
      <c r="J131" s="20" t="n">
        <f aca="false">$C131*J132</f>
        <v>0</v>
      </c>
      <c r="K131" s="20" t="n">
        <f aca="false">$C131*K132</f>
        <v>39343.9702</v>
      </c>
      <c r="L131" s="20" t="n">
        <f aca="false">$C131*L132</f>
        <v>39343.9702</v>
      </c>
      <c r="M131" s="20" t="n">
        <f aca="false">$C131*M132</f>
        <v>59015.9553</v>
      </c>
      <c r="N131" s="20" t="n">
        <f aca="false">$C131*N132</f>
        <v>59015.9553</v>
      </c>
      <c r="O131" s="20" t="n">
        <f aca="false">$C131*O132</f>
        <v>39343.9702</v>
      </c>
      <c r="P131" s="20" t="n">
        <f aca="false">P132*C131</f>
        <v>39343.9702</v>
      </c>
      <c r="Q131" s="20" t="n">
        <f aca="false">Q132*C131</f>
        <v>39343.9702</v>
      </c>
      <c r="R131" s="20" t="n">
        <v>39343.97</v>
      </c>
      <c r="S131" s="20" t="n">
        <f aca="false">S132*C131</f>
        <v>48196.363495</v>
      </c>
      <c r="T131" s="20" t="n">
        <f aca="false">T132*C131</f>
        <v>48196.363495</v>
      </c>
      <c r="U131" s="20" t="n">
        <f aca="false">U132*C131</f>
        <v>48196.363495</v>
      </c>
      <c r="V131" s="20" t="n">
        <f aca="false">C131*V132</f>
        <v>44261.966475</v>
      </c>
      <c r="W131" s="20" t="n">
        <f aca="false">C131*W132</f>
        <v>35409.57318</v>
      </c>
      <c r="X131" s="20"/>
      <c r="Y131" s="20"/>
      <c r="Z131" s="20"/>
      <c r="AA131" s="20" t="n">
        <v>0</v>
      </c>
      <c r="AB131" s="20" t="n">
        <v>0</v>
      </c>
      <c r="AC131" s="20" t="n">
        <v>0</v>
      </c>
      <c r="AD131" s="20" t="n">
        <v>0</v>
      </c>
      <c r="AE131" s="20" t="n">
        <v>0</v>
      </c>
      <c r="AF131" s="20" t="n">
        <v>0</v>
      </c>
      <c r="AG131" s="20" t="n">
        <f aca="false">AG132*C131</f>
        <v>66294.589787</v>
      </c>
      <c r="AH131" s="20" t="n">
        <f aca="false">C131*AH132</f>
        <v>66294.589787</v>
      </c>
      <c r="AI131" s="20" t="n">
        <f aca="false">C131*AI132</f>
        <v>66294.589787</v>
      </c>
      <c r="AJ131" s="20" t="n">
        <f aca="false">C131*AJ132</f>
        <v>66294.589787</v>
      </c>
      <c r="AK131" s="20" t="n">
        <v>374554.596304</v>
      </c>
      <c r="AL131" s="20" t="n">
        <v>374554.596304</v>
      </c>
      <c r="AM131" s="20" t="n">
        <v>374554.596304</v>
      </c>
      <c r="AN131" s="20" t="n">
        <v>0</v>
      </c>
      <c r="AO131" s="20" t="n">
        <v>0</v>
      </c>
      <c r="AP131" s="20" t="n">
        <v>0</v>
      </c>
      <c r="AQ131" s="20" t="n">
        <v>0</v>
      </c>
      <c r="AR131" s="20" t="n">
        <v>0</v>
      </c>
      <c r="AS131" s="20" t="n">
        <v>0</v>
      </c>
      <c r="AT131" s="20" t="n">
        <v>0</v>
      </c>
      <c r="AU131" s="20" t="n">
        <v>0</v>
      </c>
      <c r="AV131" s="20" t="n">
        <v>0</v>
      </c>
      <c r="AW131" s="20" t="n">
        <v>0</v>
      </c>
      <c r="AX131" s="20" t="n">
        <v>0</v>
      </c>
      <c r="AY131" s="46" t="n">
        <f aca="false">SUM(D131:AS131)</f>
        <v>1967198.5098</v>
      </c>
      <c r="AZ131" s="0"/>
      <c r="BA131" s="0"/>
      <c r="BB131" s="0"/>
    </row>
    <row r="132" customFormat="false" ht="15" hidden="false" customHeight="false" outlineLevel="0" collapsed="false">
      <c r="A132" s="17"/>
      <c r="B132" s="18"/>
      <c r="C132" s="19"/>
      <c r="D132" s="22"/>
      <c r="E132" s="22"/>
      <c r="F132" s="22"/>
      <c r="G132" s="22"/>
      <c r="H132" s="22"/>
      <c r="I132" s="22"/>
      <c r="J132" s="22"/>
      <c r="K132" s="22" t="n">
        <v>0.02</v>
      </c>
      <c r="L132" s="22" t="n">
        <v>0.02</v>
      </c>
      <c r="M132" s="22" t="n">
        <v>0.03</v>
      </c>
      <c r="N132" s="22" t="n">
        <v>0.03</v>
      </c>
      <c r="O132" s="22" t="n">
        <v>0.02</v>
      </c>
      <c r="P132" s="22" t="n">
        <v>0.02</v>
      </c>
      <c r="Q132" s="22" t="n">
        <v>0.02</v>
      </c>
      <c r="R132" s="22" t="n">
        <f aca="false">R131/C131</f>
        <v>0.0199999998983326</v>
      </c>
      <c r="S132" s="22" t="n">
        <v>0.0245</v>
      </c>
      <c r="T132" s="22" t="n">
        <v>0.0245</v>
      </c>
      <c r="U132" s="22" t="n">
        <v>0.0245</v>
      </c>
      <c r="V132" s="22" t="n">
        <v>0.0225</v>
      </c>
      <c r="W132" s="22" t="n">
        <v>0.018</v>
      </c>
      <c r="X132" s="22"/>
      <c r="Y132" s="22"/>
      <c r="Z132" s="22"/>
      <c r="AA132" s="22"/>
      <c r="AB132" s="22"/>
      <c r="AC132" s="22"/>
      <c r="AD132" s="22"/>
      <c r="AE132" s="22"/>
      <c r="AF132" s="22"/>
      <c r="AG132" s="22" t="n">
        <v>0.0337</v>
      </c>
      <c r="AH132" s="22" t="n">
        <v>0.0337</v>
      </c>
      <c r="AI132" s="22" t="n">
        <v>0.0337</v>
      </c>
      <c r="AJ132" s="22" t="n">
        <v>0.0337</v>
      </c>
      <c r="AK132" s="22" t="n">
        <v>0.1904</v>
      </c>
      <c r="AL132" s="22" t="n">
        <v>0.1904</v>
      </c>
      <c r="AM132" s="22" t="n">
        <v>0.1904</v>
      </c>
      <c r="AN132" s="22"/>
      <c r="AO132" s="22"/>
      <c r="AP132" s="22"/>
      <c r="AQ132" s="22"/>
      <c r="AR132" s="22"/>
      <c r="AS132" s="22"/>
      <c r="AT132" s="23"/>
      <c r="AU132" s="23"/>
      <c r="AV132" s="23"/>
      <c r="AW132" s="23"/>
      <c r="AX132" s="23"/>
      <c r="AY132" s="47" t="n">
        <f aca="false">SUM(D132:AS132)</f>
        <v>0.999999999898333</v>
      </c>
      <c r="AZ132" s="0"/>
      <c r="BA132" s="0"/>
      <c r="BB132" s="0"/>
    </row>
    <row r="133" customFormat="false" ht="18" hidden="false" customHeight="true" outlineLevel="0" collapsed="false">
      <c r="A133" s="17" t="s">
        <v>71</v>
      </c>
      <c r="B133" s="18" t="s">
        <v>72</v>
      </c>
      <c r="C133" s="19" t="n">
        <v>285793.63</v>
      </c>
      <c r="D133" s="20" t="n">
        <f aca="false">$C133*D134</f>
        <v>0</v>
      </c>
      <c r="E133" s="20" t="n">
        <f aca="false">$C133*E134</f>
        <v>0</v>
      </c>
      <c r="F133" s="20" t="n">
        <f aca="false">$C133*F134</f>
        <v>0</v>
      </c>
      <c r="G133" s="20" t="n">
        <f aca="false">$C133*G134</f>
        <v>0</v>
      </c>
      <c r="H133" s="20" t="n">
        <f aca="false">$C133*H134</f>
        <v>0</v>
      </c>
      <c r="I133" s="20" t="n">
        <f aca="false">$C133*I134</f>
        <v>0</v>
      </c>
      <c r="J133" s="20" t="n">
        <f aca="false">$C133*J134</f>
        <v>0</v>
      </c>
      <c r="K133" s="20" t="n">
        <f aca="false">$C133*K134</f>
        <v>0</v>
      </c>
      <c r="L133" s="20" t="n">
        <f aca="false">$C133*L134</f>
        <v>0</v>
      </c>
      <c r="M133" s="20" t="n">
        <f aca="false">$C133*M134</f>
        <v>0</v>
      </c>
      <c r="N133" s="20" t="n">
        <f aca="false">$C133*N134</f>
        <v>0</v>
      </c>
      <c r="O133" s="20" t="n">
        <f aca="false">$C133*O134</f>
        <v>0</v>
      </c>
      <c r="P133" s="20" t="n">
        <v>0</v>
      </c>
      <c r="Q133" s="20" t="n">
        <v>0</v>
      </c>
      <c r="R133" s="20" t="n">
        <v>0</v>
      </c>
      <c r="S133" s="20" t="n">
        <v>0</v>
      </c>
      <c r="T133" s="20" t="n">
        <v>0</v>
      </c>
      <c r="U133" s="20" t="n">
        <v>0</v>
      </c>
      <c r="V133" s="20" t="n">
        <v>0</v>
      </c>
      <c r="W133" s="20" t="n">
        <v>0</v>
      </c>
      <c r="X133" s="20" t="n">
        <v>0</v>
      </c>
      <c r="Y133" s="20" t="n">
        <v>0</v>
      </c>
      <c r="Z133" s="20" t="n">
        <v>0</v>
      </c>
      <c r="AA133" s="20" t="n">
        <v>0</v>
      </c>
      <c r="AB133" s="20" t="n">
        <v>0</v>
      </c>
      <c r="AC133" s="20" t="n">
        <v>0</v>
      </c>
      <c r="AD133" s="20" t="n">
        <v>0</v>
      </c>
      <c r="AE133" s="20" t="n">
        <v>0</v>
      </c>
      <c r="AF133" s="20" t="n">
        <v>0</v>
      </c>
      <c r="AG133" s="20" t="n">
        <v>0</v>
      </c>
      <c r="AH133" s="20" t="n">
        <v>0</v>
      </c>
      <c r="AI133" s="20" t="n">
        <v>0</v>
      </c>
      <c r="AJ133" s="20" t="n">
        <v>0</v>
      </c>
      <c r="AK133" s="20" t="n">
        <v>71448.4075</v>
      </c>
      <c r="AL133" s="20" t="n">
        <v>71448.4075</v>
      </c>
      <c r="AM133" s="20" t="n">
        <v>71448.4075</v>
      </c>
      <c r="AN133" s="20" t="n">
        <v>71448.4075</v>
      </c>
      <c r="AO133" s="20" t="n">
        <v>0</v>
      </c>
      <c r="AP133" s="20" t="n">
        <v>0</v>
      </c>
      <c r="AQ133" s="20" t="n">
        <v>0</v>
      </c>
      <c r="AR133" s="20" t="n">
        <v>0</v>
      </c>
      <c r="AS133" s="20" t="n">
        <v>0</v>
      </c>
      <c r="AT133" s="20" t="n">
        <v>0</v>
      </c>
      <c r="AU133" s="20" t="n">
        <v>0</v>
      </c>
      <c r="AV133" s="20" t="n">
        <v>0</v>
      </c>
      <c r="AW133" s="20" t="n">
        <v>0</v>
      </c>
      <c r="AX133" s="20" t="n">
        <v>0</v>
      </c>
      <c r="AY133" s="46" t="n">
        <f aca="false">SUM(D133:AS133)</f>
        <v>285793.63</v>
      </c>
      <c r="AZ133" s="0"/>
      <c r="BA133" s="0"/>
      <c r="BB133" s="0"/>
    </row>
    <row r="134" customFormat="false" ht="15" hidden="false" customHeight="false" outlineLevel="0" collapsed="false">
      <c r="A134" s="17"/>
      <c r="B134" s="18"/>
      <c r="C134" s="19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 t="n">
        <v>0.25</v>
      </c>
      <c r="AL134" s="22" t="n">
        <v>0.25</v>
      </c>
      <c r="AM134" s="22" t="n">
        <v>0.25</v>
      </c>
      <c r="AN134" s="22" t="n">
        <v>0.25</v>
      </c>
      <c r="AO134" s="22"/>
      <c r="AP134" s="22"/>
      <c r="AQ134" s="22"/>
      <c r="AR134" s="22"/>
      <c r="AS134" s="22"/>
      <c r="AT134" s="23"/>
      <c r="AU134" s="23"/>
      <c r="AV134" s="23"/>
      <c r="AW134" s="23"/>
      <c r="AX134" s="23"/>
      <c r="AY134" s="47" t="n">
        <f aca="false">SUM(D134:AS134)</f>
        <v>1</v>
      </c>
      <c r="AZ134" s="0"/>
      <c r="BA134" s="0"/>
      <c r="BB134" s="0"/>
    </row>
    <row r="135" customFormat="false" ht="18" hidden="false" customHeight="true" outlineLevel="0" collapsed="false">
      <c r="A135" s="17" t="s">
        <v>73</v>
      </c>
      <c r="B135" s="18" t="s">
        <v>74</v>
      </c>
      <c r="C135" s="19" t="n">
        <v>3163494.96</v>
      </c>
      <c r="D135" s="20" t="n">
        <f aca="false">$C135*D136</f>
        <v>0</v>
      </c>
      <c r="E135" s="20" t="n">
        <f aca="false">$C135*E136</f>
        <v>0</v>
      </c>
      <c r="F135" s="20" t="n">
        <f aca="false">$C135*F136</f>
        <v>0</v>
      </c>
      <c r="G135" s="20" t="n">
        <f aca="false">$C135*G136</f>
        <v>0</v>
      </c>
      <c r="H135" s="20" t="n">
        <f aca="false">$C135*H136</f>
        <v>0</v>
      </c>
      <c r="I135" s="20" t="n">
        <f aca="false">$C135*I136</f>
        <v>0</v>
      </c>
      <c r="J135" s="20" t="n">
        <f aca="false">$C135*J136</f>
        <v>0</v>
      </c>
      <c r="K135" s="20" t="n">
        <f aca="false">$C135*K136</f>
        <v>0</v>
      </c>
      <c r="L135" s="20" t="n">
        <f aca="false">$C135*L136</f>
        <v>0</v>
      </c>
      <c r="M135" s="20" t="n">
        <f aca="false">$C135*M136</f>
        <v>0</v>
      </c>
      <c r="N135" s="20" t="n">
        <f aca="false">$C135*N136</f>
        <v>0</v>
      </c>
      <c r="O135" s="20" t="n">
        <f aca="false">$C135*O136</f>
        <v>0</v>
      </c>
      <c r="P135" s="20" t="n">
        <v>0</v>
      </c>
      <c r="Q135" s="20" t="n">
        <v>0</v>
      </c>
      <c r="R135" s="20" t="n">
        <v>0</v>
      </c>
      <c r="S135" s="20" t="n">
        <v>0</v>
      </c>
      <c r="T135" s="20" t="n">
        <v>0</v>
      </c>
      <c r="U135" s="20" t="n">
        <v>0</v>
      </c>
      <c r="V135" s="20" t="n">
        <v>0</v>
      </c>
      <c r="W135" s="20" t="n">
        <v>0</v>
      </c>
      <c r="X135" s="20" t="n">
        <v>0</v>
      </c>
      <c r="Y135" s="20" t="n">
        <v>0</v>
      </c>
      <c r="Z135" s="20" t="n">
        <v>0</v>
      </c>
      <c r="AA135" s="20" t="n">
        <v>474524.244</v>
      </c>
      <c r="AB135" s="20" t="n">
        <v>474524.244</v>
      </c>
      <c r="AC135" s="20" t="n">
        <v>316349.496</v>
      </c>
      <c r="AD135" s="20" t="n">
        <v>316349.496</v>
      </c>
      <c r="AE135" s="20" t="n">
        <v>316349.496</v>
      </c>
      <c r="AF135" s="20" t="n">
        <v>316349.496</v>
      </c>
      <c r="AG135" s="20" t="n">
        <v>158174.748</v>
      </c>
      <c r="AH135" s="20" t="n">
        <v>158174.748</v>
      </c>
      <c r="AI135" s="20" t="n">
        <v>158174.748</v>
      </c>
      <c r="AJ135" s="20" t="n">
        <v>158174.748</v>
      </c>
      <c r="AK135" s="20" t="n">
        <v>158174.748</v>
      </c>
      <c r="AL135" s="20" t="n">
        <v>158174.748</v>
      </c>
      <c r="AM135" s="20" t="n">
        <v>0</v>
      </c>
      <c r="AN135" s="20" t="n">
        <v>0</v>
      </c>
      <c r="AO135" s="20" t="n">
        <v>0</v>
      </c>
      <c r="AP135" s="20" t="n">
        <v>0</v>
      </c>
      <c r="AQ135" s="20" t="n">
        <v>0</v>
      </c>
      <c r="AR135" s="20" t="n">
        <v>0</v>
      </c>
      <c r="AS135" s="20" t="n">
        <v>0</v>
      </c>
      <c r="AT135" s="20" t="n">
        <v>0</v>
      </c>
      <c r="AU135" s="20" t="n">
        <v>0</v>
      </c>
      <c r="AV135" s="20" t="n">
        <v>0</v>
      </c>
      <c r="AW135" s="20" t="n">
        <v>0</v>
      </c>
      <c r="AX135" s="20" t="n">
        <v>0</v>
      </c>
      <c r="AY135" s="46" t="n">
        <f aca="false">SUM(D135:AS135)</f>
        <v>3163494.96</v>
      </c>
      <c r="AZ135" s="0"/>
      <c r="BA135" s="0"/>
      <c r="BB135" s="0"/>
    </row>
    <row r="136" customFormat="false" ht="15" hidden="false" customHeight="false" outlineLevel="0" collapsed="false">
      <c r="A136" s="17"/>
      <c r="B136" s="18"/>
      <c r="C136" s="19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 t="n">
        <v>0.15</v>
      </c>
      <c r="AB136" s="22" t="n">
        <v>0.15</v>
      </c>
      <c r="AC136" s="22" t="n">
        <v>0.1</v>
      </c>
      <c r="AD136" s="22" t="n">
        <v>0.1</v>
      </c>
      <c r="AE136" s="22" t="n">
        <v>0.1</v>
      </c>
      <c r="AF136" s="22" t="n">
        <v>0.1</v>
      </c>
      <c r="AG136" s="22" t="n">
        <v>0.05</v>
      </c>
      <c r="AH136" s="22" t="n">
        <v>0.05</v>
      </c>
      <c r="AI136" s="22" t="n">
        <v>0.05</v>
      </c>
      <c r="AJ136" s="22" t="n">
        <v>0.05</v>
      </c>
      <c r="AK136" s="22" t="n">
        <v>0.05</v>
      </c>
      <c r="AL136" s="22" t="n">
        <v>0.05</v>
      </c>
      <c r="AM136" s="22"/>
      <c r="AN136" s="22"/>
      <c r="AO136" s="22"/>
      <c r="AP136" s="22"/>
      <c r="AQ136" s="22"/>
      <c r="AR136" s="22"/>
      <c r="AS136" s="22"/>
      <c r="AT136" s="23"/>
      <c r="AU136" s="23"/>
      <c r="AV136" s="23"/>
      <c r="AW136" s="23"/>
      <c r="AX136" s="23"/>
      <c r="AY136" s="47" t="n">
        <f aca="false">SUM(D136:AS136)</f>
        <v>1</v>
      </c>
      <c r="AZ136" s="0"/>
      <c r="BA136" s="0"/>
      <c r="BB136" s="0"/>
    </row>
    <row r="137" customFormat="false" ht="18" hidden="false" customHeight="true" outlineLevel="0" collapsed="false">
      <c r="A137" s="17" t="s">
        <v>75</v>
      </c>
      <c r="B137" s="18" t="s">
        <v>76</v>
      </c>
      <c r="C137" s="19" t="n">
        <v>619290.5</v>
      </c>
      <c r="D137" s="20" t="n">
        <f aca="false">$C137*D138</f>
        <v>0</v>
      </c>
      <c r="E137" s="20" t="n">
        <f aca="false">$C137*E138</f>
        <v>0</v>
      </c>
      <c r="F137" s="20" t="n">
        <f aca="false">$C137*F138</f>
        <v>0</v>
      </c>
      <c r="G137" s="20" t="n">
        <f aca="false">$C137*G138</f>
        <v>30964.525</v>
      </c>
      <c r="H137" s="20" t="n">
        <v>9567.93</v>
      </c>
      <c r="I137" s="20" t="n">
        <v>1734.0134</v>
      </c>
      <c r="J137" s="20" t="n">
        <f aca="false">$C137*J138</f>
        <v>0</v>
      </c>
      <c r="K137" s="20" t="n">
        <f aca="false">$C137*K138</f>
        <v>0</v>
      </c>
      <c r="L137" s="20" t="n">
        <v>13624.39</v>
      </c>
      <c r="M137" s="20" t="n">
        <v>13624.39</v>
      </c>
      <c r="N137" s="20" t="n">
        <v>13624.39</v>
      </c>
      <c r="O137" s="20" t="n">
        <v>13624.39</v>
      </c>
      <c r="P137" s="20" t="n">
        <f aca="false">P138*C137</f>
        <v>13624.391</v>
      </c>
      <c r="Q137" s="20" t="n">
        <f aca="false">Q138*C137</f>
        <v>13624.391</v>
      </c>
      <c r="R137" s="20"/>
      <c r="S137" s="20" t="n">
        <f aca="false">S138*C137</f>
        <v>15482.2625</v>
      </c>
      <c r="T137" s="20" t="n">
        <f aca="false">C137*T138</f>
        <v>59451.888</v>
      </c>
      <c r="U137" s="20" t="n">
        <f aca="false">U138*C137</f>
        <v>86576.8119000001</v>
      </c>
      <c r="V137" s="20" t="n">
        <f aca="false">V138*C137</f>
        <v>86576.8119000001</v>
      </c>
      <c r="W137" s="20" t="n">
        <f aca="false">W138*C137</f>
        <v>86576.8119000001</v>
      </c>
      <c r="X137" s="20" t="n">
        <f aca="false">X138*C137</f>
        <v>86576.8119000001</v>
      </c>
      <c r="Y137" s="20" t="n">
        <v>74036.29</v>
      </c>
      <c r="Z137" s="20"/>
      <c r="AA137" s="20"/>
      <c r="AB137" s="20"/>
      <c r="AC137" s="20" t="n">
        <v>0</v>
      </c>
      <c r="AD137" s="20" t="n">
        <v>0</v>
      </c>
      <c r="AE137" s="20" t="n">
        <v>0</v>
      </c>
      <c r="AF137" s="20" t="n">
        <v>0</v>
      </c>
      <c r="AG137" s="20" t="n">
        <v>0</v>
      </c>
      <c r="AH137" s="20" t="n">
        <v>0</v>
      </c>
      <c r="AI137" s="20" t="n">
        <v>0</v>
      </c>
      <c r="AJ137" s="20" t="n">
        <v>0</v>
      </c>
      <c r="AK137" s="20" t="n">
        <v>0</v>
      </c>
      <c r="AL137" s="20" t="n">
        <v>0</v>
      </c>
      <c r="AM137" s="20" t="n">
        <v>0</v>
      </c>
      <c r="AN137" s="20" t="n">
        <v>0</v>
      </c>
      <c r="AO137" s="20" t="n">
        <v>0</v>
      </c>
      <c r="AP137" s="20" t="n">
        <v>0</v>
      </c>
      <c r="AQ137" s="20" t="n">
        <v>0</v>
      </c>
      <c r="AR137" s="20" t="n">
        <v>0</v>
      </c>
      <c r="AS137" s="20" t="n">
        <v>0</v>
      </c>
      <c r="AT137" s="20" t="n">
        <v>0</v>
      </c>
      <c r="AU137" s="20" t="n">
        <v>0</v>
      </c>
      <c r="AV137" s="20" t="n">
        <v>0</v>
      </c>
      <c r="AW137" s="20" t="n">
        <v>0</v>
      </c>
      <c r="AX137" s="20" t="n">
        <v>0</v>
      </c>
      <c r="AY137" s="46" t="n">
        <f aca="false">SUM(D137:AS137)</f>
        <v>619290.4985</v>
      </c>
      <c r="AZ137" s="0"/>
      <c r="BA137" s="0"/>
      <c r="BB137" s="0"/>
    </row>
    <row r="138" customFormat="false" ht="15" hidden="false" customHeight="false" outlineLevel="0" collapsed="false">
      <c r="A138" s="17"/>
      <c r="B138" s="18"/>
      <c r="C138" s="19"/>
      <c r="D138" s="22"/>
      <c r="E138" s="22"/>
      <c r="F138" s="22"/>
      <c r="G138" s="22" t="n">
        <v>0.05</v>
      </c>
      <c r="H138" s="22" t="n">
        <f aca="false">H137/C137</f>
        <v>0.015449825243565</v>
      </c>
      <c r="I138" s="22" t="n">
        <f aca="false">I137/C137</f>
        <v>0.0028</v>
      </c>
      <c r="J138" s="22"/>
      <c r="K138" s="22"/>
      <c r="L138" s="22" t="n">
        <f aca="false">L137/C137</f>
        <v>0.0219999983852489</v>
      </c>
      <c r="M138" s="22" t="n">
        <f aca="false">M137/C137</f>
        <v>0.0219999983852489</v>
      </c>
      <c r="N138" s="22" t="n">
        <f aca="false">N137/C137</f>
        <v>0.0219999983852489</v>
      </c>
      <c r="O138" s="22" t="n">
        <f aca="false">O137/C137</f>
        <v>0.0219999983852489</v>
      </c>
      <c r="P138" s="22" t="n">
        <v>0.022</v>
      </c>
      <c r="Q138" s="22" t="n">
        <v>0.022</v>
      </c>
      <c r="R138" s="22"/>
      <c r="S138" s="22" t="n">
        <v>0.025</v>
      </c>
      <c r="T138" s="22" t="n">
        <v>0.096</v>
      </c>
      <c r="U138" s="22" t="n">
        <v>0.1398</v>
      </c>
      <c r="V138" s="22" t="n">
        <v>0.1398</v>
      </c>
      <c r="W138" s="22" t="n">
        <v>0.1398</v>
      </c>
      <c r="X138" s="22" t="n">
        <v>0.1398</v>
      </c>
      <c r="Y138" s="22" t="n">
        <v>0.1196</v>
      </c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3"/>
      <c r="AU138" s="23"/>
      <c r="AV138" s="23"/>
      <c r="AW138" s="23"/>
      <c r="AX138" s="23"/>
      <c r="AY138" s="47" t="n">
        <f aca="false">SUM(D138:AS138)</f>
        <v>1.00004981878456</v>
      </c>
      <c r="AZ138" s="0"/>
      <c r="BA138" s="0"/>
      <c r="BB138" s="0"/>
    </row>
    <row r="139" customFormat="false" ht="18" hidden="false" customHeight="true" outlineLevel="0" collapsed="false">
      <c r="A139" s="17" t="s">
        <v>77</v>
      </c>
      <c r="B139" s="25" t="s">
        <v>78</v>
      </c>
      <c r="C139" s="19" t="n">
        <v>300302.7</v>
      </c>
      <c r="D139" s="26" t="n">
        <f aca="false">$C139*D140</f>
        <v>0</v>
      </c>
      <c r="E139" s="20" t="n">
        <f aca="false">$C139*E140</f>
        <v>0</v>
      </c>
      <c r="F139" s="20" t="n">
        <f aca="false">$C139*F140</f>
        <v>0</v>
      </c>
      <c r="G139" s="20" t="n">
        <f aca="false">$C139*G140</f>
        <v>0</v>
      </c>
      <c r="H139" s="20" t="n">
        <f aca="false">$C139*H140</f>
        <v>0</v>
      </c>
      <c r="I139" s="20" t="n">
        <f aca="false">$C139*I140</f>
        <v>0</v>
      </c>
      <c r="J139" s="20" t="n">
        <f aca="false">$C139*J140</f>
        <v>0</v>
      </c>
      <c r="K139" s="20" t="n">
        <f aca="false">$C139*K140</f>
        <v>0</v>
      </c>
      <c r="L139" s="20" t="n">
        <f aca="false">$C139*L140</f>
        <v>0</v>
      </c>
      <c r="M139" s="20" t="n">
        <f aca="false">$C139*M140</f>
        <v>0</v>
      </c>
      <c r="N139" s="20" t="n">
        <f aca="false">$C139*N140</f>
        <v>0</v>
      </c>
      <c r="O139" s="20" t="n">
        <f aca="false">$C139*O140</f>
        <v>0</v>
      </c>
      <c r="P139" s="20" t="n">
        <v>0</v>
      </c>
      <c r="Q139" s="20" t="n">
        <v>0</v>
      </c>
      <c r="R139" s="20" t="n">
        <v>0</v>
      </c>
      <c r="S139" s="20" t="n">
        <v>0</v>
      </c>
      <c r="T139" s="20" t="n">
        <v>0</v>
      </c>
      <c r="U139" s="20" t="n">
        <v>0</v>
      </c>
      <c r="V139" s="20" t="n">
        <v>0</v>
      </c>
      <c r="W139" s="20" t="n">
        <v>0</v>
      </c>
      <c r="X139" s="20" t="n">
        <v>0</v>
      </c>
      <c r="Y139" s="20" t="n">
        <v>0</v>
      </c>
      <c r="Z139" s="20" t="n">
        <v>0</v>
      </c>
      <c r="AA139" s="20" t="n">
        <v>0</v>
      </c>
      <c r="AB139" s="20" t="n">
        <v>0</v>
      </c>
      <c r="AC139" s="20" t="n">
        <v>0</v>
      </c>
      <c r="AD139" s="20" t="n">
        <v>0</v>
      </c>
      <c r="AE139" s="20" t="n">
        <v>0</v>
      </c>
      <c r="AF139" s="20" t="n">
        <v>0</v>
      </c>
      <c r="AG139" s="20" t="n">
        <v>30030.27</v>
      </c>
      <c r="AH139" s="20" t="n">
        <v>30030.27</v>
      </c>
      <c r="AI139" s="20" t="n">
        <v>30030.27</v>
      </c>
      <c r="AJ139" s="20" t="n">
        <v>30030.27</v>
      </c>
      <c r="AK139" s="20" t="n">
        <v>30030.27</v>
      </c>
      <c r="AL139" s="20" t="n">
        <v>30030.27</v>
      </c>
      <c r="AM139" s="20" t="n">
        <v>30030.27</v>
      </c>
      <c r="AN139" s="20" t="n">
        <v>30030.27</v>
      </c>
      <c r="AO139" s="20" t="n">
        <v>30030.27</v>
      </c>
      <c r="AP139" s="20" t="n">
        <v>30030.27</v>
      </c>
      <c r="AQ139" s="20" t="n">
        <v>0</v>
      </c>
      <c r="AR139" s="20" t="n">
        <v>0</v>
      </c>
      <c r="AS139" s="20" t="n">
        <v>0</v>
      </c>
      <c r="AT139" s="20" t="n">
        <v>0</v>
      </c>
      <c r="AU139" s="20" t="n">
        <v>0</v>
      </c>
      <c r="AV139" s="20" t="n">
        <v>0</v>
      </c>
      <c r="AW139" s="20" t="n">
        <v>0</v>
      </c>
      <c r="AX139" s="20" t="n">
        <v>0</v>
      </c>
      <c r="AY139" s="46" t="n">
        <f aca="false">SUM(D139:AS139)</f>
        <v>300302.7</v>
      </c>
      <c r="AZ139" s="0"/>
      <c r="BA139" s="0"/>
      <c r="BB139" s="0"/>
    </row>
    <row r="140" customFormat="false" ht="15" hidden="false" customHeight="false" outlineLevel="0" collapsed="false">
      <c r="A140" s="17"/>
      <c r="B140" s="25"/>
      <c r="C140" s="19"/>
      <c r="D140" s="27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 t="n">
        <v>0.1</v>
      </c>
      <c r="AH140" s="22" t="n">
        <v>0.1</v>
      </c>
      <c r="AI140" s="22" t="n">
        <v>0.1</v>
      </c>
      <c r="AJ140" s="22" t="n">
        <v>0.1</v>
      </c>
      <c r="AK140" s="22" t="n">
        <v>0.1</v>
      </c>
      <c r="AL140" s="22" t="n">
        <v>0.1</v>
      </c>
      <c r="AM140" s="22" t="n">
        <v>0.1</v>
      </c>
      <c r="AN140" s="22" t="n">
        <v>0.1</v>
      </c>
      <c r="AO140" s="22" t="n">
        <v>0.1</v>
      </c>
      <c r="AP140" s="22" t="n">
        <v>0.1</v>
      </c>
      <c r="AQ140" s="22"/>
      <c r="AR140" s="22"/>
      <c r="AS140" s="22"/>
      <c r="AT140" s="23"/>
      <c r="AU140" s="23"/>
      <c r="AV140" s="23"/>
      <c r="AW140" s="23"/>
      <c r="AX140" s="23"/>
      <c r="AY140" s="47" t="n">
        <f aca="false">SUM(D140:AS140)</f>
        <v>1</v>
      </c>
      <c r="AZ140" s="0"/>
      <c r="BA140" s="0"/>
      <c r="BB140" s="0"/>
    </row>
    <row r="141" customFormat="false" ht="18" hidden="false" customHeight="true" outlineLevel="0" collapsed="false">
      <c r="A141" s="17" t="s">
        <v>79</v>
      </c>
      <c r="B141" s="25" t="s">
        <v>80</v>
      </c>
      <c r="C141" s="19" t="n">
        <v>2074120.55</v>
      </c>
      <c r="D141" s="26" t="n">
        <f aca="false">$C141*D142</f>
        <v>0</v>
      </c>
      <c r="E141" s="20" t="n">
        <f aca="false">$C141*E142</f>
        <v>0</v>
      </c>
      <c r="F141" s="20" t="n">
        <f aca="false">$C141*F142</f>
        <v>0</v>
      </c>
      <c r="G141" s="20" t="n">
        <f aca="false">$C141*G142</f>
        <v>0</v>
      </c>
      <c r="H141" s="20" t="n">
        <f aca="false">$C141*H142</f>
        <v>0</v>
      </c>
      <c r="I141" s="20" t="n">
        <f aca="false">$C141*I142</f>
        <v>0</v>
      </c>
      <c r="J141" s="20" t="n">
        <f aca="false">$C141*J142</f>
        <v>0</v>
      </c>
      <c r="K141" s="20" t="n">
        <f aca="false">$C141*K142</f>
        <v>0</v>
      </c>
      <c r="L141" s="20" t="n">
        <f aca="false">$C141*L142</f>
        <v>0</v>
      </c>
      <c r="M141" s="20" t="n">
        <f aca="false">$C141*M142</f>
        <v>20741.2055</v>
      </c>
      <c r="N141" s="20" t="n">
        <f aca="false">$C141*N142</f>
        <v>20741.2055</v>
      </c>
      <c r="O141" s="20" t="n">
        <f aca="false">$C141*O142</f>
        <v>20741.2055</v>
      </c>
      <c r="P141" s="20" t="n">
        <f aca="false">P142*C141</f>
        <v>20741.2055</v>
      </c>
      <c r="Q141" s="20" t="n">
        <f aca="false">Q142*C141</f>
        <v>20741.2055</v>
      </c>
      <c r="R141" s="20" t="n">
        <v>20741.21</v>
      </c>
      <c r="S141" s="20" t="n">
        <f aca="false">C141*S142</f>
        <v>87113.0631</v>
      </c>
      <c r="T141" s="28" t="n">
        <f aca="false">T142*C141</f>
        <v>82964.822</v>
      </c>
      <c r="U141" s="20" t="n">
        <f aca="false">U142*C141</f>
        <v>82964.822</v>
      </c>
      <c r="V141" s="20" t="n">
        <f aca="false">V142*C141</f>
        <v>62223.6165</v>
      </c>
      <c r="W141" s="20"/>
      <c r="X141" s="20" t="n">
        <f aca="false">C141*X142</f>
        <v>130669.59465</v>
      </c>
      <c r="Y141" s="20" t="n">
        <v>108891.33</v>
      </c>
      <c r="Z141" s="20" t="n">
        <v>108891.33</v>
      </c>
      <c r="AA141" s="20" t="n">
        <v>129632.53</v>
      </c>
      <c r="AB141" s="20" t="n">
        <v>129632.52</v>
      </c>
      <c r="AC141" s="20" t="n">
        <v>155559.04125</v>
      </c>
      <c r="AD141" s="20" t="n">
        <v>217782.66</v>
      </c>
      <c r="AE141" s="20" t="n">
        <v>217782.66</v>
      </c>
      <c r="AF141" s="20" t="n">
        <v>217782.66</v>
      </c>
      <c r="AG141" s="20" t="n">
        <v>217782.66</v>
      </c>
      <c r="AH141" s="20" t="n">
        <v>0</v>
      </c>
      <c r="AI141" s="20" t="n">
        <v>0</v>
      </c>
      <c r="AJ141" s="20" t="n">
        <v>0</v>
      </c>
      <c r="AK141" s="20" t="n">
        <v>0</v>
      </c>
      <c r="AL141" s="20" t="n">
        <v>0</v>
      </c>
      <c r="AM141" s="20" t="n">
        <v>0</v>
      </c>
      <c r="AN141" s="20" t="n">
        <v>0</v>
      </c>
      <c r="AO141" s="20" t="n">
        <v>0</v>
      </c>
      <c r="AP141" s="20" t="n">
        <v>0</v>
      </c>
      <c r="AQ141" s="20" t="n">
        <v>0</v>
      </c>
      <c r="AR141" s="20" t="n">
        <v>0</v>
      </c>
      <c r="AS141" s="20" t="n">
        <v>0</v>
      </c>
      <c r="AT141" s="20" t="n">
        <v>0</v>
      </c>
      <c r="AU141" s="20" t="n">
        <v>0</v>
      </c>
      <c r="AV141" s="20" t="n">
        <v>0</v>
      </c>
      <c r="AW141" s="20" t="n">
        <v>0</v>
      </c>
      <c r="AX141" s="20" t="n">
        <v>0</v>
      </c>
      <c r="AY141" s="46" t="n">
        <f aca="false">SUM(D141:AS141)</f>
        <v>2074120.547</v>
      </c>
      <c r="AZ141" s="0"/>
      <c r="BA141" s="0"/>
      <c r="BB141" s="0"/>
    </row>
    <row r="142" customFormat="false" ht="15" hidden="false" customHeight="false" outlineLevel="0" collapsed="false">
      <c r="A142" s="17"/>
      <c r="B142" s="25"/>
      <c r="C142" s="19"/>
      <c r="D142" s="27"/>
      <c r="E142" s="22"/>
      <c r="F142" s="22"/>
      <c r="G142" s="22"/>
      <c r="H142" s="22"/>
      <c r="I142" s="22"/>
      <c r="J142" s="22"/>
      <c r="K142" s="22"/>
      <c r="L142" s="22"/>
      <c r="M142" s="22" t="n">
        <v>0.01</v>
      </c>
      <c r="N142" s="22" t="n">
        <v>0.01</v>
      </c>
      <c r="O142" s="22" t="n">
        <v>0.01</v>
      </c>
      <c r="P142" s="22" t="n">
        <v>0.01</v>
      </c>
      <c r="Q142" s="22" t="n">
        <v>0.01</v>
      </c>
      <c r="R142" s="22" t="n">
        <f aca="false">R141/C141</f>
        <v>0.0100000021695942</v>
      </c>
      <c r="S142" s="22" t="n">
        <v>0.042</v>
      </c>
      <c r="T142" s="22" t="n">
        <v>0.04</v>
      </c>
      <c r="U142" s="22" t="n">
        <v>0.04</v>
      </c>
      <c r="V142" s="22" t="n">
        <v>0.03</v>
      </c>
      <c r="W142" s="22"/>
      <c r="X142" s="22" t="n">
        <v>0.063</v>
      </c>
      <c r="Y142" s="22" t="n">
        <v>0.0525</v>
      </c>
      <c r="Z142" s="22" t="n">
        <v>0.0525</v>
      </c>
      <c r="AA142" s="22" t="n">
        <v>0.0625</v>
      </c>
      <c r="AB142" s="22" t="n">
        <v>0.0625</v>
      </c>
      <c r="AC142" s="22" t="n">
        <v>0.075</v>
      </c>
      <c r="AD142" s="22" t="n">
        <v>0.105</v>
      </c>
      <c r="AE142" s="22" t="n">
        <v>0.105</v>
      </c>
      <c r="AF142" s="22" t="n">
        <v>0.105</v>
      </c>
      <c r="AG142" s="22" t="n">
        <v>0.105</v>
      </c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3"/>
      <c r="AU142" s="23"/>
      <c r="AV142" s="23"/>
      <c r="AW142" s="23"/>
      <c r="AX142" s="23"/>
      <c r="AY142" s="47" t="n">
        <f aca="false">SUM(D142:AS142)</f>
        <v>1.00000000216959</v>
      </c>
      <c r="AZ142" s="0"/>
      <c r="BA142" s="0"/>
      <c r="BB142" s="0"/>
    </row>
    <row r="143" customFormat="false" ht="18" hidden="false" customHeight="true" outlineLevel="0" collapsed="false">
      <c r="A143" s="17" t="s">
        <v>81</v>
      </c>
      <c r="B143" s="25" t="s">
        <v>82</v>
      </c>
      <c r="C143" s="19" t="n">
        <f aca="false">2218799.6+C74</f>
        <v>2113262.9</v>
      </c>
      <c r="D143" s="26" t="n">
        <f aca="false">$C143*D144</f>
        <v>0</v>
      </c>
      <c r="E143" s="20" t="n">
        <f aca="false">$C143*E144</f>
        <v>0</v>
      </c>
      <c r="F143" s="20" t="n">
        <f aca="false">$C143*F144</f>
        <v>0</v>
      </c>
      <c r="G143" s="20" t="n">
        <f aca="false">$C143*G144</f>
        <v>0</v>
      </c>
      <c r="H143" s="20" t="n">
        <f aca="false">$C143*H144</f>
        <v>35203.73</v>
      </c>
      <c r="I143" s="20" t="n">
        <f aca="false">$C143*I144</f>
        <v>11241.45</v>
      </c>
      <c r="J143" s="20" t="n">
        <f aca="false">$C143*J144</f>
        <v>34815.27</v>
      </c>
      <c r="K143" s="20" t="n">
        <f aca="false">$C143*K144</f>
        <v>11241.45</v>
      </c>
      <c r="L143" s="20" t="n">
        <f aca="false">$C143*L144</f>
        <v>11241.45</v>
      </c>
      <c r="M143" s="20" t="n">
        <f aca="false">$C143*M144</f>
        <v>11241.45</v>
      </c>
      <c r="N143" s="20" t="n">
        <f aca="false">$C143*N144</f>
        <v>11241.45</v>
      </c>
      <c r="O143" s="20" t="n">
        <f aca="false">$C143*O144</f>
        <v>11241.45</v>
      </c>
      <c r="P143" s="20" t="n">
        <f aca="false">$C143*P144</f>
        <v>11241.45</v>
      </c>
      <c r="Q143" s="20" t="n">
        <f aca="false">$C143*Q144</f>
        <v>11241.45</v>
      </c>
      <c r="R143" s="20" t="n">
        <f aca="false">$C143*R144</f>
        <v>0</v>
      </c>
      <c r="S143" s="20" t="n">
        <f aca="false">S144*C143</f>
        <v>0</v>
      </c>
      <c r="T143" s="20" t="n">
        <f aca="false">T144*C143</f>
        <v>8727.6</v>
      </c>
      <c r="U143" s="20" t="n">
        <f aca="false">U144*C143</f>
        <v>8727.6</v>
      </c>
      <c r="V143" s="20" t="n">
        <f aca="false">C143*V144</f>
        <v>76077.4644</v>
      </c>
      <c r="W143" s="20" t="n">
        <f aca="false">C143*W144</f>
        <v>76077.4644</v>
      </c>
      <c r="X143" s="20"/>
      <c r="Y143" s="20"/>
      <c r="Z143" s="20"/>
      <c r="AA143" s="20" t="n">
        <v>0</v>
      </c>
      <c r="AB143" s="20" t="n">
        <v>0</v>
      </c>
      <c r="AC143" s="20" t="n">
        <v>132187.21</v>
      </c>
      <c r="AD143" s="20" t="n">
        <f aca="false">C143*AD144</f>
        <v>190827.63987</v>
      </c>
      <c r="AE143" s="20" t="n">
        <f aca="false">C143*AE144</f>
        <v>169695.01087</v>
      </c>
      <c r="AF143" s="20" t="n">
        <f aca="false">C143*AF144</f>
        <v>169695.01087</v>
      </c>
      <c r="AG143" s="20" t="n">
        <f aca="false">C143*AG144</f>
        <v>169695.01087</v>
      </c>
      <c r="AH143" s="20" t="n">
        <f aca="false">C143*AH144</f>
        <v>169695.01087</v>
      </c>
      <c r="AI143" s="20" t="n">
        <f aca="false">C143*AI144</f>
        <v>147928.403</v>
      </c>
      <c r="AJ143" s="20" t="n">
        <f aca="false">C143*AJ144</f>
        <v>190193.661</v>
      </c>
      <c r="AK143" s="20" t="n">
        <f aca="false">C143*AK144</f>
        <v>147928.403</v>
      </c>
      <c r="AL143" s="20" t="n">
        <f aca="false">C143*AL144</f>
        <v>147928.403</v>
      </c>
      <c r="AM143" s="20" t="n">
        <f aca="false">C143*AM144</f>
        <v>147928.403</v>
      </c>
      <c r="AN143" s="20" t="n">
        <v>0</v>
      </c>
      <c r="AO143" s="20" t="n">
        <v>0</v>
      </c>
      <c r="AP143" s="20" t="n">
        <v>0</v>
      </c>
      <c r="AQ143" s="20" t="n">
        <v>0</v>
      </c>
      <c r="AR143" s="20" t="n">
        <v>0</v>
      </c>
      <c r="AS143" s="20" t="n">
        <v>0</v>
      </c>
      <c r="AT143" s="20" t="n">
        <v>0</v>
      </c>
      <c r="AU143" s="20" t="n">
        <v>0</v>
      </c>
      <c r="AV143" s="20" t="n">
        <v>0</v>
      </c>
      <c r="AW143" s="20" t="n">
        <v>0</v>
      </c>
      <c r="AX143" s="20" t="n">
        <v>0</v>
      </c>
      <c r="AY143" s="46" t="n">
        <f aca="false">SUM(D143:AS143)</f>
        <v>2113262.89515</v>
      </c>
      <c r="AZ143" s="0"/>
      <c r="BA143" s="0"/>
      <c r="BB143" s="0"/>
    </row>
    <row r="144" customFormat="false" ht="15" hidden="false" customHeight="false" outlineLevel="0" collapsed="false">
      <c r="A144" s="17"/>
      <c r="B144" s="25"/>
      <c r="C144" s="19"/>
      <c r="D144" s="27"/>
      <c r="E144" s="22"/>
      <c r="F144" s="22"/>
      <c r="G144" s="22"/>
      <c r="H144" s="22" t="n">
        <f aca="false">H32/$C143</f>
        <v>0.0166584715985881</v>
      </c>
      <c r="I144" s="22" t="n">
        <f aca="false">I32/$C143</f>
        <v>0.00531947539513423</v>
      </c>
      <c r="J144" s="22" t="n">
        <f aca="false">J32/$C143</f>
        <v>0.0164746515920949</v>
      </c>
      <c r="K144" s="22" t="n">
        <f aca="false">K32/$C143</f>
        <v>0.00531947539513423</v>
      </c>
      <c r="L144" s="22" t="n">
        <f aca="false">L32/$C143</f>
        <v>0.00531947539513423</v>
      </c>
      <c r="M144" s="22" t="n">
        <f aca="false">M32/$C143</f>
        <v>0.00531947539513423</v>
      </c>
      <c r="N144" s="22" t="n">
        <f aca="false">N32/$C143</f>
        <v>0.00531947539513423</v>
      </c>
      <c r="O144" s="22" t="n">
        <f aca="false">O32/$C143</f>
        <v>0.00531947539513423</v>
      </c>
      <c r="P144" s="22" t="n">
        <f aca="false">P32/$C143</f>
        <v>0.00531947539513423</v>
      </c>
      <c r="Q144" s="22" t="n">
        <f aca="false">Q32/$C143</f>
        <v>0.00531947539513423</v>
      </c>
      <c r="R144" s="22"/>
      <c r="S144" s="22"/>
      <c r="T144" s="22" t="n">
        <f aca="false">('Previsão de Serviços'!D5/$C143)+(T74/$C143)</f>
        <v>0.00412991682199124</v>
      </c>
      <c r="U144" s="22" t="n">
        <f aca="false">('Previsão de Serviços'!E5/$C143)+(U74/$C143)</f>
        <v>0.00412991682199124</v>
      </c>
      <c r="V144" s="22" t="n">
        <v>0.036</v>
      </c>
      <c r="W144" s="22" t="n">
        <v>0.036</v>
      </c>
      <c r="X144" s="22"/>
      <c r="Y144" s="22"/>
      <c r="Z144" s="22"/>
      <c r="AA144" s="22"/>
      <c r="AB144" s="22"/>
      <c r="AC144" s="22" t="n">
        <v>0.0626</v>
      </c>
      <c r="AD144" s="22" t="n">
        <v>0.0903</v>
      </c>
      <c r="AE144" s="22" t="n">
        <v>0.0803</v>
      </c>
      <c r="AF144" s="22" t="n">
        <v>0.0803</v>
      </c>
      <c r="AG144" s="22" t="n">
        <v>0.0803</v>
      </c>
      <c r="AH144" s="22" t="n">
        <v>0.0803</v>
      </c>
      <c r="AI144" s="22" t="n">
        <v>0.07</v>
      </c>
      <c r="AJ144" s="22" t="n">
        <v>0.09</v>
      </c>
      <c r="AK144" s="22" t="n">
        <v>0.07</v>
      </c>
      <c r="AL144" s="22" t="n">
        <v>0.07</v>
      </c>
      <c r="AM144" s="22" t="n">
        <v>0.07</v>
      </c>
      <c r="AN144" s="22"/>
      <c r="AO144" s="22"/>
      <c r="AP144" s="22"/>
      <c r="AQ144" s="22"/>
      <c r="AR144" s="22"/>
      <c r="AS144" s="22"/>
      <c r="AT144" s="23"/>
      <c r="AU144" s="23"/>
      <c r="AV144" s="23"/>
      <c r="AW144" s="23"/>
      <c r="AX144" s="23"/>
      <c r="AY144" s="47" t="n">
        <f aca="false">SUM(D144:AS144)</f>
        <v>1.00004875999574</v>
      </c>
      <c r="AZ144" s="0"/>
      <c r="BA144" s="0"/>
      <c r="BB144" s="0"/>
    </row>
    <row r="145" customFormat="false" ht="18" hidden="false" customHeight="true" outlineLevel="0" collapsed="false">
      <c r="A145" s="17" t="s">
        <v>83</v>
      </c>
      <c r="B145" s="25" t="s">
        <v>84</v>
      </c>
      <c r="C145" s="19" t="n">
        <v>376672.69</v>
      </c>
      <c r="D145" s="26" t="n">
        <f aca="false">$C145*D146</f>
        <v>0</v>
      </c>
      <c r="E145" s="20" t="n">
        <f aca="false">$C145*E146</f>
        <v>0</v>
      </c>
      <c r="F145" s="20" t="n">
        <f aca="false">$C145*F146</f>
        <v>0</v>
      </c>
      <c r="G145" s="20" t="n">
        <f aca="false">$C145*G146</f>
        <v>0</v>
      </c>
      <c r="H145" s="20" t="n">
        <v>3364.82</v>
      </c>
      <c r="I145" s="20" t="n">
        <v>1500</v>
      </c>
      <c r="J145" s="20" t="n">
        <v>1500</v>
      </c>
      <c r="K145" s="20" t="n">
        <v>1500</v>
      </c>
      <c r="L145" s="20" t="n">
        <v>1500</v>
      </c>
      <c r="M145" s="20" t="n">
        <v>1500</v>
      </c>
      <c r="N145" s="20" t="n">
        <v>1500</v>
      </c>
      <c r="O145" s="20" t="n">
        <v>1500</v>
      </c>
      <c r="P145" s="20" t="n">
        <v>1500</v>
      </c>
      <c r="Q145" s="20" t="n">
        <v>1500</v>
      </c>
      <c r="R145" s="20"/>
      <c r="S145" s="20" t="n">
        <f aca="false">S146*C145</f>
        <v>6780.10842</v>
      </c>
      <c r="T145" s="20" t="n">
        <v>13183.54</v>
      </c>
      <c r="U145" s="20" t="n">
        <v>13183.54</v>
      </c>
      <c r="V145" s="20" t="n">
        <f aca="false">V146*C145</f>
        <v>7533.4538</v>
      </c>
      <c r="W145" s="20" t="n">
        <v>5123.12</v>
      </c>
      <c r="X145" s="20" t="n">
        <v>10066.91</v>
      </c>
      <c r="Y145" s="20" t="n">
        <v>15066.9076</v>
      </c>
      <c r="Z145" s="20" t="n">
        <v>15066.9076</v>
      </c>
      <c r="AA145" s="20" t="n">
        <v>15066.9076</v>
      </c>
      <c r="AB145" s="20" t="n">
        <v>15066.9076</v>
      </c>
      <c r="AC145" s="20" t="n">
        <f aca="false">C145*AC146</f>
        <v>20490.994336</v>
      </c>
      <c r="AD145" s="20" t="n">
        <v>18833.6345</v>
      </c>
      <c r="AE145" s="20" t="n">
        <v>18833.6345</v>
      </c>
      <c r="AF145" s="20" t="n">
        <v>18833.6345</v>
      </c>
      <c r="AG145" s="20" t="n">
        <f aca="false">C145*AG146</f>
        <v>18833.6345</v>
      </c>
      <c r="AH145" s="20" t="n">
        <f aca="false">C145*AH146</f>
        <v>18155.623658</v>
      </c>
      <c r="AI145" s="20" t="n">
        <f aca="false">C145*AI146</f>
        <v>15933.254787</v>
      </c>
      <c r="AJ145" s="20" t="n">
        <f aca="false">C145*AJ146</f>
        <v>19586.97988</v>
      </c>
      <c r="AK145" s="20" t="n">
        <f aca="false">C145*AK146</f>
        <v>47084.08625</v>
      </c>
      <c r="AL145" s="20" t="n">
        <f aca="false">C145*AL146</f>
        <v>47084.08625</v>
      </c>
      <c r="AM145" s="20" t="n">
        <v>0</v>
      </c>
      <c r="AN145" s="20"/>
      <c r="AO145" s="20"/>
      <c r="AP145" s="20"/>
      <c r="AQ145" s="20" t="n">
        <v>0</v>
      </c>
      <c r="AR145" s="20" t="n">
        <v>0</v>
      </c>
      <c r="AS145" s="20" t="n">
        <v>0</v>
      </c>
      <c r="AT145" s="20" t="n">
        <v>0</v>
      </c>
      <c r="AU145" s="20" t="n">
        <v>0</v>
      </c>
      <c r="AV145" s="20" t="n">
        <v>0</v>
      </c>
      <c r="AW145" s="20" t="n">
        <v>0</v>
      </c>
      <c r="AX145" s="20" t="n">
        <v>0</v>
      </c>
      <c r="AY145" s="46" t="n">
        <f aca="false">SUM(D145:AS145)</f>
        <v>376672.685781</v>
      </c>
      <c r="AZ145" s="0"/>
      <c r="BA145" s="0"/>
      <c r="BB145" s="0"/>
    </row>
    <row r="146" customFormat="false" ht="15" hidden="false" customHeight="false" outlineLevel="0" collapsed="false">
      <c r="A146" s="17"/>
      <c r="B146" s="25"/>
      <c r="C146" s="19"/>
      <c r="D146" s="27"/>
      <c r="E146" s="22"/>
      <c r="F146" s="22"/>
      <c r="G146" s="22"/>
      <c r="H146" s="22" t="n">
        <f aca="false">H145/C145</f>
        <v>0.00893300759340955</v>
      </c>
      <c r="I146" s="22" t="n">
        <f aca="false">I145/C145</f>
        <v>0.00398223720440152</v>
      </c>
      <c r="J146" s="22" t="n">
        <f aca="false">J145/C145</f>
        <v>0.00398223720440152</v>
      </c>
      <c r="K146" s="22" t="n">
        <f aca="false">K145/C145</f>
        <v>0.00398223720440152</v>
      </c>
      <c r="L146" s="22" t="n">
        <f aca="false">L145/C145</f>
        <v>0.00398223720440152</v>
      </c>
      <c r="M146" s="22" t="n">
        <f aca="false">M145/C145</f>
        <v>0.00398223720440152</v>
      </c>
      <c r="N146" s="22" t="n">
        <f aca="false">N145/C145</f>
        <v>0.00398223720440152</v>
      </c>
      <c r="O146" s="22" t="n">
        <f aca="false">O145/C145</f>
        <v>0.00398223720440152</v>
      </c>
      <c r="P146" s="22" t="n">
        <v>0.004</v>
      </c>
      <c r="Q146" s="22" t="n">
        <v>0.004</v>
      </c>
      <c r="R146" s="22"/>
      <c r="S146" s="22" t="n">
        <v>0.018</v>
      </c>
      <c r="T146" s="22" t="n">
        <v>0.035</v>
      </c>
      <c r="U146" s="22" t="n">
        <v>0.035</v>
      </c>
      <c r="V146" s="22" t="n">
        <v>0.02</v>
      </c>
      <c r="W146" s="22" t="n">
        <v>0.0136</v>
      </c>
      <c r="X146" s="22" t="n">
        <v>0.0267258823569078</v>
      </c>
      <c r="Y146" s="22" t="n">
        <v>0.04</v>
      </c>
      <c r="Z146" s="22" t="n">
        <v>0.04</v>
      </c>
      <c r="AA146" s="22" t="n">
        <v>0.04</v>
      </c>
      <c r="AB146" s="22" t="n">
        <v>0.04</v>
      </c>
      <c r="AC146" s="22" t="n">
        <v>0.0544</v>
      </c>
      <c r="AD146" s="22" t="n">
        <v>0.05</v>
      </c>
      <c r="AE146" s="22" t="n">
        <v>0.05</v>
      </c>
      <c r="AF146" s="22" t="n">
        <v>0.05</v>
      </c>
      <c r="AG146" s="22" t="n">
        <v>0.05</v>
      </c>
      <c r="AH146" s="22" t="n">
        <v>0.0482</v>
      </c>
      <c r="AI146" s="22" t="n">
        <v>0.0423</v>
      </c>
      <c r="AJ146" s="22" t="n">
        <v>0.052</v>
      </c>
      <c r="AK146" s="22" t="n">
        <v>0.125</v>
      </c>
      <c r="AL146" s="22" t="n">
        <v>0.125</v>
      </c>
      <c r="AM146" s="22"/>
      <c r="AN146" s="22"/>
      <c r="AO146" s="22"/>
      <c r="AP146" s="22"/>
      <c r="AQ146" s="22"/>
      <c r="AR146" s="22"/>
      <c r="AS146" s="22"/>
      <c r="AT146" s="23"/>
      <c r="AU146" s="23"/>
      <c r="AV146" s="23"/>
      <c r="AW146" s="23"/>
      <c r="AX146" s="23"/>
      <c r="AY146" s="47" t="n">
        <f aca="false">SUM(D146:AS146)</f>
        <v>1.00003455038113</v>
      </c>
      <c r="AZ146" s="0"/>
      <c r="BA146" s="0"/>
      <c r="BB146" s="0"/>
    </row>
    <row r="147" customFormat="false" ht="18" hidden="false" customHeight="true" outlineLevel="0" collapsed="false">
      <c r="A147" s="17" t="s">
        <v>85</v>
      </c>
      <c r="B147" s="25" t="s">
        <v>86</v>
      </c>
      <c r="C147" s="19" t="n">
        <v>5491452.93</v>
      </c>
      <c r="D147" s="26" t="n">
        <f aca="false">$C147*D148</f>
        <v>0</v>
      </c>
      <c r="E147" s="20" t="n">
        <f aca="false">$C147*E148</f>
        <v>10982.90586</v>
      </c>
      <c r="F147" s="20" t="n">
        <f aca="false">$C147*F148</f>
        <v>10982.90586</v>
      </c>
      <c r="G147" s="20" t="n">
        <f aca="false">$C147*G148</f>
        <v>10982.90586</v>
      </c>
      <c r="H147" s="20" t="n">
        <v>2972.82</v>
      </c>
      <c r="I147" s="20" t="n">
        <v>4422.24</v>
      </c>
      <c r="J147" s="20" t="n">
        <v>2972.82</v>
      </c>
      <c r="K147" s="20" t="n">
        <v>2972.82</v>
      </c>
      <c r="L147" s="20" t="n">
        <v>2972.82</v>
      </c>
      <c r="M147" s="20" t="n">
        <v>2972.82</v>
      </c>
      <c r="N147" s="20" t="n">
        <v>2972.82</v>
      </c>
      <c r="O147" s="20" t="n">
        <f aca="false">$C147*O148</f>
        <v>54914.5293</v>
      </c>
      <c r="P147" s="20" t="n">
        <v>76880.34</v>
      </c>
      <c r="Q147" s="20" t="n">
        <f aca="false">Q148*C147</f>
        <v>109829.0586</v>
      </c>
      <c r="R147" s="20" t="n">
        <f aca="false">R148*C147</f>
        <v>109829.0586</v>
      </c>
      <c r="S147" s="20" t="n">
        <f aca="false">S148*C147</f>
        <v>21965.81172</v>
      </c>
      <c r="T147" s="20" t="n">
        <f aca="false">T148*C147</f>
        <v>109829.0586</v>
      </c>
      <c r="U147" s="20" t="n">
        <f aca="false">U148*C147</f>
        <v>164743.5879</v>
      </c>
      <c r="V147" s="20" t="n">
        <f aca="false">V148*C147</f>
        <v>219658.1172</v>
      </c>
      <c r="W147" s="20" t="n">
        <f aca="false">W148*C147</f>
        <v>164743.5879</v>
      </c>
      <c r="X147" s="20" t="n">
        <v>109829.0586</v>
      </c>
      <c r="Y147" s="20" t="n">
        <v>109829.0586</v>
      </c>
      <c r="Z147" s="20" t="n">
        <v>126303.41739</v>
      </c>
      <c r="AA147" s="20" t="n">
        <v>126303.41739</v>
      </c>
      <c r="AB147" s="20" t="n">
        <v>126303.41739</v>
      </c>
      <c r="AC147" s="20" t="n">
        <v>126303.41739</v>
      </c>
      <c r="AD147" s="20" t="n">
        <v>126303.41739</v>
      </c>
      <c r="AE147" s="20" t="n">
        <v>126303.41739</v>
      </c>
      <c r="AF147" s="20" t="n">
        <v>120811.96446</v>
      </c>
      <c r="AG147" s="20" t="n">
        <f aca="false">C147*AG148</f>
        <v>82371.79395</v>
      </c>
      <c r="AH147" s="20" t="n">
        <f aca="false">C147*AH148</f>
        <v>82371.79395</v>
      </c>
      <c r="AI147" s="20" t="n">
        <f aca="false">C147*AI148</f>
        <v>82371.79395</v>
      </c>
      <c r="AJ147" s="20" t="n">
        <f aca="false">C147*AJ148</f>
        <v>411858.96975</v>
      </c>
      <c r="AK147" s="20" t="n">
        <f aca="false">C147*AK148</f>
        <v>224051.279544</v>
      </c>
      <c r="AL147" s="20" t="n">
        <v>1647435.879</v>
      </c>
      <c r="AM147" s="20" t="n">
        <v>109829.0586</v>
      </c>
      <c r="AN147" s="20" t="n">
        <v>219658.1172</v>
      </c>
      <c r="AO147" s="20" t="n">
        <v>412663.91</v>
      </c>
      <c r="AP147" s="20" t="n">
        <v>10982.90586</v>
      </c>
      <c r="AQ147" s="20" t="n">
        <v>10982.90586</v>
      </c>
      <c r="AR147" s="20" t="n">
        <f aca="false">AR148*C147</f>
        <v>5491.45293</v>
      </c>
      <c r="AS147" s="20" t="n">
        <f aca="false">AS148*C147</f>
        <v>5491.45293</v>
      </c>
      <c r="AT147" s="20" t="n">
        <v>0</v>
      </c>
      <c r="AU147" s="20" t="n">
        <v>0</v>
      </c>
      <c r="AV147" s="20" t="n">
        <v>0</v>
      </c>
      <c r="AW147" s="20" t="n">
        <v>0</v>
      </c>
      <c r="AX147" s="20" t="n">
        <v>0</v>
      </c>
      <c r="AY147" s="46" t="n">
        <f aca="false">SUM(D147:AS147)</f>
        <v>5491452.926924</v>
      </c>
      <c r="AZ147" s="0"/>
      <c r="BA147" s="0"/>
      <c r="BB147" s="0"/>
    </row>
    <row r="148" customFormat="false" ht="15" hidden="false" customHeight="false" outlineLevel="0" collapsed="false">
      <c r="A148" s="17"/>
      <c r="B148" s="25"/>
      <c r="C148" s="19"/>
      <c r="D148" s="27"/>
      <c r="E148" s="22" t="n">
        <v>0.002</v>
      </c>
      <c r="F148" s="22" t="n">
        <v>0.002</v>
      </c>
      <c r="G148" s="22" t="n">
        <v>0.002</v>
      </c>
      <c r="H148" s="22" t="n">
        <f aca="false">H147/C147</f>
        <v>0.000541353998276008</v>
      </c>
      <c r="I148" s="22" t="n">
        <f aca="false">I147/C147</f>
        <v>0.000805295075159644</v>
      </c>
      <c r="J148" s="22" t="n">
        <f aca="false">J147/C147</f>
        <v>0.000541353998276008</v>
      </c>
      <c r="K148" s="22" t="n">
        <f aca="false">K147/C147</f>
        <v>0.000541353998276008</v>
      </c>
      <c r="L148" s="22" t="n">
        <f aca="false">L147/C147</f>
        <v>0.000541353998276008</v>
      </c>
      <c r="M148" s="22" t="n">
        <f aca="false">M147/C147</f>
        <v>0.000541353998276008</v>
      </c>
      <c r="N148" s="22" t="n">
        <f aca="false">N147/C147</f>
        <v>0.000541353998276008</v>
      </c>
      <c r="O148" s="22" t="n">
        <v>0.01</v>
      </c>
      <c r="P148" s="22" t="n">
        <v>0.014</v>
      </c>
      <c r="Q148" s="22" t="n">
        <v>0.02</v>
      </c>
      <c r="R148" s="22" t="n">
        <v>0.02</v>
      </c>
      <c r="S148" s="22" t="n">
        <v>0.004</v>
      </c>
      <c r="T148" s="22" t="n">
        <v>0.02</v>
      </c>
      <c r="U148" s="22" t="n">
        <v>0.03</v>
      </c>
      <c r="V148" s="22" t="n">
        <v>0.04</v>
      </c>
      <c r="W148" s="22" t="n">
        <v>0.03</v>
      </c>
      <c r="X148" s="22" t="n">
        <v>0.02</v>
      </c>
      <c r="Y148" s="22" t="n">
        <v>0.02</v>
      </c>
      <c r="Z148" s="22" t="n">
        <v>0.023</v>
      </c>
      <c r="AA148" s="22" t="n">
        <v>0.023</v>
      </c>
      <c r="AB148" s="22" t="n">
        <v>0.023</v>
      </c>
      <c r="AC148" s="22" t="n">
        <v>0.023</v>
      </c>
      <c r="AD148" s="22" t="n">
        <v>0.023</v>
      </c>
      <c r="AE148" s="22" t="n">
        <v>0.023</v>
      </c>
      <c r="AF148" s="22" t="n">
        <v>0.022</v>
      </c>
      <c r="AG148" s="22" t="n">
        <v>0.015</v>
      </c>
      <c r="AH148" s="22" t="n">
        <v>0.015</v>
      </c>
      <c r="AI148" s="22" t="n">
        <v>0.015</v>
      </c>
      <c r="AJ148" s="22" t="n">
        <v>0.075</v>
      </c>
      <c r="AK148" s="22" t="n">
        <v>0.0408</v>
      </c>
      <c r="AL148" s="22" t="n">
        <v>0.3</v>
      </c>
      <c r="AM148" s="22" t="n">
        <v>0.02</v>
      </c>
      <c r="AN148" s="22" t="n">
        <v>0.04</v>
      </c>
      <c r="AO148" s="22" t="n">
        <v>0.0751</v>
      </c>
      <c r="AP148" s="22" t="n">
        <v>0.002</v>
      </c>
      <c r="AQ148" s="22" t="n">
        <v>0.002</v>
      </c>
      <c r="AR148" s="22" t="n">
        <v>0.001</v>
      </c>
      <c r="AS148" s="22" t="n">
        <v>0.001</v>
      </c>
      <c r="AT148" s="23"/>
      <c r="AU148" s="23"/>
      <c r="AV148" s="23"/>
      <c r="AW148" s="23"/>
      <c r="AX148" s="23"/>
      <c r="AY148" s="47" t="n">
        <f aca="false">SUM(D148:AS148)</f>
        <v>0.999953419064816</v>
      </c>
      <c r="AZ148" s="0"/>
      <c r="BA148" s="0"/>
      <c r="BB148" s="0"/>
    </row>
    <row r="149" customFormat="false" ht="18" hidden="false" customHeight="true" outlineLevel="0" collapsed="false">
      <c r="A149" s="17" t="s">
        <v>87</v>
      </c>
      <c r="B149" s="25" t="s">
        <v>88</v>
      </c>
      <c r="C149" s="19" t="n">
        <v>423739.8</v>
      </c>
      <c r="D149" s="20" t="n">
        <f aca="false">$C149*D150</f>
        <v>0</v>
      </c>
      <c r="E149" s="20" t="n">
        <f aca="false">$C149*E150</f>
        <v>0</v>
      </c>
      <c r="F149" s="20" t="n">
        <f aca="false">$C149*F150</f>
        <v>0</v>
      </c>
      <c r="G149" s="20" t="n">
        <f aca="false">$C149*G150</f>
        <v>0</v>
      </c>
      <c r="H149" s="20" t="n">
        <f aca="false">$C149*H150</f>
        <v>0</v>
      </c>
      <c r="I149" s="20" t="n">
        <f aca="false">$C149*I150</f>
        <v>0</v>
      </c>
      <c r="J149" s="20" t="n">
        <f aca="false">$C149*J150</f>
        <v>0</v>
      </c>
      <c r="K149" s="20" t="n">
        <f aca="false">$C149*K150</f>
        <v>0</v>
      </c>
      <c r="L149" s="20" t="n">
        <f aca="false">$C149*L150</f>
        <v>0</v>
      </c>
      <c r="M149" s="20" t="n">
        <f aca="false">$C149*M150</f>
        <v>0</v>
      </c>
      <c r="N149" s="20" t="n">
        <f aca="false">$C149*N150</f>
        <v>0</v>
      </c>
      <c r="O149" s="20" t="n">
        <f aca="false">$C149*O150</f>
        <v>0</v>
      </c>
      <c r="P149" s="20" t="n">
        <v>0</v>
      </c>
      <c r="Q149" s="20" t="n">
        <v>0</v>
      </c>
      <c r="R149" s="20" t="n">
        <v>0</v>
      </c>
      <c r="S149" s="20" t="n">
        <v>0</v>
      </c>
      <c r="T149" s="20" t="n">
        <v>0</v>
      </c>
      <c r="U149" s="20" t="n">
        <v>0</v>
      </c>
      <c r="V149" s="20" t="n">
        <v>0</v>
      </c>
      <c r="W149" s="20" t="n">
        <v>0</v>
      </c>
      <c r="X149" s="20" t="n">
        <v>0</v>
      </c>
      <c r="Y149" s="20" t="n">
        <v>0</v>
      </c>
      <c r="Z149" s="20" t="n">
        <v>0</v>
      </c>
      <c r="AA149" s="20" t="n">
        <v>0</v>
      </c>
      <c r="AB149" s="20" t="n">
        <v>0</v>
      </c>
      <c r="AC149" s="20" t="n">
        <v>0</v>
      </c>
      <c r="AD149" s="20" t="n">
        <v>0</v>
      </c>
      <c r="AE149" s="20" t="n">
        <v>0</v>
      </c>
      <c r="AF149" s="20" t="n">
        <v>0</v>
      </c>
      <c r="AG149" s="20" t="n">
        <v>31780.485</v>
      </c>
      <c r="AH149" s="20" t="n">
        <v>31780.485</v>
      </c>
      <c r="AI149" s="20" t="n">
        <v>31780.485</v>
      </c>
      <c r="AJ149" s="20" t="n">
        <v>52967.475</v>
      </c>
      <c r="AK149" s="20" t="n">
        <v>52967.475</v>
      </c>
      <c r="AL149" s="20" t="n">
        <v>52967.475</v>
      </c>
      <c r="AM149" s="20" t="n">
        <v>42373.98</v>
      </c>
      <c r="AN149" s="20" t="n">
        <v>42373.98</v>
      </c>
      <c r="AO149" s="20" t="n">
        <v>42373.98</v>
      </c>
      <c r="AP149" s="20" t="n">
        <v>10593.495</v>
      </c>
      <c r="AQ149" s="20" t="n">
        <v>10593.495</v>
      </c>
      <c r="AR149" s="20" t="n">
        <v>10593.495</v>
      </c>
      <c r="AS149" s="20" t="n">
        <v>10593.495</v>
      </c>
      <c r="AT149" s="20" t="n">
        <v>0</v>
      </c>
      <c r="AU149" s="20" t="n">
        <v>0</v>
      </c>
      <c r="AV149" s="20" t="n">
        <v>0</v>
      </c>
      <c r="AW149" s="20" t="n">
        <v>0</v>
      </c>
      <c r="AX149" s="20" t="n">
        <v>0</v>
      </c>
      <c r="AY149" s="46" t="n">
        <f aca="false">SUM(D149:AS149)</f>
        <v>423739.8</v>
      </c>
      <c r="AZ149" s="0"/>
      <c r="BA149" s="0"/>
      <c r="BB149" s="0"/>
    </row>
    <row r="150" customFormat="false" ht="15" hidden="false" customHeight="false" outlineLevel="0" collapsed="false">
      <c r="A150" s="17"/>
      <c r="B150" s="25"/>
      <c r="C150" s="19"/>
      <c r="D150" s="27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 t="n">
        <v>0.075</v>
      </c>
      <c r="AH150" s="22" t="n">
        <v>0.075</v>
      </c>
      <c r="AI150" s="22" t="n">
        <v>0.075</v>
      </c>
      <c r="AJ150" s="22" t="n">
        <v>0.125</v>
      </c>
      <c r="AK150" s="22" t="n">
        <v>0.125</v>
      </c>
      <c r="AL150" s="22" t="n">
        <v>0.125</v>
      </c>
      <c r="AM150" s="22" t="n">
        <v>0.1</v>
      </c>
      <c r="AN150" s="22" t="n">
        <v>0.1</v>
      </c>
      <c r="AO150" s="22" t="n">
        <v>0.1</v>
      </c>
      <c r="AP150" s="22" t="n">
        <v>0.025</v>
      </c>
      <c r="AQ150" s="22" t="n">
        <v>0.025</v>
      </c>
      <c r="AR150" s="22" t="n">
        <v>0.025</v>
      </c>
      <c r="AS150" s="22" t="n">
        <v>0.025</v>
      </c>
      <c r="AT150" s="23"/>
      <c r="AU150" s="23"/>
      <c r="AV150" s="23"/>
      <c r="AW150" s="23"/>
      <c r="AX150" s="23"/>
      <c r="AY150" s="47" t="n">
        <f aca="false">SUM(D150:AS150)</f>
        <v>1</v>
      </c>
      <c r="AZ150" s="0"/>
      <c r="BA150" s="0"/>
      <c r="BB150" s="0"/>
    </row>
    <row r="151" customFormat="false" ht="18" hidden="false" customHeight="true" outlineLevel="0" collapsed="false">
      <c r="A151" s="17" t="s">
        <v>89</v>
      </c>
      <c r="B151" s="25" t="s">
        <v>90</v>
      </c>
      <c r="C151" s="19" t="n">
        <f aca="false">237557.05+C78</f>
        <v>226543.77</v>
      </c>
      <c r="D151" s="26" t="n">
        <f aca="false">$C151*D152</f>
        <v>0</v>
      </c>
      <c r="E151" s="20" t="n">
        <f aca="false">$C151*E152</f>
        <v>0</v>
      </c>
      <c r="F151" s="20" t="n">
        <f aca="false">$C151*F152</f>
        <v>0</v>
      </c>
      <c r="G151" s="20" t="n">
        <f aca="false">$C151*G152</f>
        <v>0</v>
      </c>
      <c r="H151" s="20" t="n">
        <f aca="false">$C151*H152</f>
        <v>0</v>
      </c>
      <c r="I151" s="20" t="n">
        <f aca="false">$C151*I152</f>
        <v>0</v>
      </c>
      <c r="J151" s="20" t="n">
        <f aca="false">$C151*J152</f>
        <v>0</v>
      </c>
      <c r="K151" s="20" t="n">
        <f aca="false">$C151*K152</f>
        <v>0</v>
      </c>
      <c r="L151" s="20" t="n">
        <f aca="false">$C151*L152</f>
        <v>0</v>
      </c>
      <c r="M151" s="20" t="n">
        <f aca="false">$C151*M152</f>
        <v>0</v>
      </c>
      <c r="N151" s="20" t="n">
        <f aca="false">$C151*N152</f>
        <v>0</v>
      </c>
      <c r="O151" s="20" t="n">
        <f aca="false">$C151*O152</f>
        <v>0</v>
      </c>
      <c r="P151" s="20" t="n">
        <v>0</v>
      </c>
      <c r="Q151" s="20" t="n">
        <v>0</v>
      </c>
      <c r="R151" s="20" t="n">
        <v>0</v>
      </c>
      <c r="S151" s="20" t="n">
        <f aca="false">S152*C151</f>
        <v>0</v>
      </c>
      <c r="T151" s="20" t="n">
        <v>64563.05</v>
      </c>
      <c r="U151" s="20" t="n">
        <f aca="false">U152*C151</f>
        <v>34865.086203</v>
      </c>
      <c r="V151" s="20"/>
      <c r="W151" s="20" t="n">
        <v>0</v>
      </c>
      <c r="X151" s="20" t="n">
        <v>0</v>
      </c>
      <c r="Y151" s="20"/>
      <c r="Z151" s="20"/>
      <c r="AA151" s="20"/>
      <c r="AB151" s="20"/>
      <c r="AC151" s="20"/>
      <c r="AD151" s="20" t="n">
        <f aca="false">C151*AD152</f>
        <v>45308.754</v>
      </c>
      <c r="AE151" s="20" t="n">
        <f aca="false">C151*AE152</f>
        <v>45308.754</v>
      </c>
      <c r="AF151" s="20" t="n">
        <f aca="false">C151*AF152</f>
        <v>36498.13</v>
      </c>
      <c r="AG151" s="20" t="n">
        <v>0</v>
      </c>
      <c r="AH151" s="20" t="n">
        <v>0</v>
      </c>
      <c r="AI151" s="20" t="n">
        <v>0</v>
      </c>
      <c r="AJ151" s="20" t="n">
        <v>0</v>
      </c>
      <c r="AK151" s="20" t="n">
        <v>0</v>
      </c>
      <c r="AL151" s="20" t="n">
        <v>0</v>
      </c>
      <c r="AM151" s="20" t="n">
        <v>0</v>
      </c>
      <c r="AN151" s="20" t="n">
        <v>0</v>
      </c>
      <c r="AO151" s="20" t="n">
        <v>0</v>
      </c>
      <c r="AP151" s="20" t="n">
        <v>0</v>
      </c>
      <c r="AQ151" s="20" t="n">
        <v>0</v>
      </c>
      <c r="AR151" s="20" t="n">
        <v>0</v>
      </c>
      <c r="AS151" s="20" t="n">
        <v>0</v>
      </c>
      <c r="AT151" s="20" t="n">
        <v>0</v>
      </c>
      <c r="AU151" s="20" t="n">
        <v>0</v>
      </c>
      <c r="AV151" s="20" t="n">
        <v>0</v>
      </c>
      <c r="AW151" s="20" t="n">
        <v>0</v>
      </c>
      <c r="AX151" s="20" t="n">
        <v>0</v>
      </c>
      <c r="AY151" s="46" t="n">
        <f aca="false">SUM(D151:AS151)</f>
        <v>226543.774203</v>
      </c>
      <c r="AZ151" s="0"/>
      <c r="BA151" s="0"/>
      <c r="BB151" s="0"/>
    </row>
    <row r="152" customFormat="false" ht="15" hidden="false" customHeight="false" outlineLevel="0" collapsed="false">
      <c r="A152" s="17"/>
      <c r="B152" s="25"/>
      <c r="C152" s="19"/>
      <c r="D152" s="27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 t="n">
        <v>0.285</v>
      </c>
      <c r="U152" s="22" t="n">
        <v>0.1539</v>
      </c>
      <c r="V152" s="22"/>
      <c r="W152" s="22"/>
      <c r="X152" s="22"/>
      <c r="Y152" s="22"/>
      <c r="Z152" s="22"/>
      <c r="AA152" s="22"/>
      <c r="AB152" s="22"/>
      <c r="AC152" s="22"/>
      <c r="AD152" s="22" t="n">
        <v>0.2</v>
      </c>
      <c r="AE152" s="22" t="n">
        <v>0.2</v>
      </c>
      <c r="AF152" s="22" t="n">
        <f aca="false">('Previsão de Serviços'!P6/$C151)+(AF78/$C151)</f>
        <v>0.161108513379114</v>
      </c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3"/>
      <c r="AU152" s="23"/>
      <c r="AV152" s="23"/>
      <c r="AW152" s="23"/>
      <c r="AX152" s="23"/>
      <c r="AY152" s="47" t="n">
        <f aca="false">SUM(D152:AS152)</f>
        <v>1.00000851337911</v>
      </c>
      <c r="AZ152" s="0"/>
      <c r="BA152" s="0"/>
      <c r="BB152" s="0"/>
    </row>
    <row r="153" customFormat="false" ht="18" hidden="false" customHeight="true" outlineLevel="0" collapsed="false">
      <c r="A153" s="17" t="s">
        <v>91</v>
      </c>
      <c r="B153" s="25" t="s">
        <v>92</v>
      </c>
      <c r="C153" s="19" t="n">
        <v>23451.56</v>
      </c>
      <c r="D153" s="26" t="n">
        <f aca="false">$C153*D154</f>
        <v>0</v>
      </c>
      <c r="E153" s="20" t="n">
        <f aca="false">$C153*E154</f>
        <v>0</v>
      </c>
      <c r="F153" s="20" t="n">
        <f aca="false">$C153*F154</f>
        <v>0</v>
      </c>
      <c r="G153" s="20" t="n">
        <f aca="false">$C153*G154</f>
        <v>0</v>
      </c>
      <c r="H153" s="20" t="n">
        <f aca="false">$C153*H154</f>
        <v>0</v>
      </c>
      <c r="I153" s="20" t="n">
        <f aca="false">$C153*I154</f>
        <v>0</v>
      </c>
      <c r="J153" s="20" t="n">
        <f aca="false">$C153*J154</f>
        <v>0</v>
      </c>
      <c r="K153" s="20" t="n">
        <f aca="false">$C153*K154</f>
        <v>0</v>
      </c>
      <c r="L153" s="20" t="n">
        <f aca="false">$C153*L154</f>
        <v>0</v>
      </c>
      <c r="M153" s="20" t="n">
        <f aca="false">$C153*M154</f>
        <v>0</v>
      </c>
      <c r="N153" s="20" t="n">
        <f aca="false">$C153*N154</f>
        <v>0</v>
      </c>
      <c r="O153" s="20" t="n">
        <f aca="false">$C153*O154</f>
        <v>0</v>
      </c>
      <c r="P153" s="20" t="n">
        <v>0</v>
      </c>
      <c r="Q153" s="20" t="n">
        <v>0</v>
      </c>
      <c r="R153" s="20" t="n">
        <v>0</v>
      </c>
      <c r="S153" s="20" t="n">
        <v>0</v>
      </c>
      <c r="T153" s="20" t="n">
        <v>0</v>
      </c>
      <c r="U153" s="20" t="n">
        <v>0</v>
      </c>
      <c r="V153" s="20"/>
      <c r="W153" s="20" t="n">
        <v>0</v>
      </c>
      <c r="X153" s="20" t="n">
        <v>0</v>
      </c>
      <c r="Y153" s="20" t="n">
        <v>0</v>
      </c>
      <c r="Z153" s="20" t="n">
        <v>0</v>
      </c>
      <c r="AA153" s="20" t="n">
        <v>0</v>
      </c>
      <c r="AB153" s="20" t="n">
        <v>0</v>
      </c>
      <c r="AC153" s="20" t="n">
        <v>0</v>
      </c>
      <c r="AD153" s="20" t="n">
        <v>0</v>
      </c>
      <c r="AE153" s="20" t="n">
        <v>0</v>
      </c>
      <c r="AF153" s="20" t="n">
        <v>0</v>
      </c>
      <c r="AG153" s="20" t="n">
        <v>0</v>
      </c>
      <c r="AH153" s="20" t="n">
        <v>0</v>
      </c>
      <c r="AI153" s="20" t="n">
        <v>0</v>
      </c>
      <c r="AJ153" s="20" t="n">
        <v>0</v>
      </c>
      <c r="AK153" s="20" t="n">
        <v>0</v>
      </c>
      <c r="AL153" s="20" t="n">
        <v>0</v>
      </c>
      <c r="AM153" s="20" t="n">
        <v>0</v>
      </c>
      <c r="AN153" s="20" t="n">
        <v>0</v>
      </c>
      <c r="AO153" s="20" t="n">
        <v>4690.312</v>
      </c>
      <c r="AP153" s="20" t="n">
        <v>4690.312</v>
      </c>
      <c r="AQ153" s="20" t="n">
        <v>4690.312</v>
      </c>
      <c r="AR153" s="20" t="n">
        <v>4690.312</v>
      </c>
      <c r="AS153" s="20" t="n">
        <v>4690.312</v>
      </c>
      <c r="AT153" s="20" t="n">
        <v>0</v>
      </c>
      <c r="AU153" s="20" t="n">
        <v>0</v>
      </c>
      <c r="AV153" s="20" t="n">
        <v>0</v>
      </c>
      <c r="AW153" s="20" t="n">
        <v>0</v>
      </c>
      <c r="AX153" s="20" t="n">
        <v>0</v>
      </c>
      <c r="AY153" s="46" t="n">
        <f aca="false">SUM(D153:AS153)</f>
        <v>23451.56</v>
      </c>
      <c r="AZ153" s="0"/>
      <c r="BA153" s="0"/>
      <c r="BB153" s="0"/>
    </row>
    <row r="154" customFormat="false" ht="15" hidden="false" customHeight="false" outlineLevel="0" collapsed="false">
      <c r="A154" s="17"/>
      <c r="B154" s="25"/>
      <c r="C154" s="19"/>
      <c r="D154" s="27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 t="n">
        <v>0.2</v>
      </c>
      <c r="AP154" s="22" t="n">
        <v>0.2</v>
      </c>
      <c r="AQ154" s="22" t="n">
        <v>0.2</v>
      </c>
      <c r="AR154" s="22" t="n">
        <v>0.2</v>
      </c>
      <c r="AS154" s="22" t="n">
        <v>0.2</v>
      </c>
      <c r="AT154" s="23"/>
      <c r="AU154" s="23"/>
      <c r="AV154" s="23"/>
      <c r="AW154" s="23"/>
      <c r="AX154" s="23"/>
      <c r="AY154" s="47" t="n">
        <f aca="false">SUM(D154:AS154)</f>
        <v>1</v>
      </c>
      <c r="AZ154" s="0"/>
      <c r="BA154" s="0"/>
      <c r="BB154" s="0"/>
    </row>
    <row r="155" customFormat="false" ht="18" hidden="false" customHeight="true" outlineLevel="0" collapsed="false">
      <c r="A155" s="17" t="s">
        <v>93</v>
      </c>
      <c r="B155" s="25" t="s">
        <v>94</v>
      </c>
      <c r="C155" s="19" t="n">
        <v>531039.91</v>
      </c>
      <c r="D155" s="26" t="n">
        <f aca="false">$C155*D156</f>
        <v>0</v>
      </c>
      <c r="E155" s="20" t="n">
        <f aca="false">$C155*E156</f>
        <v>0</v>
      </c>
      <c r="F155" s="20" t="n">
        <f aca="false">$C155*F156</f>
        <v>0</v>
      </c>
      <c r="G155" s="20" t="n">
        <f aca="false">$C155*G156</f>
        <v>0</v>
      </c>
      <c r="H155" s="20" t="n">
        <f aca="false">$C155*H156</f>
        <v>0</v>
      </c>
      <c r="I155" s="20" t="n">
        <f aca="false">$C155*I156</f>
        <v>0</v>
      </c>
      <c r="J155" s="20" t="n">
        <f aca="false">$C155*J156</f>
        <v>0</v>
      </c>
      <c r="K155" s="20" t="n">
        <f aca="false">$C155*K156</f>
        <v>0</v>
      </c>
      <c r="L155" s="20" t="n">
        <f aca="false">$C155*L156</f>
        <v>0</v>
      </c>
      <c r="M155" s="20" t="n">
        <f aca="false">$C155*M156</f>
        <v>0</v>
      </c>
      <c r="N155" s="20" t="n">
        <f aca="false">$C155*N156</f>
        <v>0</v>
      </c>
      <c r="O155" s="20" t="n">
        <f aca="false">$C155*O156</f>
        <v>0</v>
      </c>
      <c r="P155" s="20" t="n">
        <v>0</v>
      </c>
      <c r="Q155" s="20" t="n">
        <v>0</v>
      </c>
      <c r="R155" s="20" t="n">
        <v>0</v>
      </c>
      <c r="S155" s="20" t="n">
        <v>0</v>
      </c>
      <c r="T155" s="20" t="n">
        <v>0</v>
      </c>
      <c r="U155" s="20" t="n">
        <v>0</v>
      </c>
      <c r="V155" s="20" t="n">
        <v>0</v>
      </c>
      <c r="W155" s="20" t="n">
        <v>0</v>
      </c>
      <c r="X155" s="20" t="n">
        <v>0</v>
      </c>
      <c r="Y155" s="20"/>
      <c r="Z155" s="20"/>
      <c r="AA155" s="20"/>
      <c r="AB155" s="20"/>
      <c r="AC155" s="20"/>
      <c r="AD155" s="20"/>
      <c r="AE155" s="20"/>
      <c r="AF155" s="20"/>
      <c r="AG155" s="20"/>
      <c r="AH155" s="20" t="n">
        <v>92931.98425</v>
      </c>
      <c r="AI155" s="20" t="n">
        <v>92931.98</v>
      </c>
      <c r="AJ155" s="20" t="n">
        <v>92931.98425</v>
      </c>
      <c r="AK155" s="20" t="n">
        <v>92931.98425</v>
      </c>
      <c r="AL155" s="20" t="n">
        <v>0</v>
      </c>
      <c r="AM155" s="20" t="n">
        <v>0</v>
      </c>
      <c r="AN155" s="20" t="n">
        <v>0</v>
      </c>
      <c r="AO155" s="20" t="n">
        <v>0</v>
      </c>
      <c r="AP155" s="20" t="n">
        <v>0</v>
      </c>
      <c r="AQ155" s="20" t="n">
        <v>159311.973</v>
      </c>
      <c r="AR155" s="20" t="n">
        <v>0</v>
      </c>
      <c r="AS155" s="20" t="n">
        <v>0</v>
      </c>
      <c r="AT155" s="20" t="n">
        <v>0</v>
      </c>
      <c r="AU155" s="20" t="n">
        <v>0</v>
      </c>
      <c r="AV155" s="20" t="n">
        <v>0</v>
      </c>
      <c r="AW155" s="20" t="n">
        <v>0</v>
      </c>
      <c r="AX155" s="20" t="n">
        <v>0</v>
      </c>
      <c r="AY155" s="46" t="n">
        <f aca="false">SUM(D155:AS155)</f>
        <v>531039.90575</v>
      </c>
      <c r="AZ155" s="0"/>
      <c r="BA155" s="0"/>
      <c r="BB155" s="0"/>
    </row>
    <row r="156" customFormat="false" ht="15" hidden="false" customHeight="false" outlineLevel="0" collapsed="false">
      <c r="A156" s="17"/>
      <c r="B156" s="25"/>
      <c r="C156" s="19"/>
      <c r="D156" s="27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 t="n">
        <v>0.175</v>
      </c>
      <c r="AI156" s="22" t="n">
        <v>0.175</v>
      </c>
      <c r="AJ156" s="22" t="n">
        <v>0.175</v>
      </c>
      <c r="AK156" s="22" t="n">
        <v>0.175</v>
      </c>
      <c r="AL156" s="22"/>
      <c r="AM156" s="22"/>
      <c r="AN156" s="22"/>
      <c r="AO156" s="22"/>
      <c r="AP156" s="22"/>
      <c r="AQ156" s="22" t="n">
        <v>0.3</v>
      </c>
      <c r="AR156" s="22"/>
      <c r="AS156" s="22"/>
      <c r="AT156" s="23"/>
      <c r="AU156" s="23"/>
      <c r="AV156" s="23"/>
      <c r="AW156" s="23"/>
      <c r="AX156" s="23"/>
      <c r="AY156" s="47" t="n">
        <f aca="false">SUM(D156:AS156)</f>
        <v>1</v>
      </c>
      <c r="AZ156" s="0"/>
      <c r="BA156" s="0"/>
      <c r="BB156" s="0"/>
    </row>
    <row r="157" customFormat="false" ht="18" hidden="false" customHeight="true" outlineLevel="0" collapsed="false">
      <c r="A157" s="17" t="s">
        <v>95</v>
      </c>
      <c r="B157" s="25" t="s">
        <v>96</v>
      </c>
      <c r="C157" s="19" t="n">
        <v>5869.58</v>
      </c>
      <c r="D157" s="26" t="n">
        <f aca="false">$C157*D158</f>
        <v>0</v>
      </c>
      <c r="E157" s="20" t="n">
        <f aca="false">$C157*E158</f>
        <v>0</v>
      </c>
      <c r="F157" s="20" t="n">
        <f aca="false">$C157*F158</f>
        <v>0</v>
      </c>
      <c r="G157" s="20" t="n">
        <f aca="false">$C157*G158</f>
        <v>0</v>
      </c>
      <c r="H157" s="20" t="n">
        <f aca="false">$C157*H158</f>
        <v>0</v>
      </c>
      <c r="I157" s="20" t="n">
        <f aca="false">$C157*I158</f>
        <v>0</v>
      </c>
      <c r="J157" s="20" t="n">
        <f aca="false">$C157*J158</f>
        <v>0</v>
      </c>
      <c r="K157" s="20" t="n">
        <f aca="false">$C157*K158</f>
        <v>0</v>
      </c>
      <c r="L157" s="20" t="n">
        <f aca="false">$C157*L158</f>
        <v>0</v>
      </c>
      <c r="M157" s="20" t="n">
        <f aca="false">$C157*M158</f>
        <v>0</v>
      </c>
      <c r="N157" s="20" t="n">
        <f aca="false">$C157*N158</f>
        <v>0</v>
      </c>
      <c r="O157" s="20" t="n">
        <f aca="false">$C157*O158</f>
        <v>0</v>
      </c>
      <c r="P157" s="20" t="n">
        <v>0</v>
      </c>
      <c r="Q157" s="20" t="n">
        <v>0</v>
      </c>
      <c r="R157" s="20" t="n">
        <v>0</v>
      </c>
      <c r="S157" s="20" t="n">
        <v>0</v>
      </c>
      <c r="T157" s="20" t="n">
        <v>0</v>
      </c>
      <c r="U157" s="20" t="n">
        <v>0</v>
      </c>
      <c r="V157" s="20" t="n">
        <v>0</v>
      </c>
      <c r="W157" s="20" t="n">
        <v>0</v>
      </c>
      <c r="X157" s="20" t="n">
        <v>0</v>
      </c>
      <c r="Y157" s="20" t="n">
        <v>0</v>
      </c>
      <c r="Z157" s="20" t="n">
        <v>0</v>
      </c>
      <c r="AA157" s="20" t="n">
        <v>0</v>
      </c>
      <c r="AB157" s="20" t="n">
        <v>0</v>
      </c>
      <c r="AC157" s="20" t="n">
        <v>0</v>
      </c>
      <c r="AD157" s="20" t="n">
        <v>0</v>
      </c>
      <c r="AE157" s="20" t="n">
        <v>0</v>
      </c>
      <c r="AF157" s="20" t="n">
        <v>0</v>
      </c>
      <c r="AG157" s="20" t="n">
        <v>0</v>
      </c>
      <c r="AH157" s="20" t="n">
        <v>0</v>
      </c>
      <c r="AI157" s="20" t="n">
        <v>0</v>
      </c>
      <c r="AJ157" s="20" t="n">
        <v>0</v>
      </c>
      <c r="AK157" s="20" t="n">
        <v>0</v>
      </c>
      <c r="AL157" s="20" t="n">
        <v>0</v>
      </c>
      <c r="AM157" s="20" t="n">
        <v>0</v>
      </c>
      <c r="AN157" s="20" t="n">
        <v>0</v>
      </c>
      <c r="AO157" s="20" t="n">
        <v>0</v>
      </c>
      <c r="AP157" s="20" t="n">
        <v>0</v>
      </c>
      <c r="AQ157" s="20" t="n">
        <v>5869.58</v>
      </c>
      <c r="AR157" s="20" t="n">
        <v>0</v>
      </c>
      <c r="AS157" s="20" t="n">
        <v>0</v>
      </c>
      <c r="AT157" s="20" t="n">
        <v>0</v>
      </c>
      <c r="AU157" s="20" t="n">
        <v>0</v>
      </c>
      <c r="AV157" s="20" t="n">
        <v>0</v>
      </c>
      <c r="AW157" s="20" t="n">
        <v>0</v>
      </c>
      <c r="AX157" s="20" t="n">
        <v>0</v>
      </c>
      <c r="AY157" s="46" t="n">
        <f aca="false">SUM(D157:AS157)</f>
        <v>5869.58</v>
      </c>
      <c r="AZ157" s="0"/>
      <c r="BA157" s="0"/>
      <c r="BB157" s="0"/>
    </row>
    <row r="158" customFormat="false" ht="15" hidden="false" customHeight="false" outlineLevel="0" collapsed="false">
      <c r="A158" s="17"/>
      <c r="B158" s="25"/>
      <c r="C158" s="19"/>
      <c r="D158" s="27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 t="n">
        <v>1</v>
      </c>
      <c r="AR158" s="22"/>
      <c r="AS158" s="22"/>
      <c r="AT158" s="23"/>
      <c r="AU158" s="23"/>
      <c r="AV158" s="23"/>
      <c r="AW158" s="23"/>
      <c r="AX158" s="23"/>
      <c r="AY158" s="47" t="n">
        <f aca="false">SUM(D158:AS158)</f>
        <v>1</v>
      </c>
      <c r="AZ158" s="0"/>
      <c r="BA158" s="0"/>
      <c r="BB158" s="0"/>
    </row>
    <row r="159" customFormat="false" ht="18" hidden="false" customHeight="true" outlineLevel="0" collapsed="false">
      <c r="A159" s="17" t="s">
        <v>97</v>
      </c>
      <c r="B159" s="25" t="s">
        <v>98</v>
      </c>
      <c r="C159" s="29" t="n">
        <v>1105363.5</v>
      </c>
      <c r="D159" s="26" t="n">
        <f aca="false">$C159*D160</f>
        <v>0</v>
      </c>
      <c r="E159" s="20" t="n">
        <f aca="false">$C159*E160</f>
        <v>0</v>
      </c>
      <c r="F159" s="20" t="n">
        <f aca="false">$C159*F160</f>
        <v>0</v>
      </c>
      <c r="G159" s="20" t="n">
        <f aca="false">$C159*G160</f>
        <v>0</v>
      </c>
      <c r="H159" s="20" t="n">
        <f aca="false">$C159*H160</f>
        <v>0</v>
      </c>
      <c r="I159" s="20" t="n">
        <f aca="false">$C159*I160</f>
        <v>0</v>
      </c>
      <c r="J159" s="20" t="n">
        <f aca="false">$C159*J160</f>
        <v>0</v>
      </c>
      <c r="K159" s="20" t="n">
        <f aca="false">$C159*K160</f>
        <v>0</v>
      </c>
      <c r="L159" s="20" t="n">
        <f aca="false">$C159*L160</f>
        <v>0</v>
      </c>
      <c r="M159" s="20" t="n">
        <f aca="false">$C159*M160</f>
        <v>0</v>
      </c>
      <c r="N159" s="20" t="n">
        <f aca="false">$C159*N160</f>
        <v>0</v>
      </c>
      <c r="O159" s="20" t="n">
        <f aca="false">$C159*O160</f>
        <v>0</v>
      </c>
      <c r="P159" s="20" t="n">
        <v>0</v>
      </c>
      <c r="Q159" s="20"/>
      <c r="R159" s="20"/>
      <c r="S159" s="20" t="n">
        <f aca="false">S160*C159</f>
        <v>5526.8175</v>
      </c>
      <c r="T159" s="20" t="n">
        <f aca="false">T160*C159</f>
        <v>65216.4465</v>
      </c>
      <c r="U159" s="20" t="n">
        <f aca="false">U160*C159</f>
        <v>65216.4465</v>
      </c>
      <c r="V159" s="20" t="n">
        <v>33160.905</v>
      </c>
      <c r="W159" s="20" t="n">
        <v>33160.905</v>
      </c>
      <c r="X159" s="20" t="n">
        <v>33160.905</v>
      </c>
      <c r="Y159" s="20" t="n">
        <v>33160.905</v>
      </c>
      <c r="Z159" s="20" t="n">
        <v>33160.905</v>
      </c>
      <c r="AA159" s="20" t="n">
        <v>33160.905</v>
      </c>
      <c r="AB159" s="20" t="n">
        <v>33160.905</v>
      </c>
      <c r="AC159" s="20" t="n">
        <v>33160.905</v>
      </c>
      <c r="AD159" s="20" t="n">
        <v>22107.27</v>
      </c>
      <c r="AE159" s="20" t="n">
        <v>99482.715</v>
      </c>
      <c r="AF159" s="20" t="n">
        <v>99482.715</v>
      </c>
      <c r="AG159" s="20" t="n">
        <v>132643.62</v>
      </c>
      <c r="AH159" s="20" t="n">
        <v>132643.62</v>
      </c>
      <c r="AI159" s="20" t="n">
        <v>128222.166</v>
      </c>
      <c r="AJ159" s="20" t="n">
        <v>56373.5385</v>
      </c>
      <c r="AK159" s="20" t="n">
        <f aca="false">AK160*C159</f>
        <v>33160.905</v>
      </c>
      <c r="AL159" s="20" t="n">
        <v>0</v>
      </c>
      <c r="AM159" s="20" t="n">
        <v>0</v>
      </c>
      <c r="AN159" s="20" t="n">
        <v>0</v>
      </c>
      <c r="AO159" s="20" t="n">
        <v>0</v>
      </c>
      <c r="AP159" s="20" t="n">
        <v>0</v>
      </c>
      <c r="AQ159" s="20" t="n">
        <v>0</v>
      </c>
      <c r="AR159" s="20" t="n">
        <v>0</v>
      </c>
      <c r="AS159" s="20" t="n">
        <v>0</v>
      </c>
      <c r="AT159" s="20" t="n">
        <v>0</v>
      </c>
      <c r="AU159" s="20" t="n">
        <v>0</v>
      </c>
      <c r="AV159" s="20" t="n">
        <v>0</v>
      </c>
      <c r="AW159" s="20" t="n">
        <v>0</v>
      </c>
      <c r="AX159" s="20" t="n">
        <v>0</v>
      </c>
      <c r="AY159" s="46" t="n">
        <f aca="false">SUM(D159:AS159)</f>
        <v>1105363.5</v>
      </c>
      <c r="AZ159" s="0"/>
      <c r="BA159" s="0"/>
      <c r="BB159" s="0"/>
    </row>
    <row r="160" customFormat="false" ht="15" hidden="false" customHeight="false" outlineLevel="0" collapsed="false">
      <c r="A160" s="17"/>
      <c r="B160" s="25"/>
      <c r="C160" s="29"/>
      <c r="D160" s="27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 t="n">
        <v>0.005</v>
      </c>
      <c r="T160" s="22" t="n">
        <v>0.059</v>
      </c>
      <c r="U160" s="22" t="n">
        <v>0.059</v>
      </c>
      <c r="V160" s="22" t="n">
        <v>0.03</v>
      </c>
      <c r="W160" s="22" t="n">
        <v>0.03</v>
      </c>
      <c r="X160" s="22" t="n">
        <v>0.03</v>
      </c>
      <c r="Y160" s="22" t="n">
        <v>0.03</v>
      </c>
      <c r="Z160" s="22" t="n">
        <v>0.03</v>
      </c>
      <c r="AA160" s="22" t="n">
        <v>0.03</v>
      </c>
      <c r="AB160" s="22" t="n">
        <v>0.03</v>
      </c>
      <c r="AC160" s="22" t="n">
        <v>0.03</v>
      </c>
      <c r="AD160" s="22" t="n">
        <v>0.02</v>
      </c>
      <c r="AE160" s="22" t="n">
        <v>0.09</v>
      </c>
      <c r="AF160" s="22" t="n">
        <v>0.09</v>
      </c>
      <c r="AG160" s="22" t="n">
        <v>0.12</v>
      </c>
      <c r="AH160" s="22" t="n">
        <v>0.12</v>
      </c>
      <c r="AI160" s="22" t="n">
        <v>0.116</v>
      </c>
      <c r="AJ160" s="22" t="n">
        <v>0.051</v>
      </c>
      <c r="AK160" s="22" t="n">
        <v>0.03</v>
      </c>
      <c r="AL160" s="22"/>
      <c r="AM160" s="22"/>
      <c r="AN160" s="22"/>
      <c r="AO160" s="22"/>
      <c r="AP160" s="22"/>
      <c r="AQ160" s="22"/>
      <c r="AR160" s="22"/>
      <c r="AS160" s="22"/>
      <c r="AT160" s="23"/>
      <c r="AU160" s="23"/>
      <c r="AV160" s="23"/>
      <c r="AW160" s="23"/>
      <c r="AX160" s="23"/>
      <c r="AY160" s="47" t="n">
        <f aca="false">SUM(D160:AS160)</f>
        <v>1</v>
      </c>
      <c r="AZ160" s="0"/>
      <c r="BA160" s="0"/>
      <c r="BB160" s="0"/>
    </row>
    <row r="161" customFormat="false" ht="18" hidden="false" customHeight="true" outlineLevel="0" collapsed="false">
      <c r="A161" s="17" t="s">
        <v>99</v>
      </c>
      <c r="B161" s="25" t="s">
        <v>100</v>
      </c>
      <c r="C161" s="29" t="n">
        <f aca="false">2915442.9+C76</f>
        <v>2619094.74</v>
      </c>
      <c r="D161" s="26" t="n">
        <f aca="false">$C161*D162</f>
        <v>0</v>
      </c>
      <c r="E161" s="20" t="n">
        <f aca="false">$C161*E162</f>
        <v>0</v>
      </c>
      <c r="F161" s="20" t="n">
        <f aca="false">$C161*F162</f>
        <v>0</v>
      </c>
      <c r="G161" s="20" t="n">
        <f aca="false">$C161*G162</f>
        <v>0</v>
      </c>
      <c r="H161" s="20" t="n">
        <f aca="false">$C161*H162</f>
        <v>0</v>
      </c>
      <c r="I161" s="20" t="n">
        <f aca="false">$C161*I162</f>
        <v>0</v>
      </c>
      <c r="J161" s="20" t="n">
        <f aca="false">$C161*J162</f>
        <v>0</v>
      </c>
      <c r="K161" s="20" t="n">
        <f aca="false">$C161*K162</f>
        <v>0</v>
      </c>
      <c r="L161" s="20" t="n">
        <f aca="false">$C161*L162</f>
        <v>0</v>
      </c>
      <c r="M161" s="20" t="n">
        <f aca="false">$C161*M162</f>
        <v>0</v>
      </c>
      <c r="N161" s="20" t="n">
        <f aca="false">$C161*N162</f>
        <v>0</v>
      </c>
      <c r="O161" s="20" t="n">
        <f aca="false">$C161*O162</f>
        <v>0</v>
      </c>
      <c r="P161" s="20" t="n">
        <v>0</v>
      </c>
      <c r="Q161" s="20" t="n">
        <f aca="false">Q162*$C161</f>
        <v>64139.7438</v>
      </c>
      <c r="R161" s="20" t="n">
        <f aca="false">R162*$C161</f>
        <v>75801.5154</v>
      </c>
      <c r="S161" s="20"/>
      <c r="T161" s="20"/>
      <c r="U161" s="20"/>
      <c r="V161" s="20"/>
      <c r="W161" s="20"/>
      <c r="X161" s="20"/>
      <c r="Y161" s="20"/>
      <c r="Z161" s="20"/>
      <c r="AA161" s="20" t="n">
        <f aca="false">C161*AA162</f>
        <v>136192.92648</v>
      </c>
      <c r="AB161" s="20" t="n">
        <f aca="false">AB162*C161</f>
        <v>136192.92648</v>
      </c>
      <c r="AC161" s="20" t="n">
        <f aca="false">AC162*C161</f>
        <v>204289.38972</v>
      </c>
      <c r="AD161" s="20" t="n">
        <f aca="false">AD162*C161</f>
        <v>136192.92648</v>
      </c>
      <c r="AE161" s="20" t="n">
        <f aca="false">C161*AE162</f>
        <v>703477.44</v>
      </c>
      <c r="AF161" s="20" t="n">
        <f aca="false">AF162*C161</f>
        <v>78572.8422</v>
      </c>
      <c r="AG161" s="20" t="n">
        <f aca="false">AG162*C161</f>
        <v>130954.737</v>
      </c>
      <c r="AH161" s="20" t="n">
        <f aca="false">AH162*C161</f>
        <v>68096.46324</v>
      </c>
      <c r="AI161" s="20" t="n">
        <f aca="false">AI162*C161</f>
        <v>78572.8422</v>
      </c>
      <c r="AJ161" s="20" t="n">
        <f aca="false">C161*AJ162</f>
        <v>68096.46324</v>
      </c>
      <c r="AK161" s="20" t="n">
        <f aca="false">AK162*C161</f>
        <v>68096.46324</v>
      </c>
      <c r="AL161" s="20" t="n">
        <f aca="false">AL162*C161</f>
        <v>68096.46324</v>
      </c>
      <c r="AM161" s="20" t="n">
        <f aca="false">AM162*C161</f>
        <v>136192.92648</v>
      </c>
      <c r="AN161" s="20" t="n">
        <f aca="false">AN162*C161</f>
        <v>136192.92648</v>
      </c>
      <c r="AO161" s="20" t="n">
        <v>329935.74</v>
      </c>
      <c r="AP161" s="20"/>
      <c r="AQ161" s="20"/>
      <c r="AR161" s="20" t="n">
        <v>0</v>
      </c>
      <c r="AS161" s="20" t="n">
        <v>0</v>
      </c>
      <c r="AT161" s="20" t="n">
        <v>0</v>
      </c>
      <c r="AU161" s="20" t="n">
        <v>0</v>
      </c>
      <c r="AV161" s="20" t="n">
        <v>0</v>
      </c>
      <c r="AW161" s="20" t="n">
        <v>0</v>
      </c>
      <c r="AX161" s="20" t="n">
        <v>0</v>
      </c>
      <c r="AY161" s="46" t="n">
        <f aca="false">SUM(D161:AS161)</f>
        <v>2619094.73568</v>
      </c>
      <c r="AZ161" s="0"/>
      <c r="BA161" s="0"/>
      <c r="BB161" s="0"/>
    </row>
    <row r="162" customFormat="false" ht="15" hidden="false" customHeight="false" outlineLevel="0" collapsed="false">
      <c r="A162" s="17"/>
      <c r="B162" s="25"/>
      <c r="C162" s="29"/>
      <c r="D162" s="27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 t="n">
        <f aca="false">Q50/$C161</f>
        <v>0.0244892797577838</v>
      </c>
      <c r="R162" s="22" t="n">
        <f aca="false">R50/$C161</f>
        <v>0.0289418760773809</v>
      </c>
      <c r="S162" s="22"/>
      <c r="T162" s="22"/>
      <c r="U162" s="22"/>
      <c r="V162" s="22"/>
      <c r="W162" s="22"/>
      <c r="X162" s="49"/>
      <c r="Y162" s="49"/>
      <c r="Z162" s="49"/>
      <c r="AA162" s="22" t="n">
        <v>0.052</v>
      </c>
      <c r="AB162" s="22" t="n">
        <v>0.052</v>
      </c>
      <c r="AC162" s="22" t="n">
        <v>0.078</v>
      </c>
      <c r="AD162" s="22" t="n">
        <v>0.052</v>
      </c>
      <c r="AE162" s="22" t="n">
        <f aca="false">('Previsão de Serviços'!O7/$C161)+(AE76/$C161)</f>
        <v>0.268595644615742</v>
      </c>
      <c r="AF162" s="22" t="n">
        <v>0.03</v>
      </c>
      <c r="AG162" s="22" t="n">
        <v>0.05</v>
      </c>
      <c r="AH162" s="22" t="n">
        <v>0.026</v>
      </c>
      <c r="AI162" s="22" t="n">
        <v>0.03</v>
      </c>
      <c r="AJ162" s="22" t="n">
        <v>0.026</v>
      </c>
      <c r="AK162" s="22" t="n">
        <v>0.026</v>
      </c>
      <c r="AL162" s="22" t="n">
        <v>0.026</v>
      </c>
      <c r="AM162" s="22" t="n">
        <v>0.052</v>
      </c>
      <c r="AN162" s="22" t="n">
        <v>0.052</v>
      </c>
      <c r="AO162" s="22" t="n">
        <v>0.126</v>
      </c>
      <c r="AP162" s="22"/>
      <c r="AQ162" s="22"/>
      <c r="AR162" s="22"/>
      <c r="AS162" s="22"/>
      <c r="AT162" s="23"/>
      <c r="AU162" s="23"/>
      <c r="AV162" s="23"/>
      <c r="AW162" s="23"/>
      <c r="AX162" s="23"/>
      <c r="AY162" s="47" t="n">
        <f aca="false">SUM(D162:AS162)</f>
        <v>1.00002680045091</v>
      </c>
      <c r="AZ162" s="0"/>
      <c r="BA162" s="0"/>
      <c r="BB162" s="0"/>
    </row>
    <row r="163" customFormat="false" ht="18" hidden="false" customHeight="true" outlineLevel="0" collapsed="false">
      <c r="A163" s="17" t="s">
        <v>101</v>
      </c>
      <c r="B163" s="25" t="s">
        <v>102</v>
      </c>
      <c r="C163" s="29" t="n">
        <v>2263571.01</v>
      </c>
      <c r="D163" s="26" t="n">
        <f aca="false">$C163*D164</f>
        <v>0</v>
      </c>
      <c r="E163" s="20" t="n">
        <f aca="false">$C163*E164</f>
        <v>0</v>
      </c>
      <c r="F163" s="20" t="n">
        <f aca="false">$C163*F164</f>
        <v>0</v>
      </c>
      <c r="G163" s="20" t="n">
        <f aca="false">$C163*G164</f>
        <v>0</v>
      </c>
      <c r="H163" s="20" t="n">
        <f aca="false">$C163*H164</f>
        <v>0</v>
      </c>
      <c r="I163" s="20" t="n">
        <f aca="false">$C163*I164</f>
        <v>0</v>
      </c>
      <c r="J163" s="20" t="n">
        <f aca="false">$C163*J164</f>
        <v>0</v>
      </c>
      <c r="K163" s="20" t="n">
        <f aca="false">$C163*K164</f>
        <v>0</v>
      </c>
      <c r="L163" s="20" t="n">
        <f aca="false">$C163*L164</f>
        <v>0</v>
      </c>
      <c r="M163" s="20" t="n">
        <f aca="false">$C163*M164</f>
        <v>0</v>
      </c>
      <c r="N163" s="20" t="n">
        <f aca="false">$C163*N164</f>
        <v>0</v>
      </c>
      <c r="O163" s="20" t="n">
        <f aca="false">$C163*O164</f>
        <v>0</v>
      </c>
      <c r="P163" s="20" t="n">
        <v>0</v>
      </c>
      <c r="Q163" s="20"/>
      <c r="R163" s="20"/>
      <c r="S163" s="20" t="n">
        <f aca="false">S164*C163</f>
        <v>41876.063685</v>
      </c>
      <c r="T163" s="20" t="n">
        <f aca="false">T164*C163</f>
        <v>67001.701896</v>
      </c>
      <c r="U163" s="20" t="n">
        <v>67001.7</v>
      </c>
      <c r="V163" s="28" t="n">
        <f aca="false">V164*C163</f>
        <v>56589.27525</v>
      </c>
      <c r="W163" s="28" t="n">
        <f aca="false">W164*C163</f>
        <v>56589.27525</v>
      </c>
      <c r="X163" s="28" t="n">
        <f aca="false">X164*C163</f>
        <v>56589.27525</v>
      </c>
      <c r="Y163" s="28" t="n">
        <f aca="false">Y164*C163</f>
        <v>56589.27525</v>
      </c>
      <c r="Z163" s="20" t="n">
        <v>0</v>
      </c>
      <c r="AA163" s="20" t="n">
        <v>0</v>
      </c>
      <c r="AB163" s="20" t="n">
        <v>0</v>
      </c>
      <c r="AC163" s="20" t="n">
        <v>0</v>
      </c>
      <c r="AD163" s="20" t="n">
        <v>0</v>
      </c>
      <c r="AE163" s="20" t="n">
        <v>0</v>
      </c>
      <c r="AF163" s="20"/>
      <c r="AG163" s="20"/>
      <c r="AH163" s="20" t="n">
        <f aca="false">AH164*C163</f>
        <v>205079.533506</v>
      </c>
      <c r="AI163" s="20" t="n">
        <f aca="false">AI164*C163</f>
        <v>228847.029111</v>
      </c>
      <c r="AJ163" s="20" t="n">
        <v>389334.21</v>
      </c>
      <c r="AK163" s="20" t="n">
        <v>384580.714599</v>
      </c>
      <c r="AL163" s="20" t="n">
        <v>188555.465133</v>
      </c>
      <c r="AM163" s="20" t="n">
        <v>187423.679628</v>
      </c>
      <c r="AN163" s="20" t="n">
        <v>79477.85</v>
      </c>
      <c r="AO163" s="20" t="n">
        <v>64261.72</v>
      </c>
      <c r="AP163" s="20" t="n">
        <v>66772.53</v>
      </c>
      <c r="AQ163" s="20" t="n">
        <f aca="false">C163*AQ164</f>
        <v>67001.701896</v>
      </c>
      <c r="AR163" s="20"/>
      <c r="AS163" s="20" t="n">
        <v>0</v>
      </c>
      <c r="AT163" s="20" t="n">
        <v>0</v>
      </c>
      <c r="AU163" s="20" t="n">
        <v>0</v>
      </c>
      <c r="AV163" s="20" t="n">
        <v>0</v>
      </c>
      <c r="AW163" s="20" t="n">
        <v>0</v>
      </c>
      <c r="AX163" s="20" t="n">
        <v>0</v>
      </c>
      <c r="AY163" s="46" t="n">
        <f aca="false">SUM(D163:AS163)</f>
        <v>2263571.000454</v>
      </c>
      <c r="AZ163" s="0"/>
      <c r="BA163" s="0"/>
      <c r="BB163" s="0"/>
    </row>
    <row r="164" customFormat="false" ht="15" hidden="false" customHeight="false" outlineLevel="0" collapsed="false">
      <c r="A164" s="17"/>
      <c r="B164" s="25"/>
      <c r="C164" s="29"/>
      <c r="D164" s="27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 t="n">
        <v>0.0185</v>
      </c>
      <c r="T164" s="22" t="n">
        <v>0.0296</v>
      </c>
      <c r="U164" s="22" t="n">
        <v>0.0296</v>
      </c>
      <c r="V164" s="22" t="n">
        <v>0.025</v>
      </c>
      <c r="W164" s="22" t="n">
        <v>0.025</v>
      </c>
      <c r="X164" s="22" t="n">
        <v>0.025</v>
      </c>
      <c r="Y164" s="22" t="n">
        <v>0.025</v>
      </c>
      <c r="Z164" s="22"/>
      <c r="AA164" s="22"/>
      <c r="AB164" s="22"/>
      <c r="AC164" s="22"/>
      <c r="AD164" s="22"/>
      <c r="AE164" s="22"/>
      <c r="AF164" s="22"/>
      <c r="AG164" s="22"/>
      <c r="AH164" s="22" t="n">
        <v>0.0906</v>
      </c>
      <c r="AI164" s="22" t="n">
        <v>0.1011</v>
      </c>
      <c r="AJ164" s="22" t="n">
        <v>0.172</v>
      </c>
      <c r="AK164" s="22" t="n">
        <v>0.1699</v>
      </c>
      <c r="AL164" s="22" t="n">
        <v>0.0834</v>
      </c>
      <c r="AM164" s="22" t="n">
        <v>0.0828</v>
      </c>
      <c r="AN164" s="22" t="n">
        <v>0.0351</v>
      </c>
      <c r="AO164" s="22" t="n">
        <v>0.0283413375222543</v>
      </c>
      <c r="AP164" s="22" t="n">
        <v>0.0295</v>
      </c>
      <c r="AQ164" s="22" t="n">
        <v>0.0296</v>
      </c>
      <c r="AR164" s="22"/>
      <c r="AS164" s="22"/>
      <c r="AT164" s="23"/>
      <c r="AU164" s="23"/>
      <c r="AV164" s="23"/>
      <c r="AW164" s="23"/>
      <c r="AX164" s="23"/>
      <c r="AY164" s="47" t="n">
        <f aca="false">SUM(D164:AS164)</f>
        <v>1.00004133752225</v>
      </c>
      <c r="AZ164" s="0"/>
      <c r="BA164" s="0"/>
      <c r="BB164" s="0"/>
    </row>
    <row r="165" customFormat="false" ht="18" hidden="false" customHeight="true" outlineLevel="0" collapsed="false">
      <c r="A165" s="17"/>
      <c r="B165" s="18" t="s">
        <v>103</v>
      </c>
      <c r="C165" s="30"/>
      <c r="D165" s="20" t="n">
        <f aca="false">D117+D119+D121+D123+D127+D129+D131+D133+D135+D137+D139+D141+D143+D145+D147+D149+D151+D153+D155+D157+D159+D161+D163</f>
        <v>203380.034221024</v>
      </c>
      <c r="E165" s="20" t="n">
        <f aca="false">E117+E119+E121+E123+E127+E129+E131+E133+E135+E137+E139+E141+E143+E145+E147+E149+E151+E153+E155+E157+E159+E161+E163</f>
        <v>402540.144330061</v>
      </c>
      <c r="F165" s="20" t="n">
        <f aca="false">F117+F119+F121+F123+F127+F129+F131+F133+F135+F137+F139+F141+F143+F145+F147+F149+F151+F153+F155+F157+F159+F161+F163</f>
        <v>516937.950675688</v>
      </c>
      <c r="G165" s="20" t="n">
        <f aca="false">G117+G119+G121+G123+G127+G129+G131+G133+G135+G137+G139+G141+G143+G145+G147+G149+G151+G153+G155+G157+G159+G161+G163</f>
        <v>538875.2207651</v>
      </c>
      <c r="H165" s="20" t="n">
        <f aca="false">H117+H119+H121+H123+H127+H129+H131+H133+H135+H137+H139+H141+H143+H145+H147+H149+H151+H153+H155+H157+H159+H161+H163</f>
        <v>777491.891473827</v>
      </c>
      <c r="I165" s="20" t="n">
        <f aca="false">I117+I119+I121+I123+I127+I129+I131+I133+I135+I137+I139+I141+I143+I145+I147+I149+I151+I153+I155+I157+I159+I161+I163</f>
        <v>606280.617952246</v>
      </c>
      <c r="J165" s="20" t="n">
        <f aca="false">J117+J119+J121+J123+J127+J129+J131+J133+J135+J137+J139+J141+J143+J145+J147+J149+J151+J153+J155+J157+J159+J161+J163</f>
        <v>859489.44414511</v>
      </c>
      <c r="K165" s="20" t="n">
        <f aca="false">K117+K119+K121+K123+K127+K129+K131+K133+K135+K137+K139+K141+K143+K145+K147+K149+K151+K153+K155+K157+K159+K161+K163</f>
        <v>802109.021613696</v>
      </c>
      <c r="L165" s="20" t="n">
        <f aca="false">L117+L119+L121+L123+L127+L129+L131+L133+L135+L137+L139+L141+L143+L145+L147+L149+L151+L153+L155+L157+L159+L161+L163</f>
        <v>540626.986186417</v>
      </c>
      <c r="M165" s="20" t="n">
        <f aca="false">M117+M119+M121+M123+M127+M129+M131+M133+M135+M137+M139+M141+M143+M145+M147+M149+M151+M153+M155+M157+M159+M161+M163</f>
        <v>482106.89571109</v>
      </c>
      <c r="N165" s="20" t="n">
        <f aca="false">N117+N119+N121+N123+N127+N129+N131+N133+N135+N137+N139+N141+N143+N145+N147+N149+N151+N153+N155+N157+N159+N161+N163</f>
        <v>431272.774264285</v>
      </c>
      <c r="O165" s="20" t="n">
        <f aca="false">O117+O119+O121+O123+O127+O129+O131+O133+O135+O137+O139+O141+O143+O145+O147+O149+O151+O153+O155+O157+O159+O161+O163</f>
        <v>464709.668937414</v>
      </c>
      <c r="P165" s="20" t="n">
        <f aca="false">P117+P119+P121+P123+P127+P129+P131+P133+P135+P137+P139+P141+P143+P145+P147+P149+P151+P153+P155+P157+P159+P161+P163</f>
        <v>488162.016513347</v>
      </c>
      <c r="Q165" s="20" t="n">
        <f aca="false">Q117+Q119+Q121+Q123+Q127+Q129+Q131+Q133+Q135+Q137+Q139+Q141+Q143+Q145+Q147+Q149+Q151+Q153+Q155+Q157+Q159+Q161+Q163</f>
        <v>516586.438775407</v>
      </c>
      <c r="R165" s="20" t="n">
        <f aca="false">R117+R119+R121+R123+R127+R129+R131+R133+R135+R137+R139+R141+R143+R145+R147+R149+R151+R153+R155+R157+R159+R161+R163</f>
        <v>475470.216999287</v>
      </c>
      <c r="S165" s="20" t="n">
        <f aca="false">S117+S119+S121+S123+S127+S129+S131+S133+S135+S137+S139+S141+S143+S145+S147+S149+S151+S153+S155+S157+S159+S161+S163</f>
        <v>403468.225809759</v>
      </c>
      <c r="T165" s="20" t="n">
        <f aca="false">T117+T119+T121+T123+T127+T129+T131+T133+T135+T137+T139+T141+T143+T145+T147+T149+T151+T153+T155+T157+T159+T161+T163</f>
        <v>1311738.227182</v>
      </c>
      <c r="U165" s="20" t="n">
        <f aca="false">U117+U119+U121+U123+U127+U129+U131+U133+U135+U137+U139+U141+U143+U145+U147+U149+U151+U153+U155+U157+U159+U161+U163</f>
        <v>748464.294573613</v>
      </c>
      <c r="V165" s="20" t="n">
        <f aca="false">V117+V119+V121+V123+V127+V129+V131+V133+V135+V137+V139+V141+V143+V145+V147+V149+V151+V153+V155+V157+V159+V161+V163</f>
        <v>635958.251407253</v>
      </c>
      <c r="W165" s="20" t="n">
        <f aca="false">W117+W119+W121+W123+W127+W129+W131+W133+W135+W137+W139+W141+W143+W145+W147+W149+W151+W153+W155+W157+W159+W161+W163</f>
        <v>498776.299652344</v>
      </c>
      <c r="X165" s="20" t="n">
        <f aca="false">X117+X119+X121+X123+X127+X129+X131+X133+X135+X137+X139+X141+X143+X145+X147+X149+X151+X153+X155+X157+X159+X161+X163</f>
        <v>465882.575224544</v>
      </c>
      <c r="Y165" s="20" t="n">
        <f aca="false">Y117+Y119+Y121+Y123+Y127+Y129+Y131+Y133+Y135+Y137+Y139+Y141+Y143+Y145+Y147+Y149+Y151+Y153+Y155+Y157+Y159+Y161+Y163</f>
        <v>434558.722260088</v>
      </c>
      <c r="Z165" s="20" t="n">
        <f aca="false">Z117+Z119+Z121+Z123+Z127+Z129+Z131+Z133+Z135+Z137+Z139+Z141+Z143+Z145+Z147+Z149+Z151+Z153+Z155+Z157+Z159+Z161+Z163</f>
        <v>312600.943124382</v>
      </c>
      <c r="AA165" s="20" t="n">
        <f aca="false">AA117+AA119+AA121+AA123+AA127+AA129+AA131+AA133+AA135+AA137+AA139+AA141+AA143+AA145+AA147+AA149+AA151+AA153+AA155+AA157+AA159+AA161+AA163</f>
        <v>987243.48846952</v>
      </c>
      <c r="AB165" s="20" t="n">
        <f aca="false">AB117+AB119+AB121+AB123+AB127+AB129+AB131+AB133+AB135+AB137+AB139+AB141+AB143+AB145+AB147+AB149+AB151+AB153+AB155+AB157+AB159+AB161+AB163</f>
        <v>987243.47778564</v>
      </c>
      <c r="AC165" s="20" t="n">
        <f aca="false">AC117+AC119+AC121+AC123+AC127+AC129+AC131+AC133+AC135+AC137+AC139+AC141+AC143+AC145+AC147+AC149+AC151+AC153+AC155+AC157+AC159+AC161+AC163</f>
        <v>1065726.76154951</v>
      </c>
      <c r="AD165" s="20" t="n">
        <f aca="false">AD117+AD119+AD121+AD123+AD127+AD129+AD131+AD133+AD135+AD137+AD139+AD141+AD143+AD145+AD147+AD149+AD151+AD153+AD155+AD157+AD159+AD161+AD163</f>
        <v>1156930.0712525</v>
      </c>
      <c r="AE165" s="20" t="n">
        <f aca="false">AE117+AE119+AE121+AE123+AE127+AE129+AE131+AE133+AE135+AE137+AE139+AE141+AE143+AE145+AE147+AE149+AE151+AE153+AE155+AE157+AE159+AE161+AE163</f>
        <v>1823099.40642535</v>
      </c>
      <c r="AF165" s="20" t="n">
        <f aca="false">AF117+AF119+AF121+AF123+AF127+AF129+AF131+AF133+AF135+AF137+AF139+AF141+AF143+AF145+AF147+AF149+AF151+AF153+AF155+AF157+AF159+AF161+AF163</f>
        <v>1130382.76580618</v>
      </c>
      <c r="AG165" s="20" t="n">
        <f aca="false">AG117+AG119+AG121+AG123+AG127+AG129+AG131+AG133+AG135+AG137+AG139+AG141+AG143+AG145+AG147+AG149+AG151+AG153+AG155+AG157+AG159+AG161+AG163</f>
        <v>1109586.6960391</v>
      </c>
      <c r="AH165" s="20" t="n">
        <f aca="false">AH117+AH119+AH121+AH123+AH127+AH129+AH131+AH133+AH135+AH137+AH139+AH141+AH143+AH145+AH147+AH149+AH151+AH153+AH155+AH157+AH159+AH161+AH163</f>
        <v>1127420.84088132</v>
      </c>
      <c r="AI165" s="20" t="n">
        <f aca="false">AI117+AI119+AI121+AI123+AI127+AI129+AI131+AI133+AI135+AI137+AI139+AI141+AI143+AI145+AI147+AI149+AI151+AI153+AI155+AI157+AI159+AI161+AI163</f>
        <v>1133653.21771929</v>
      </c>
      <c r="AJ165" s="20" t="n">
        <f aca="false">AJ117+AJ119+AJ121+AJ123+AJ127+AJ129+AJ131+AJ133+AJ135+AJ137+AJ139+AJ141+AJ143+AJ145+AJ147+AJ149+AJ151+AJ153+AJ155+AJ157+AJ159+AJ161+AJ163</f>
        <v>1640876.11250152</v>
      </c>
      <c r="AK165" s="20" t="n">
        <f aca="false">AK117+AK119+AK121+AK123+AK127+AK129+AK131+AK133+AK135+AK137+AK139+AK141+AK143+AK145+AK147+AK149+AK151+AK153+AK155+AK157+AK159+AK161+AK163</f>
        <v>1800243.75046316</v>
      </c>
      <c r="AL165" s="20" t="n">
        <f aca="false">AL117+AL119+AL121+AL123+AL127+AL129+AL131+AL133+AL135+AL137+AL139+AL141+AL143+AL145+AL147+AL149+AL151+AL153+AL155+AL157+AL159+AL161+AL163</f>
        <v>2976823.62161461</v>
      </c>
      <c r="AM165" s="20" t="n">
        <f aca="false">AM117+AM119+AM121+AM123+AM127+AM129+AM131+AM133+AM135+AM137+AM139+AM141+AM143+AM145+AM147+AM149+AM151+AM153+AM155+AM157+AM159+AM161+AM163</f>
        <v>1174993.16622234</v>
      </c>
      <c r="AN165" s="20" t="n">
        <f aca="false">AN117+AN119+AN121+AN123+AN127+AN129+AN131+AN133+AN135+AN137+AN139+AN141+AN143+AN145+AN147+AN149+AN151+AN153+AN155+AN157+AN159+AN161+AN163</f>
        <v>618790.618941358</v>
      </c>
      <c r="AO165" s="20" t="n">
        <f aca="false">AO117+AO119+AO121+AO123+AO127+AO129+AO131+AO133+AO135+AO137+AO139+AO141+AO143+AO145+AO147+AO149+AO151+AO153+AO155+AO157+AO159+AO161+AO163</f>
        <v>944407.910032292</v>
      </c>
      <c r="AP165" s="20" t="n">
        <f aca="false">AP117+AP119+AP121+AP123+AP127+AP129+AP131+AP133+AP135+AP137+AP139+AP141+AP143+AP145+AP147+AP149+AP151+AP153+AP155+AP157+AP159+AP161+AP163</f>
        <v>131485.990671314</v>
      </c>
      <c r="AQ165" s="20" t="n">
        <f aca="false">AQ117+AQ119+AQ121+AQ123+AQ127+AQ129+AQ131+AQ133+AQ135+AQ137+AQ139+AQ141+AQ143+AQ145+AQ147+AQ149+AQ151+AQ153+AQ155+AQ157+AQ159+AQ161+AQ163</f>
        <v>276124.84407917</v>
      </c>
      <c r="AR165" s="20" t="n">
        <f aca="false">AR117+AR119+AR121+AR123+AR127+AR129+AR131+AR133+AR135+AR137+AR139+AR141+AR143+AR145+AR147+AR149+AR151+AR153+AR155+AR157+AR159+AR161+AR163</f>
        <v>26127.7062393058</v>
      </c>
      <c r="AS165" s="20" t="n">
        <f aca="false">AS117+AS119+AS121+AS123+AS127+AS129+AS131+AS133+AS135+AS137+AS139+AS141+AS143+AS145+AS147+AS149+AS151+AS153+AS155+AS157+AS159+AS161+AS163</f>
        <v>43336.12993</v>
      </c>
      <c r="AT165" s="20" t="n">
        <f aca="false">AT117+AT119+AT121+AT123+AT127+AT129+AT131+AT133+AT135+AT137+AT139+AT141+AT143+AT145+AT147+AT149+AT151+AT153+AT155+AT157+AT159+AT161+AT163</f>
        <v>0</v>
      </c>
      <c r="AU165" s="20" t="n">
        <f aca="false">AU117+AU119+AU121+AU123+AU127+AU129+AU131+AU133+AU135+AU137+AU139+AU141+AU143+AU145+AU147+AU149+AU151+AU153+AU155+AU157+AU159+AU161+AU163</f>
        <v>0</v>
      </c>
      <c r="AV165" s="20" t="n">
        <f aca="false">AV117+AV119+AV121+AV123+AV127+AV129+AV131+AV133+AV135+AV137+AV139+AV141+AV143+AV145+AV147+AV149+AV151+AV153+AV155+AV157+AV159+AV161+AV163</f>
        <v>0</v>
      </c>
      <c r="AW165" s="20" t="n">
        <f aca="false">AW117+AW119+AW121+AW123+AW127+AW129+AW131+AW133+AW135+AW137+AW139+AW141+AW143+AW145+AW147+AW149+AW151+AW153+AW155+AW157+AW159+AW161+AW163</f>
        <v>0</v>
      </c>
      <c r="AX165" s="20" t="n">
        <f aca="false">AX117+AX119+AX121+AX123+AX127+AX129+AX131+AX133+AX135+AX137+AX139+AX141+AX143+AX145+AX147+AX149+AX151+AX153+AX155+AX157+AX159+AX161+AX163</f>
        <v>0</v>
      </c>
      <c r="AY165" s="20" t="n">
        <f aca="false">SUM(D165:AX165)</f>
        <v>33071983.4384215</v>
      </c>
      <c r="AZ165" s="0"/>
      <c r="BA165" s="0"/>
      <c r="BB165" s="0"/>
    </row>
    <row r="166" customFormat="false" ht="15" hidden="false" customHeight="false" outlineLevel="0" collapsed="false">
      <c r="A166" s="17"/>
      <c r="B166" s="18"/>
      <c r="C166" s="30"/>
      <c r="D166" s="31" t="n">
        <f aca="false">D165/$C167</f>
        <v>0.00614961707357302</v>
      </c>
      <c r="E166" s="31" t="n">
        <f aca="false">E165/$C167</f>
        <v>0.0121716359909767</v>
      </c>
      <c r="F166" s="31" t="n">
        <f aca="false">F165/$C167</f>
        <v>0.0156306908867874</v>
      </c>
      <c r="G166" s="31" t="n">
        <f aca="false">G165/$C167</f>
        <v>0.0162940097381492</v>
      </c>
      <c r="H166" s="31" t="n">
        <f aca="false">H165/$C167</f>
        <v>0.0235090795843606</v>
      </c>
      <c r="I166" s="31" t="n">
        <f aca="false">I165/$C167</f>
        <v>0.0183321516972688</v>
      </c>
      <c r="J166" s="31" t="n">
        <f aca="false">J165/$C167</f>
        <v>0.0259884456235586</v>
      </c>
      <c r="K166" s="31" t="n">
        <f aca="false">K165/$C167</f>
        <v>0.0242534295614384</v>
      </c>
      <c r="L166" s="31" t="n">
        <f aca="false">L165/$C167</f>
        <v>0.0163469779982102</v>
      </c>
      <c r="M166" s="31" t="n">
        <f aca="false">M165/$C167</f>
        <v>0.014577501712534</v>
      </c>
      <c r="N166" s="31" t="n">
        <f aca="false">N165/$C167</f>
        <v>0.0130404266384408</v>
      </c>
      <c r="O166" s="31" t="n">
        <f aca="false">O165/$C167</f>
        <v>0.0140514604852818</v>
      </c>
      <c r="P166" s="31" t="n">
        <f aca="false">P165/$C167</f>
        <v>0.0147605908461883</v>
      </c>
      <c r="Q166" s="31" t="n">
        <f aca="false">Q165/$C167</f>
        <v>0.0156200621955699</v>
      </c>
      <c r="R166" s="31" t="n">
        <f aca="false">R165/$C167</f>
        <v>0.0143768279695374</v>
      </c>
      <c r="S166" s="31" t="n">
        <f aca="false">S165/$C167</f>
        <v>0.0121996984590311</v>
      </c>
      <c r="T166" s="31" t="n">
        <f aca="false">T165/$C167</f>
        <v>0.0396631253841286</v>
      </c>
      <c r="U166" s="31" t="n">
        <f aca="false">U165/$C167</f>
        <v>0.0226313699990217</v>
      </c>
      <c r="V166" s="31" t="n">
        <f aca="false">V165/$C167</f>
        <v>0.0192295164857899</v>
      </c>
      <c r="W166" s="31" t="n">
        <f aca="false">W165/$C167</f>
        <v>0.0150815357071985</v>
      </c>
      <c r="X166" s="31" t="n">
        <f aca="false">X165/$C167</f>
        <v>0.0140869257390697</v>
      </c>
      <c r="Y166" s="31" t="n">
        <f aca="false">Y165/$C167</f>
        <v>0.0131397840899983</v>
      </c>
      <c r="Z166" s="31" t="n">
        <f aca="false">Z165/$C167</f>
        <v>0.00945213774014602</v>
      </c>
      <c r="AA166" s="31" t="n">
        <f aca="false">AA165/$C167</f>
        <v>0.0298513540708135</v>
      </c>
      <c r="AB166" s="31" t="n">
        <f aca="false">AB165/$C167</f>
        <v>0.0298513537477642</v>
      </c>
      <c r="AC166" s="31" t="n">
        <f aca="false">AC165/$C167</f>
        <v>0.0322244585791848</v>
      </c>
      <c r="AD166" s="31" t="n">
        <f aca="false">AD165/$C167</f>
        <v>0.0349821797717494</v>
      </c>
      <c r="AE166" s="31" t="n">
        <f aca="false">AE165/$C167</f>
        <v>0.0551251910223902</v>
      </c>
      <c r="AF166" s="31" t="n">
        <f aca="false">AF165/$C167</f>
        <v>0.0341794669417742</v>
      </c>
      <c r="AG166" s="31" t="n">
        <f aca="false">AG165/$C167</f>
        <v>0.0335506546486074</v>
      </c>
      <c r="AH166" s="31" t="n">
        <f aca="false">AH165/$C167</f>
        <v>0.034089906999677</v>
      </c>
      <c r="AI166" s="31" t="n">
        <f aca="false">AI165/$C167</f>
        <v>0.0342783558371379</v>
      </c>
      <c r="AJ166" s="31" t="n">
        <f aca="false">AJ165/$C167</f>
        <v>0.0496152918633662</v>
      </c>
      <c r="AK166" s="31" t="n">
        <f aca="false">AK165/$C167</f>
        <v>0.0544341028697544</v>
      </c>
      <c r="AL166" s="31" t="n">
        <f aca="false">AL165/$C167</f>
        <v>0.0900104350882459</v>
      </c>
      <c r="AM166" s="31" t="n">
        <f aca="false">AM165/$C167</f>
        <v>0.03552835490469</v>
      </c>
      <c r="AN166" s="31" t="n">
        <f aca="false">AN165/$C167</f>
        <v>0.0187104175185316</v>
      </c>
      <c r="AO166" s="31" t="n">
        <f aca="false">AO165/$C167</f>
        <v>0.0285561315307894</v>
      </c>
      <c r="AP166" s="31" t="n">
        <f aca="false">AP165/$C167</f>
        <v>0.00397575158380218</v>
      </c>
      <c r="AQ166" s="31" t="n">
        <f aca="false">AQ165/$C167</f>
        <v>0.00834920724687054</v>
      </c>
      <c r="AR166" s="31" t="n">
        <f aca="false">AR165/$C167</f>
        <v>0.000790025377849631</v>
      </c>
      <c r="AS166" s="31" t="n">
        <f aca="false">AS165/$C167</f>
        <v>0.00131035775237645</v>
      </c>
      <c r="AT166" s="31" t="n">
        <f aca="false">AT165/$C167</f>
        <v>0</v>
      </c>
      <c r="AU166" s="31" t="n">
        <f aca="false">AU165/$C167</f>
        <v>0</v>
      </c>
      <c r="AV166" s="31" t="n">
        <f aca="false">AV165/$C167</f>
        <v>0</v>
      </c>
      <c r="AW166" s="31" t="n">
        <f aca="false">AW165/$C167</f>
        <v>0</v>
      </c>
      <c r="AX166" s="31" t="n">
        <f aca="false">AX165/$C167</f>
        <v>0</v>
      </c>
      <c r="AY166" s="24" t="n">
        <f aca="false">AY165/C167</f>
        <v>0.999999998961634</v>
      </c>
      <c r="AZ166" s="0"/>
      <c r="BA166" s="0"/>
      <c r="BB166" s="0"/>
    </row>
    <row r="167" customFormat="false" ht="18" hidden="false" customHeight="true" outlineLevel="0" collapsed="false">
      <c r="A167" s="17"/>
      <c r="B167" s="18" t="s">
        <v>104</v>
      </c>
      <c r="C167" s="32" t="n">
        <f aca="false">SUM(C115:C164)</f>
        <v>33071983.4727623</v>
      </c>
      <c r="D167" s="20" t="n">
        <f aca="false">D165</f>
        <v>203380.034221024</v>
      </c>
      <c r="E167" s="20" t="n">
        <f aca="false">D167+E165</f>
        <v>605920.178551085</v>
      </c>
      <c r="F167" s="20" t="n">
        <f aca="false">E167+F165</f>
        <v>1122858.12922677</v>
      </c>
      <c r="G167" s="20" t="n">
        <f aca="false">F167+G165</f>
        <v>1661733.34999187</v>
      </c>
      <c r="H167" s="20" t="n">
        <f aca="false">G167+H165</f>
        <v>2439225.2414657</v>
      </c>
      <c r="I167" s="20" t="n">
        <f aca="false">H167+I165</f>
        <v>3045505.85941794</v>
      </c>
      <c r="J167" s="20" t="n">
        <f aca="false">I167+J165</f>
        <v>3904995.30356305</v>
      </c>
      <c r="K167" s="20" t="n">
        <f aca="false">J167+K165</f>
        <v>4707104.32517675</v>
      </c>
      <c r="L167" s="20" t="n">
        <f aca="false">K167+L165</f>
        <v>5247731.31136317</v>
      </c>
      <c r="M167" s="20" t="n">
        <f aca="false">L167+M165</f>
        <v>5729838.20707426</v>
      </c>
      <c r="N167" s="20" t="n">
        <f aca="false">M167+N165</f>
        <v>6161110.98133854</v>
      </c>
      <c r="O167" s="20" t="n">
        <f aca="false">N167+O165</f>
        <v>6625820.65027595</v>
      </c>
      <c r="P167" s="20" t="n">
        <f aca="false">O167+P165</f>
        <v>7113982.6667893</v>
      </c>
      <c r="Q167" s="20" t="n">
        <f aca="false">P167+Q165</f>
        <v>7630569.10556471</v>
      </c>
      <c r="R167" s="20" t="n">
        <f aca="false">Q167+R165</f>
        <v>8106039.32256399</v>
      </c>
      <c r="S167" s="20" t="n">
        <f aca="false">R167+S165</f>
        <v>8509507.54837375</v>
      </c>
      <c r="T167" s="20" t="n">
        <f aca="false">S167+T165</f>
        <v>9821245.77555575</v>
      </c>
      <c r="U167" s="20" t="n">
        <f aca="false">T167+U165</f>
        <v>10569710.0701294</v>
      </c>
      <c r="V167" s="20" t="n">
        <f aca="false">U167+V165</f>
        <v>11205668.3215366</v>
      </c>
      <c r="W167" s="20" t="n">
        <f aca="false">V167+W165</f>
        <v>11704444.621189</v>
      </c>
      <c r="X167" s="20" t="n">
        <f aca="false">W167+X165</f>
        <v>12170327.1964135</v>
      </c>
      <c r="Y167" s="20" t="n">
        <f aca="false">X167+Y165</f>
        <v>12604885.9186736</v>
      </c>
      <c r="Z167" s="20" t="n">
        <f aca="false">Y167+Z165</f>
        <v>12917486.861798</v>
      </c>
      <c r="AA167" s="20" t="n">
        <f aca="false">Z167+AA165</f>
        <v>13904730.3502675</v>
      </c>
      <c r="AB167" s="20" t="n">
        <f aca="false">AA167+AB165</f>
        <v>14891973.8280531</v>
      </c>
      <c r="AC167" s="20" t="n">
        <f aca="false">AB167+AC165</f>
        <v>15957700.5896026</v>
      </c>
      <c r="AD167" s="20" t="n">
        <f aca="false">AC167+AD165</f>
        <v>17114630.6608551</v>
      </c>
      <c r="AE167" s="20" t="n">
        <f aca="false">AD167+AE165</f>
        <v>18937730.0672805</v>
      </c>
      <c r="AF167" s="20" t="n">
        <f aca="false">AE167+AF165</f>
        <v>20068112.8330867</v>
      </c>
      <c r="AG167" s="20" t="n">
        <f aca="false">AF167+AG165</f>
        <v>21177699.5291258</v>
      </c>
      <c r="AH167" s="20" t="n">
        <f aca="false">AG167+AH165</f>
        <v>22305120.3700071</v>
      </c>
      <c r="AI167" s="20" t="n">
        <f aca="false">AH167+AI165</f>
        <v>23438773.5877264</v>
      </c>
      <c r="AJ167" s="20" t="n">
        <f aca="false">AI167+AJ165</f>
        <v>25079649.7002279</v>
      </c>
      <c r="AK167" s="20" t="n">
        <f aca="false">AJ167+AK165</f>
        <v>26879893.4506911</v>
      </c>
      <c r="AL167" s="20" t="n">
        <f aca="false">AK167+AL165</f>
        <v>29856717.0723057</v>
      </c>
      <c r="AM167" s="20" t="n">
        <f aca="false">AL167+AM165</f>
        <v>31031710.238528</v>
      </c>
      <c r="AN167" s="20" t="n">
        <f aca="false">AM167+AN165</f>
        <v>31650500.8574694</v>
      </c>
      <c r="AO167" s="20" t="n">
        <f aca="false">AN167+AO165</f>
        <v>32594908.7675017</v>
      </c>
      <c r="AP167" s="20" t="n">
        <f aca="false">AO167+AP165</f>
        <v>32726394.758173</v>
      </c>
      <c r="AQ167" s="20" t="n">
        <f aca="false">AP167+AQ165</f>
        <v>33002519.6022522</v>
      </c>
      <c r="AR167" s="20" t="n">
        <f aca="false">AQ167+AR165</f>
        <v>33028647.3084915</v>
      </c>
      <c r="AS167" s="20" t="n">
        <f aca="false">AR167+AS165</f>
        <v>33071983.4384215</v>
      </c>
      <c r="AT167" s="20" t="n">
        <f aca="false">AS167+AT165</f>
        <v>33071983.4384215</v>
      </c>
      <c r="AU167" s="20" t="n">
        <f aca="false">AT167+AU165</f>
        <v>33071983.4384215</v>
      </c>
      <c r="AV167" s="20" t="n">
        <f aca="false">AU167+AV165</f>
        <v>33071983.4384215</v>
      </c>
      <c r="AW167" s="20" t="n">
        <f aca="false">AV167+AW165</f>
        <v>33071983.4384215</v>
      </c>
      <c r="AX167" s="20" t="n">
        <f aca="false">AW167+AX165</f>
        <v>33071983.4384215</v>
      </c>
      <c r="AY167" s="20" t="n">
        <f aca="false">AX167</f>
        <v>33071983.4384215</v>
      </c>
      <c r="AZ167" s="0"/>
      <c r="BA167" s="0"/>
      <c r="BB167" s="0"/>
    </row>
    <row r="168" customFormat="false" ht="15" hidden="false" customHeight="false" outlineLevel="0" collapsed="false">
      <c r="A168" s="17"/>
      <c r="B168" s="18"/>
      <c r="C168" s="32"/>
      <c r="D168" s="31" t="n">
        <f aca="false">(D167/$C$56)</f>
        <v>0.00608956453604159</v>
      </c>
      <c r="E168" s="31" t="n">
        <f aca="false">(E167)/$C167</f>
        <v>0.0183212530645497</v>
      </c>
      <c r="F168" s="31" t="n">
        <f aca="false">(F167)/$C167</f>
        <v>0.0339519439513371</v>
      </c>
      <c r="G168" s="31" t="n">
        <f aca="false">(G167)/$C167</f>
        <v>0.0502459536894864</v>
      </c>
      <c r="H168" s="31" t="n">
        <f aca="false">(H167)/$C167</f>
        <v>0.0737550332738469</v>
      </c>
      <c r="I168" s="31" t="n">
        <f aca="false">(I167)/$C167</f>
        <v>0.0920871849711158</v>
      </c>
      <c r="J168" s="31" t="n">
        <f aca="false">(J167)/$C167</f>
        <v>0.118075630594674</v>
      </c>
      <c r="K168" s="31" t="n">
        <f aca="false">(K167)/$C167</f>
        <v>0.142329060156113</v>
      </c>
      <c r="L168" s="31" t="n">
        <f aca="false">(L167)/$C167</f>
        <v>0.158676038154323</v>
      </c>
      <c r="M168" s="31" t="n">
        <f aca="false">(M167)/$C167</f>
        <v>0.173253539866857</v>
      </c>
      <c r="N168" s="31" t="n">
        <f aca="false">(N167)/$C167</f>
        <v>0.186293966505298</v>
      </c>
      <c r="O168" s="31" t="n">
        <f aca="false">(O167)/$C167</f>
        <v>0.20034542699058</v>
      </c>
      <c r="P168" s="31" t="n">
        <f aca="false">(P167)/$C167</f>
        <v>0.215106017836768</v>
      </c>
      <c r="Q168" s="31" t="n">
        <f aca="false">(Q167)/$C167</f>
        <v>0.230726080032338</v>
      </c>
      <c r="R168" s="31" t="n">
        <f aca="false">(R167)/$C167</f>
        <v>0.245102908001875</v>
      </c>
      <c r="S168" s="31" t="n">
        <f aca="false">(S167)/$C167</f>
        <v>0.257302606460906</v>
      </c>
      <c r="T168" s="31" t="n">
        <f aca="false">(T167)/$C167</f>
        <v>0.296965731845035</v>
      </c>
      <c r="U168" s="31" t="n">
        <f aca="false">(U167)/$C167</f>
        <v>0.319597101844057</v>
      </c>
      <c r="V168" s="31" t="n">
        <f aca="false">(V167)/$C167</f>
        <v>0.338826618329846</v>
      </c>
      <c r="W168" s="31" t="n">
        <f aca="false">(W167)/$C167</f>
        <v>0.353908154037045</v>
      </c>
      <c r="X168" s="31" t="n">
        <f aca="false">(X167)/$C167</f>
        <v>0.367995079776115</v>
      </c>
      <c r="Y168" s="31" t="n">
        <f aca="false">(Y167)/$C167</f>
        <v>0.381134863866113</v>
      </c>
      <c r="Z168" s="31" t="n">
        <f aca="false">(Z167)/$C167</f>
        <v>0.390587001606259</v>
      </c>
      <c r="AA168" s="31" t="n">
        <f aca="false">(AA167)/$C167</f>
        <v>0.420438355677072</v>
      </c>
      <c r="AB168" s="31" t="n">
        <f aca="false">(AB167)/$C167</f>
        <v>0.450289709424837</v>
      </c>
      <c r="AC168" s="31" t="n">
        <f aca="false">(AC167)/$C167</f>
        <v>0.482514168004022</v>
      </c>
      <c r="AD168" s="31" t="n">
        <f aca="false">(AD167)/$C167</f>
        <v>0.517496347775771</v>
      </c>
      <c r="AE168" s="31" t="n">
        <f aca="false">(AE167)/$C167</f>
        <v>0.572621538798161</v>
      </c>
      <c r="AF168" s="31" t="n">
        <f aca="false">(AF167)/$C167</f>
        <v>0.606801005739935</v>
      </c>
      <c r="AG168" s="31" t="n">
        <f aca="false">(AG167)/$C167</f>
        <v>0.640351660388543</v>
      </c>
      <c r="AH168" s="31" t="n">
        <f aca="false">(AH167)/$C167</f>
        <v>0.67444156738822</v>
      </c>
      <c r="AI168" s="31" t="n">
        <f aca="false">(AI167)/$C167</f>
        <v>0.708719923225358</v>
      </c>
      <c r="AJ168" s="31" t="n">
        <f aca="false">(AJ167)/$C167</f>
        <v>0.758335215088724</v>
      </c>
      <c r="AK168" s="31" t="n">
        <f aca="false">(AK167)/$C167</f>
        <v>0.812769317958478</v>
      </c>
      <c r="AL168" s="31" t="n">
        <f aca="false">(AL167)/$C167</f>
        <v>0.902779753046724</v>
      </c>
      <c r="AM168" s="31" t="n">
        <f aca="false">(AM167)/$C167</f>
        <v>0.938308107951414</v>
      </c>
      <c r="AN168" s="31" t="n">
        <f aca="false">(AN167)/$C167</f>
        <v>0.957018525469946</v>
      </c>
      <c r="AO168" s="31" t="n">
        <f aca="false">(AO167)/$C167</f>
        <v>0.985574657000735</v>
      </c>
      <c r="AP168" s="31" t="n">
        <f aca="false">(AP167)/$C167</f>
        <v>0.989550408584537</v>
      </c>
      <c r="AQ168" s="31" t="n">
        <f aca="false">(AQ167)/$C167</f>
        <v>0.997899615831408</v>
      </c>
      <c r="AR168" s="31" t="n">
        <f aca="false">(AR167)/$C167</f>
        <v>0.998689641209258</v>
      </c>
      <c r="AS168" s="31" t="n">
        <f aca="false">(AS167)/$C167</f>
        <v>0.999999998961634</v>
      </c>
      <c r="AT168" s="31" t="n">
        <f aca="false">(AT167)/$C167</f>
        <v>0.999999998961634</v>
      </c>
      <c r="AU168" s="31" t="n">
        <f aca="false">(AU167)/$C167</f>
        <v>0.999999998961634</v>
      </c>
      <c r="AV168" s="31" t="n">
        <f aca="false">(AV167)/$C167</f>
        <v>0.999999998961634</v>
      </c>
      <c r="AW168" s="31" t="n">
        <f aca="false">(AW167)/$C167</f>
        <v>0.999999998961634</v>
      </c>
      <c r="AX168" s="31" t="n">
        <f aca="false">(AX167)/$C167</f>
        <v>0.999999998961634</v>
      </c>
      <c r="AY168" s="24" t="n">
        <f aca="false">AX168</f>
        <v>0.999999998961634</v>
      </c>
      <c r="AZ168" s="0"/>
      <c r="BA168" s="0"/>
      <c r="BB168" s="0"/>
    </row>
    <row r="169" customFormat="false" ht="18" hidden="false" customHeight="true" outlineLevel="0" collapsed="false">
      <c r="A169" s="13" t="s">
        <v>156</v>
      </c>
      <c r="B169" s="14" t="s">
        <v>162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5"/>
      <c r="AZ169" s="0"/>
      <c r="BA169" s="0"/>
      <c r="BB169" s="0"/>
    </row>
    <row r="170" customFormat="false" ht="15" hidden="false" customHeight="false" outlineLevel="0" collapsed="false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6"/>
      <c r="AZ170" s="0"/>
      <c r="BA170" s="0"/>
      <c r="BB170" s="0"/>
    </row>
    <row r="171" customFormat="false" ht="18" hidden="false" customHeight="true" outlineLevel="0" collapsed="false">
      <c r="A171" s="17" t="s">
        <v>163</v>
      </c>
      <c r="B171" s="25" t="s">
        <v>164</v>
      </c>
      <c r="C171" s="29"/>
      <c r="D171" s="26"/>
      <c r="E171" s="20"/>
      <c r="F171" s="20"/>
      <c r="G171" s="20"/>
      <c r="H171" s="20"/>
      <c r="I171" s="20"/>
      <c r="J171" s="20"/>
      <c r="K171" s="20" t="n">
        <v>5839.15</v>
      </c>
      <c r="L171" s="20" t="n">
        <v>49272.65</v>
      </c>
      <c r="M171" s="20" t="n">
        <v>26457.965959042</v>
      </c>
      <c r="N171" s="20" t="n">
        <v>22926.3256399639</v>
      </c>
      <c r="O171" s="20" t="n">
        <v>12251.8986699754</v>
      </c>
      <c r="P171" s="20" t="n">
        <f aca="false">P172*P54</f>
        <v>28651.786200217</v>
      </c>
      <c r="Q171" s="20" t="n">
        <f aca="false">Q172*Q54</f>
        <v>30320.1062096146</v>
      </c>
      <c r="R171" s="20" t="n">
        <f aca="false">R172*R54</f>
        <v>27906.8636250543</v>
      </c>
      <c r="S171" s="20" t="n">
        <f aca="false">S172*S54</f>
        <v>36487.5058828338</v>
      </c>
      <c r="T171" s="20" t="n">
        <f aca="false">T172*T54</f>
        <v>17710.4166896229</v>
      </c>
      <c r="U171" s="20" t="n">
        <f aca="false">U172*U54</f>
        <v>17710.4166896229</v>
      </c>
      <c r="V171" s="20" t="n">
        <f aca="false">V172*V54</f>
        <v>34450.4901699801</v>
      </c>
      <c r="W171" s="20" t="n">
        <f aca="false">W172*W54</f>
        <v>35750.2427519702</v>
      </c>
      <c r="X171" s="20" t="n">
        <f aca="false">X172*X54</f>
        <v>52508.4093925584</v>
      </c>
      <c r="Y171" s="20" t="n">
        <f aca="false">Y172*Y54</f>
        <v>43551.2564971615</v>
      </c>
      <c r="Z171" s="20" t="n">
        <f aca="false">Z172*Z54</f>
        <v>38484.1200608711</v>
      </c>
      <c r="AA171" s="20" t="n">
        <f aca="false">AA172*AA54</f>
        <v>66022.125994413</v>
      </c>
      <c r="AB171" s="20" t="n">
        <f aca="false">AB172*AB54</f>
        <v>66016.3122193434</v>
      </c>
      <c r="AC171" s="20" t="n">
        <f aca="false">AC172*AC54</f>
        <v>62482.9569528325</v>
      </c>
      <c r="AD171" s="20" t="n">
        <f aca="false">AD172*AD54</f>
        <v>106458.4284989</v>
      </c>
      <c r="AE171" s="20" t="n">
        <f aca="false">AE172*AE54</f>
        <v>53876.6919622458</v>
      </c>
      <c r="AF171" s="20" t="n">
        <f aca="false">AF172*AF54</f>
        <v>60105.065006259</v>
      </c>
      <c r="AG171" s="20" t="n">
        <f aca="false">AG172*AG54</f>
        <v>52406.5522505626</v>
      </c>
      <c r="AH171" s="20" t="n">
        <f aca="false">AH172*AH54</f>
        <v>68010.1617426901</v>
      </c>
      <c r="AI171" s="20" t="n">
        <f aca="false">AI172*AI54</f>
        <v>61269.5718973159</v>
      </c>
      <c r="AJ171" s="20" t="n">
        <f aca="false">AJ172*AJ54</f>
        <v>99271.5987345124</v>
      </c>
      <c r="AK171" s="20" t="n">
        <f aca="false">AK172*AK54</f>
        <v>116018.435244978</v>
      </c>
      <c r="AL171" s="20" t="n">
        <f aca="false">AL172*AL54</f>
        <v>184943.9443772</v>
      </c>
      <c r="AM171" s="20" t="n">
        <f aca="false">AM172*AM54</f>
        <v>73908.7210304328</v>
      </c>
      <c r="AN171" s="20" t="n">
        <f aca="false">AN172*AN54</f>
        <v>57528.4155788208</v>
      </c>
      <c r="AO171" s="20" t="n">
        <f aca="false">AO172*AO54</f>
        <v>43039.4480240439</v>
      </c>
      <c r="AP171" s="20" t="n">
        <f aca="false">AP172*AP54</f>
        <v>13367.0796704345</v>
      </c>
      <c r="AQ171" s="20" t="n">
        <f aca="false">AQ172*AQ54</f>
        <v>18649.7899016476</v>
      </c>
      <c r="AR171" s="20" t="n">
        <f aca="false">AR172*AR54</f>
        <v>1876.61832369638</v>
      </c>
      <c r="AS171" s="20" t="n">
        <f aca="false">AS172*AS54</f>
        <v>2568.44271158373</v>
      </c>
      <c r="AT171" s="20" t="n">
        <f aca="false">AT172*AT54</f>
        <v>0</v>
      </c>
      <c r="AU171" s="20" t="n">
        <f aca="false">AU172*AU54</f>
        <v>0</v>
      </c>
      <c r="AV171" s="20" t="n">
        <f aca="false">AV172*AV54</f>
        <v>0</v>
      </c>
      <c r="AW171" s="20" t="n">
        <f aca="false">AW172*AW54</f>
        <v>0</v>
      </c>
      <c r="AX171" s="20" t="n">
        <f aca="false">AX172*AX54</f>
        <v>0</v>
      </c>
      <c r="AY171" s="21"/>
      <c r="AZ171" s="0"/>
      <c r="BA171" s="0"/>
      <c r="BB171" s="0"/>
    </row>
    <row r="172" customFormat="false" ht="15" hidden="false" customHeight="false" outlineLevel="0" collapsed="false">
      <c r="A172" s="17"/>
      <c r="B172" s="25"/>
      <c r="C172" s="29"/>
      <c r="D172" s="27"/>
      <c r="E172" s="22"/>
      <c r="F172" s="22"/>
      <c r="G172" s="22"/>
      <c r="H172" s="22"/>
      <c r="I172" s="22"/>
      <c r="J172" s="22"/>
      <c r="K172" s="50" t="n">
        <v>0.058693192</v>
      </c>
      <c r="L172" s="50" t="n">
        <v>0.058693192</v>
      </c>
      <c r="M172" s="50" t="n">
        <v>0.058693192</v>
      </c>
      <c r="N172" s="50" t="n">
        <v>0.058693192</v>
      </c>
      <c r="O172" s="50" t="n">
        <v>0.058693192</v>
      </c>
      <c r="P172" s="50" t="n">
        <v>0.058693192</v>
      </c>
      <c r="Q172" s="50" t="n">
        <v>0.058693192</v>
      </c>
      <c r="R172" s="50" t="n">
        <v>0.058693192</v>
      </c>
      <c r="S172" s="50" t="n">
        <v>0.058693192</v>
      </c>
      <c r="T172" s="50" t="n">
        <v>0.058693192</v>
      </c>
      <c r="U172" s="50" t="n">
        <v>0.058693192</v>
      </c>
      <c r="V172" s="50" t="n">
        <v>0.058693192</v>
      </c>
      <c r="W172" s="50" t="n">
        <v>0.058693192</v>
      </c>
      <c r="X172" s="50" t="n">
        <v>0.058693192</v>
      </c>
      <c r="Y172" s="50" t="n">
        <v>0.058693192</v>
      </c>
      <c r="Z172" s="50" t="n">
        <v>0.058693192</v>
      </c>
      <c r="AA172" s="50" t="n">
        <v>0.058693192</v>
      </c>
      <c r="AB172" s="50" t="n">
        <v>0.058693192</v>
      </c>
      <c r="AC172" s="50" t="n">
        <v>0.058693192</v>
      </c>
      <c r="AD172" s="50" t="n">
        <v>0.058693192</v>
      </c>
      <c r="AE172" s="50" t="n">
        <v>0.058693192</v>
      </c>
      <c r="AF172" s="50" t="n">
        <v>0.058693192</v>
      </c>
      <c r="AG172" s="50" t="n">
        <v>0.058693192</v>
      </c>
      <c r="AH172" s="50" t="n">
        <v>0.058693192</v>
      </c>
      <c r="AI172" s="50" t="n">
        <v>0.058693192</v>
      </c>
      <c r="AJ172" s="50" t="n">
        <v>0.058693192</v>
      </c>
      <c r="AK172" s="50" t="n">
        <v>0.058693192</v>
      </c>
      <c r="AL172" s="50" t="n">
        <v>0.058693192</v>
      </c>
      <c r="AM172" s="50" t="n">
        <v>0.058693192</v>
      </c>
      <c r="AN172" s="50" t="n">
        <v>0.058693192</v>
      </c>
      <c r="AO172" s="50" t="n">
        <v>0.058693192</v>
      </c>
      <c r="AP172" s="50" t="n">
        <v>0.058693192</v>
      </c>
      <c r="AQ172" s="50" t="n">
        <v>0.058693192</v>
      </c>
      <c r="AR172" s="50" t="n">
        <v>0.058693192</v>
      </c>
      <c r="AS172" s="50" t="n">
        <v>0.058693192</v>
      </c>
      <c r="AT172" s="50"/>
      <c r="AU172" s="50"/>
      <c r="AV172" s="50"/>
      <c r="AW172" s="50"/>
      <c r="AX172" s="50"/>
      <c r="AY172" s="24"/>
      <c r="AZ172" s="0"/>
      <c r="BA172" s="0"/>
      <c r="BB172" s="0"/>
    </row>
    <row r="173" customFormat="false" ht="18" hidden="false" customHeight="true" outlineLevel="0" collapsed="false">
      <c r="A173" s="17" t="s">
        <v>165</v>
      </c>
      <c r="B173" s="25" t="s">
        <v>166</v>
      </c>
      <c r="C173" s="29"/>
      <c r="D173" s="26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1"/>
      <c r="AZ173" s="0"/>
      <c r="BA173" s="0"/>
      <c r="BB173" s="0"/>
    </row>
    <row r="174" customFormat="false" ht="15" hidden="false" customHeight="false" outlineLevel="0" collapsed="false">
      <c r="A174" s="17"/>
      <c r="B174" s="25"/>
      <c r="C174" s="29"/>
      <c r="D174" s="27"/>
      <c r="E174" s="22"/>
      <c r="F174" s="22"/>
      <c r="G174" s="22"/>
      <c r="H174" s="22"/>
      <c r="I174" s="22"/>
      <c r="J174" s="22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24"/>
      <c r="AZ174" s="0"/>
      <c r="BA174" s="0"/>
      <c r="BB174" s="0"/>
    </row>
    <row r="175" customFormat="false" ht="18" hidden="false" customHeight="true" outlineLevel="0" collapsed="false">
      <c r="A175" s="17" t="s">
        <v>167</v>
      </c>
      <c r="B175" s="25" t="s">
        <v>168</v>
      </c>
      <c r="C175" s="29"/>
      <c r="D175" s="26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1"/>
      <c r="AZ175" s="0"/>
      <c r="BA175" s="0"/>
      <c r="BB175" s="0"/>
    </row>
    <row r="176" customFormat="false" ht="15" hidden="false" customHeight="false" outlineLevel="0" collapsed="false">
      <c r="A176" s="17"/>
      <c r="B176" s="25"/>
      <c r="C176" s="29"/>
      <c r="D176" s="27"/>
      <c r="E176" s="22"/>
      <c r="F176" s="22"/>
      <c r="G176" s="22"/>
      <c r="H176" s="22"/>
      <c r="I176" s="22"/>
      <c r="J176" s="22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24"/>
      <c r="AZ176" s="0"/>
      <c r="BA176" s="0"/>
      <c r="BB176" s="0"/>
    </row>
    <row r="177" customFormat="false" ht="18" hidden="false" customHeight="true" outlineLevel="0" collapsed="false">
      <c r="A177" s="17"/>
      <c r="B177" s="18" t="s">
        <v>103</v>
      </c>
      <c r="C177" s="30"/>
      <c r="D177" s="20" t="n">
        <f aca="false">D54+D66+D171+D173+D175</f>
        <v>203380.034221024</v>
      </c>
      <c r="E177" s="20" t="n">
        <f aca="false">E54+E66+E171+E173+E175</f>
        <v>402540.144330061</v>
      </c>
      <c r="F177" s="20" t="n">
        <f aca="false">F54+F66+F171+F173+F175</f>
        <v>516937.950675688</v>
      </c>
      <c r="G177" s="20" t="n">
        <f aca="false">G54+G66+G171+G173+G175</f>
        <v>538875.2207651</v>
      </c>
      <c r="H177" s="20" t="n">
        <f aca="false">H54+H66+H171+H173+H175</f>
        <v>777491.877336575</v>
      </c>
      <c r="I177" s="20" t="n">
        <f aca="false">I54+I66+I171+I173+I175</f>
        <v>606280.589395308</v>
      </c>
      <c r="J177" s="20" t="n">
        <f aca="false">J54+J66+J171+J173+J175</f>
        <v>859489.431139149</v>
      </c>
      <c r="K177" s="20" t="n">
        <f aca="false">K54+K66+K171+K173+K175</f>
        <v>807948.158607735</v>
      </c>
      <c r="L177" s="20" t="n">
        <f aca="false">L54+L66+L171+L173+L175</f>
        <v>589899.623180456</v>
      </c>
      <c r="M177" s="20" t="n">
        <f aca="false">M54+M66+M171+M173+M175</f>
        <v>508564.848664171</v>
      </c>
      <c r="N177" s="20" t="n">
        <f aca="false">N54+N66+N171+N173+N175</f>
        <v>454199.086898288</v>
      </c>
      <c r="O177" s="20" t="n">
        <f aca="false">O54+O66+O171+O173+O175</f>
        <v>476961.554601428</v>
      </c>
      <c r="P177" s="20" t="n">
        <f aca="false">P54+P66+P171+P173+P175</f>
        <v>516813.789728957</v>
      </c>
      <c r="Q177" s="20" t="n">
        <f aca="false">Q54+Q66+Q171+Q173+Q175</f>
        <v>546906.530911386</v>
      </c>
      <c r="R177" s="20" t="n">
        <f aca="false">R54+R66+R171+R173+R175</f>
        <v>503377.061685748</v>
      </c>
      <c r="S177" s="20" t="n">
        <f aca="false">S54+S66+S171+S173+S175</f>
        <v>658152.551512552</v>
      </c>
      <c r="T177" s="20" t="n">
        <f aca="false">T54+T66+T171+T173+T175</f>
        <v>319456.089162555</v>
      </c>
      <c r="U177" s="20" t="n">
        <f aca="false">U54+U66+U171+U173+U175</f>
        <v>319456.089162555</v>
      </c>
      <c r="V177" s="20" t="n">
        <f aca="false">V54+V66+V171+V173+V175</f>
        <v>621409.368977937</v>
      </c>
      <c r="W177" s="20" t="n">
        <f aca="false">W54+W66+W171+W173+W175</f>
        <v>644853.982619623</v>
      </c>
      <c r="X177" s="20" t="n">
        <f aca="false">X54+X66+X171+X173+X175</f>
        <v>947133.622356924</v>
      </c>
      <c r="Y177" s="20" t="n">
        <f aca="false">Y54+Y66+Y171+Y173+Y175</f>
        <v>785566.727340212</v>
      </c>
      <c r="Z177" s="20" t="n">
        <f aca="false">Z54+Z66+Z171+Z173+Z175</f>
        <v>694166.981215723</v>
      </c>
      <c r="AA177" s="20" t="n">
        <f aca="false">AA54+AA66+AA171+AA173+AA175</f>
        <v>1190890.67964904</v>
      </c>
      <c r="AB177" s="20" t="n">
        <f aca="false">AB54+AB66+AB171+AB173+AB175</f>
        <v>1190785.81222104</v>
      </c>
      <c r="AC177" s="20" t="n">
        <f aca="false">AC54+AC66+AC171+AC173+AC175</f>
        <v>1127052.02916878</v>
      </c>
      <c r="AD177" s="20" t="n">
        <f aca="false">AD54+AD66+AD171+AD173+AD175</f>
        <v>1920270.64199889</v>
      </c>
      <c r="AE177" s="20" t="n">
        <f aca="false">AE54+AE66+AE171+AE173+AE175</f>
        <v>971814.362863596</v>
      </c>
      <c r="AF177" s="20" t="n">
        <f aca="false">AF54+AF66+AF171+AF173+AF175</f>
        <v>1084160.20595445</v>
      </c>
      <c r="AG177" s="20" t="n">
        <f aca="false">AG54+AG66+AG171+AG173+AG175</f>
        <v>945296.348575878</v>
      </c>
      <c r="AH177" s="20" t="n">
        <f aca="false">AH54+AH66+AH171+AH173+AH175</f>
        <v>1226750.37377086</v>
      </c>
      <c r="AI177" s="20" t="n">
        <f aca="false">AI54+AI66+AI171+AI173+AI175</f>
        <v>1105165.29147781</v>
      </c>
      <c r="AJ177" s="20" t="n">
        <f aca="false">AJ54+AJ66+AJ171+AJ173+AJ175</f>
        <v>1790636.39508964</v>
      </c>
      <c r="AK177" s="20" t="n">
        <f aca="false">AK54+AK66+AK171+AK173+AK175</f>
        <v>2092711.66475919</v>
      </c>
      <c r="AL177" s="20" t="n">
        <f aca="false">AL54+AL66+AL171+AL173+AL175</f>
        <v>3335972.84696612</v>
      </c>
      <c r="AM177" s="20" t="n">
        <f aca="false">AM54+AM66+AM171+AM173+AM175</f>
        <v>1333147.11839742</v>
      </c>
      <c r="AN177" s="20" t="n">
        <f aca="false">AN54+AN66+AN171+AN173+AN175</f>
        <v>1037683.24475936</v>
      </c>
      <c r="AO177" s="20" t="n">
        <f aca="false">AO54+AO66+AO171+AO173+AO175</f>
        <v>776334.853461253</v>
      </c>
      <c r="AP177" s="20" t="n">
        <f aca="false">AP54+AP66+AP171+AP173+AP175</f>
        <v>241112.056812494</v>
      </c>
      <c r="AQ177" s="20" t="n">
        <f aca="false">AQ54+AQ66+AQ171+AQ173+AQ175</f>
        <v>336400.269406113</v>
      </c>
      <c r="AR177" s="20" t="n">
        <f aca="false">AR54+AR66+AR171+AR173+AR175</f>
        <v>33849.9743425064</v>
      </c>
      <c r="AS177" s="20" t="n">
        <f aca="false">AS54+AS66+AS171+AS173+AS175</f>
        <v>46328.9304966702</v>
      </c>
      <c r="AT177" s="20" t="n">
        <f aca="false">AT54+AT66+AT171+AT173+AT175</f>
        <v>0</v>
      </c>
      <c r="AU177" s="20" t="n">
        <f aca="false">AU54+AU66+AU171+AU173+AU175</f>
        <v>0</v>
      </c>
      <c r="AV177" s="20" t="n">
        <f aca="false">AV54+AV66+AV171+AV173+AV175</f>
        <v>0</v>
      </c>
      <c r="AW177" s="20" t="n">
        <f aca="false">AW54+AW66+AW171+AW173+AW175</f>
        <v>0</v>
      </c>
      <c r="AX177" s="20" t="n">
        <f aca="false">AX54+AX66+AX171+AX173+AX175</f>
        <v>0</v>
      </c>
      <c r="AY177" s="20" t="n">
        <f aca="false">SUM(D177:AX177)</f>
        <v>35086224.4146602</v>
      </c>
      <c r="AZ177" s="0"/>
      <c r="BA177" s="0"/>
      <c r="BB177" s="0"/>
    </row>
    <row r="178" customFormat="false" ht="15" hidden="false" customHeight="false" outlineLevel="0" collapsed="false">
      <c r="A178" s="17"/>
      <c r="B178" s="18"/>
      <c r="C178" s="30"/>
      <c r="D178" s="31" t="e">
        <f aca="false">D177/$C179</f>
        <v>#VALUE!</v>
      </c>
      <c r="E178" s="31" t="e">
        <f aca="false">E177/$C179</f>
        <v>#VALUE!</v>
      </c>
      <c r="F178" s="31" t="e">
        <f aca="false">F177/$C179</f>
        <v>#VALUE!</v>
      </c>
      <c r="G178" s="31" t="e">
        <f aca="false">G177/$C179</f>
        <v>#VALUE!</v>
      </c>
      <c r="H178" s="31" t="e">
        <f aca="false">H177/$C179</f>
        <v>#VALUE!</v>
      </c>
      <c r="I178" s="31" t="e">
        <f aca="false">I177/$C179</f>
        <v>#VALUE!</v>
      </c>
      <c r="J178" s="31" t="e">
        <f aca="false">J177/$C179</f>
        <v>#VALUE!</v>
      </c>
      <c r="K178" s="31" t="e">
        <f aca="false">K177/$C179</f>
        <v>#VALUE!</v>
      </c>
      <c r="L178" s="31" t="e">
        <f aca="false">L177/$C179</f>
        <v>#VALUE!</v>
      </c>
      <c r="M178" s="31" t="e">
        <f aca="false">M177/$C179</f>
        <v>#VALUE!</v>
      </c>
      <c r="N178" s="31" t="e">
        <f aca="false">N177/$C179</f>
        <v>#VALUE!</v>
      </c>
      <c r="O178" s="31" t="e">
        <f aca="false">O177/$C179</f>
        <v>#VALUE!</v>
      </c>
      <c r="P178" s="31" t="e">
        <f aca="false">P177/$C179</f>
        <v>#VALUE!</v>
      </c>
      <c r="Q178" s="31" t="e">
        <f aca="false">Q177/$C179</f>
        <v>#VALUE!</v>
      </c>
      <c r="R178" s="31" t="e">
        <f aca="false">R177/$C179</f>
        <v>#VALUE!</v>
      </c>
      <c r="S178" s="31" t="e">
        <f aca="false">S177/$C179</f>
        <v>#VALUE!</v>
      </c>
      <c r="T178" s="31" t="e">
        <f aca="false">T177/$C179</f>
        <v>#VALUE!</v>
      </c>
      <c r="U178" s="31" t="e">
        <f aca="false">U177/$C179</f>
        <v>#VALUE!</v>
      </c>
      <c r="V178" s="31" t="e">
        <f aca="false">V177/$C179</f>
        <v>#VALUE!</v>
      </c>
      <c r="W178" s="31" t="e">
        <f aca="false">W177/$C179</f>
        <v>#VALUE!</v>
      </c>
      <c r="X178" s="31" t="e">
        <f aca="false">X177/$C179</f>
        <v>#VALUE!</v>
      </c>
      <c r="Y178" s="31" t="e">
        <f aca="false">Y177/$C179</f>
        <v>#VALUE!</v>
      </c>
      <c r="Z178" s="31" t="e">
        <f aca="false">Z177/$C179</f>
        <v>#VALUE!</v>
      </c>
      <c r="AA178" s="31" t="e">
        <f aca="false">AA177/$C179</f>
        <v>#VALUE!</v>
      </c>
      <c r="AB178" s="31" t="e">
        <f aca="false">AB177/$C179</f>
        <v>#VALUE!</v>
      </c>
      <c r="AC178" s="31" t="e">
        <f aca="false">AC177/$C179</f>
        <v>#VALUE!</v>
      </c>
      <c r="AD178" s="31" t="e">
        <f aca="false">AD177/$C179</f>
        <v>#VALUE!</v>
      </c>
      <c r="AE178" s="31" t="e">
        <f aca="false">AE177/$C179</f>
        <v>#VALUE!</v>
      </c>
      <c r="AF178" s="31" t="e">
        <f aca="false">AF177/$C179</f>
        <v>#VALUE!</v>
      </c>
      <c r="AG178" s="31" t="e">
        <f aca="false">AG177/$C179</f>
        <v>#VALUE!</v>
      </c>
      <c r="AH178" s="31" t="e">
        <f aca="false">AH177/$C179</f>
        <v>#VALUE!</v>
      </c>
      <c r="AI178" s="31" t="e">
        <f aca="false">AI177/$C179</f>
        <v>#VALUE!</v>
      </c>
      <c r="AJ178" s="31" t="e">
        <f aca="false">AJ177/$C179</f>
        <v>#VALUE!</v>
      </c>
      <c r="AK178" s="31" t="e">
        <f aca="false">AK177/$C179</f>
        <v>#VALUE!</v>
      </c>
      <c r="AL178" s="31" t="e">
        <f aca="false">AL177/$C179</f>
        <v>#VALUE!</v>
      </c>
      <c r="AM178" s="31" t="e">
        <f aca="false">AM177/$C179</f>
        <v>#VALUE!</v>
      </c>
      <c r="AN178" s="31" t="e">
        <f aca="false">AN177/$C179</f>
        <v>#VALUE!</v>
      </c>
      <c r="AO178" s="31" t="e">
        <f aca="false">AO177/$C179</f>
        <v>#VALUE!</v>
      </c>
      <c r="AP178" s="31" t="e">
        <f aca="false">AP177/$C179</f>
        <v>#VALUE!</v>
      </c>
      <c r="AQ178" s="31" t="e">
        <f aca="false">AQ177/$C179</f>
        <v>#VALUE!</v>
      </c>
      <c r="AR178" s="31" t="e">
        <f aca="false">AR177/$C179</f>
        <v>#VALUE!</v>
      </c>
      <c r="AS178" s="31" t="e">
        <f aca="false">AS177/$C179</f>
        <v>#VALUE!</v>
      </c>
      <c r="AT178" s="31" t="e">
        <f aca="false">AT177/$C179</f>
        <v>#VALUE!</v>
      </c>
      <c r="AU178" s="31" t="e">
        <f aca="false">AU177/$C179</f>
        <v>#VALUE!</v>
      </c>
      <c r="AV178" s="31" t="e">
        <f aca="false">AV177/$C179</f>
        <v>#VALUE!</v>
      </c>
      <c r="AW178" s="31" t="e">
        <f aca="false">AW177/$C179</f>
        <v>#VALUE!</v>
      </c>
      <c r="AX178" s="31" t="e">
        <f aca="false">AX177/$C179</f>
        <v>#VALUE!</v>
      </c>
      <c r="AY178" s="24" t="e">
        <f aca="false">AY177/C179</f>
        <v>#VALUE!</v>
      </c>
      <c r="AZ178" s="0"/>
      <c r="BA178" s="0"/>
      <c r="BB178" s="0"/>
    </row>
    <row r="179" customFormat="false" ht="18" hidden="false" customHeight="true" outlineLevel="0" collapsed="false">
      <c r="A179" s="17"/>
      <c r="B179" s="18" t="s">
        <v>104</v>
      </c>
      <c r="C179" s="32" t="e">
        <f aca="false">C56+C60+C64+C66</f>
        <v>#VALUE!</v>
      </c>
      <c r="D179" s="20" t="n">
        <f aca="false">D177</f>
        <v>203380.034221024</v>
      </c>
      <c r="E179" s="20" t="n">
        <f aca="false">D179+E177</f>
        <v>605920.178551085</v>
      </c>
      <c r="F179" s="20" t="n">
        <f aca="false">E179+F177</f>
        <v>1122858.12922677</v>
      </c>
      <c r="G179" s="20" t="n">
        <f aca="false">F179+G177</f>
        <v>1661733.34999187</v>
      </c>
      <c r="H179" s="20" t="n">
        <f aca="false">G179+H177</f>
        <v>2439225.22732845</v>
      </c>
      <c r="I179" s="20" t="n">
        <f aca="false">H179+I177</f>
        <v>3045505.81672376</v>
      </c>
      <c r="J179" s="20" t="n">
        <f aca="false">I179+J177</f>
        <v>3904995.2478629</v>
      </c>
      <c r="K179" s="20" t="n">
        <f aca="false">J179+K177</f>
        <v>4712943.40647064</v>
      </c>
      <c r="L179" s="20" t="n">
        <f aca="false">K179+L177</f>
        <v>5302843.02965109</v>
      </c>
      <c r="M179" s="20" t="n">
        <f aca="false">L179+M177</f>
        <v>5811407.87831527</v>
      </c>
      <c r="N179" s="20" t="n">
        <f aca="false">M179+N177</f>
        <v>6265606.96521355</v>
      </c>
      <c r="O179" s="20" t="n">
        <f aca="false">N179+O177</f>
        <v>6742568.51981498</v>
      </c>
      <c r="P179" s="20" t="n">
        <f aca="false">O179+P177</f>
        <v>7259382.30954394</v>
      </c>
      <c r="Q179" s="20" t="n">
        <f aca="false">P179+Q177</f>
        <v>7806288.84045532</v>
      </c>
      <c r="R179" s="20" t="n">
        <f aca="false">Q179+R177</f>
        <v>8309665.90214107</v>
      </c>
      <c r="S179" s="20" t="n">
        <f aca="false">R179+S177</f>
        <v>8967818.45365362</v>
      </c>
      <c r="T179" s="20" t="n">
        <f aca="false">S179+T177</f>
        <v>9287274.54281618</v>
      </c>
      <c r="U179" s="20" t="n">
        <f aca="false">T179+U177</f>
        <v>9606730.63197873</v>
      </c>
      <c r="V179" s="20" t="n">
        <f aca="false">U179+V177</f>
        <v>10228140.0009567</v>
      </c>
      <c r="W179" s="20" t="n">
        <f aca="false">V179+W177</f>
        <v>10872993.9835763</v>
      </c>
      <c r="X179" s="20" t="n">
        <f aca="false">W179+X177</f>
        <v>11820127.6059332</v>
      </c>
      <c r="Y179" s="20" t="n">
        <f aca="false">X179+Y177</f>
        <v>12605694.3332734</v>
      </c>
      <c r="Z179" s="20" t="n">
        <f aca="false">Y179+Z177</f>
        <v>13299861.3144891</v>
      </c>
      <c r="AA179" s="20" t="n">
        <f aca="false">Z179+AA177</f>
        <v>14490751.9941382</v>
      </c>
      <c r="AB179" s="20" t="n">
        <f aca="false">AA179+AB177</f>
        <v>15681537.8063592</v>
      </c>
      <c r="AC179" s="20" t="n">
        <f aca="false">AB179+AC177</f>
        <v>16808589.835528</v>
      </c>
      <c r="AD179" s="20" t="n">
        <f aca="false">AC179+AD177</f>
        <v>18728860.4775269</v>
      </c>
      <c r="AE179" s="20" t="n">
        <f aca="false">AD179+AE177</f>
        <v>19700674.8403905</v>
      </c>
      <c r="AF179" s="20" t="n">
        <f aca="false">AE179+AF177</f>
        <v>20784835.0463449</v>
      </c>
      <c r="AG179" s="20" t="n">
        <f aca="false">AF179+AG177</f>
        <v>21730131.3949208</v>
      </c>
      <c r="AH179" s="20" t="n">
        <f aca="false">AG179+AH177</f>
        <v>22956881.7686917</v>
      </c>
      <c r="AI179" s="20" t="n">
        <f aca="false">AH179+AI177</f>
        <v>24062047.0601695</v>
      </c>
      <c r="AJ179" s="20" t="n">
        <f aca="false">AI179+AJ177</f>
        <v>25852683.4552591</v>
      </c>
      <c r="AK179" s="20" t="n">
        <f aca="false">AJ179+AK177</f>
        <v>27945395.1200183</v>
      </c>
      <c r="AL179" s="20" t="n">
        <f aca="false">AK179+AL177</f>
        <v>31281367.9669844</v>
      </c>
      <c r="AM179" s="20" t="n">
        <f aca="false">AL179+AM177</f>
        <v>32614515.0853818</v>
      </c>
      <c r="AN179" s="20" t="n">
        <f aca="false">AM179+AN177</f>
        <v>33652198.3301412</v>
      </c>
      <c r="AO179" s="20" t="n">
        <f aca="false">AN179+AO177</f>
        <v>34428533.1836025</v>
      </c>
      <c r="AP179" s="20" t="n">
        <f aca="false">AO179+AP177</f>
        <v>34669645.2404149</v>
      </c>
      <c r="AQ179" s="20" t="n">
        <f aca="false">AP179+AQ177</f>
        <v>35006045.5098211</v>
      </c>
      <c r="AR179" s="20" t="n">
        <f aca="false">AQ179+AR177</f>
        <v>35039895.4841636</v>
      </c>
      <c r="AS179" s="20" t="n">
        <f aca="false">AR179+AS177</f>
        <v>35086224.4146602</v>
      </c>
      <c r="AT179" s="20" t="n">
        <f aca="false">AS179+AT177</f>
        <v>35086224.4146602</v>
      </c>
      <c r="AU179" s="20" t="n">
        <f aca="false">AT179+AU177</f>
        <v>35086224.4146602</v>
      </c>
      <c r="AV179" s="20" t="n">
        <f aca="false">AU179+AV177</f>
        <v>35086224.4146602</v>
      </c>
      <c r="AW179" s="20" t="n">
        <f aca="false">AV179+AW177</f>
        <v>35086224.4146602</v>
      </c>
      <c r="AX179" s="20" t="n">
        <f aca="false">AW179+AX177</f>
        <v>35086224.4146602</v>
      </c>
      <c r="AY179" s="20" t="n">
        <f aca="false">AX179</f>
        <v>35086224.4146602</v>
      </c>
      <c r="AZ179" s="0"/>
      <c r="BA179" s="0"/>
      <c r="BB179" s="0"/>
    </row>
    <row r="180" customFormat="false" ht="15" hidden="false" customHeight="false" outlineLevel="0" collapsed="false">
      <c r="A180" s="17"/>
      <c r="B180" s="18"/>
      <c r="C180" s="32"/>
      <c r="D180" s="31" t="n">
        <f aca="false">(D179/$C$56)</f>
        <v>0.00608956453604159</v>
      </c>
      <c r="E180" s="31" t="e">
        <f aca="false">(E179)/$C179</f>
        <v>#VALUE!</v>
      </c>
      <c r="F180" s="31" t="e">
        <f aca="false">(F179)/$C179</f>
        <v>#VALUE!</v>
      </c>
      <c r="G180" s="31" t="e">
        <f aca="false">(G179)/$C179</f>
        <v>#VALUE!</v>
      </c>
      <c r="H180" s="31" t="e">
        <f aca="false">(H179)/$C179</f>
        <v>#VALUE!</v>
      </c>
      <c r="I180" s="31" t="e">
        <f aca="false">(I179)/$C179</f>
        <v>#VALUE!</v>
      </c>
      <c r="J180" s="31" t="e">
        <f aca="false">(J179)/$C179</f>
        <v>#VALUE!</v>
      </c>
      <c r="K180" s="31" t="e">
        <f aca="false">(K179)/$C179</f>
        <v>#VALUE!</v>
      </c>
      <c r="L180" s="31" t="e">
        <f aca="false">(L179)/$C179</f>
        <v>#VALUE!</v>
      </c>
      <c r="M180" s="31" t="e">
        <f aca="false">(M179)/$C179</f>
        <v>#VALUE!</v>
      </c>
      <c r="N180" s="31" t="e">
        <f aca="false">(N179)/$C179</f>
        <v>#VALUE!</v>
      </c>
      <c r="O180" s="31" t="e">
        <f aca="false">(O179)/$C179</f>
        <v>#VALUE!</v>
      </c>
      <c r="P180" s="31" t="e">
        <f aca="false">(P179)/$C179</f>
        <v>#VALUE!</v>
      </c>
      <c r="Q180" s="31" t="e">
        <f aca="false">(Q179)/$C179</f>
        <v>#VALUE!</v>
      </c>
      <c r="R180" s="31" t="e">
        <f aca="false">(R179)/$C179</f>
        <v>#VALUE!</v>
      </c>
      <c r="S180" s="31" t="e">
        <f aca="false">(S179)/$C179</f>
        <v>#VALUE!</v>
      </c>
      <c r="T180" s="31" t="e">
        <f aca="false">(T179)/$C179</f>
        <v>#VALUE!</v>
      </c>
      <c r="U180" s="31" t="e">
        <f aca="false">(U179)/$C179</f>
        <v>#VALUE!</v>
      </c>
      <c r="V180" s="31" t="e">
        <f aca="false">(V179)/$C179</f>
        <v>#VALUE!</v>
      </c>
      <c r="W180" s="31" t="e">
        <f aca="false">(W179)/$C179</f>
        <v>#VALUE!</v>
      </c>
      <c r="X180" s="31" t="e">
        <f aca="false">(X179)/$C179</f>
        <v>#VALUE!</v>
      </c>
      <c r="Y180" s="31" t="e">
        <f aca="false">(Y179)/$C179</f>
        <v>#VALUE!</v>
      </c>
      <c r="Z180" s="31" t="e">
        <f aca="false">(Z179)/$C179</f>
        <v>#VALUE!</v>
      </c>
      <c r="AA180" s="31" t="e">
        <f aca="false">(AA179)/$C179</f>
        <v>#VALUE!</v>
      </c>
      <c r="AB180" s="31" t="e">
        <f aca="false">(AB179)/$C179</f>
        <v>#VALUE!</v>
      </c>
      <c r="AC180" s="31" t="e">
        <f aca="false">(AC179)/$C179</f>
        <v>#VALUE!</v>
      </c>
      <c r="AD180" s="31" t="e">
        <f aca="false">(AD179)/$C179</f>
        <v>#VALUE!</v>
      </c>
      <c r="AE180" s="31" t="e">
        <f aca="false">(AE179)/$C179</f>
        <v>#VALUE!</v>
      </c>
      <c r="AF180" s="31" t="e">
        <f aca="false">(AF179)/$C179</f>
        <v>#VALUE!</v>
      </c>
      <c r="AG180" s="31" t="e">
        <f aca="false">(AG179)/$C179</f>
        <v>#VALUE!</v>
      </c>
      <c r="AH180" s="31" t="e">
        <f aca="false">(AH179)/$C179</f>
        <v>#VALUE!</v>
      </c>
      <c r="AI180" s="31" t="e">
        <f aca="false">(AI179)/$C179</f>
        <v>#VALUE!</v>
      </c>
      <c r="AJ180" s="31" t="e">
        <f aca="false">(AJ179)/$C179</f>
        <v>#VALUE!</v>
      </c>
      <c r="AK180" s="31" t="e">
        <f aca="false">(AK179)/$C179</f>
        <v>#VALUE!</v>
      </c>
      <c r="AL180" s="31" t="e">
        <f aca="false">(AL179)/$C179</f>
        <v>#VALUE!</v>
      </c>
      <c r="AM180" s="31" t="e">
        <f aca="false">(AM179)/$C179</f>
        <v>#VALUE!</v>
      </c>
      <c r="AN180" s="31" t="e">
        <f aca="false">(AN179)/$C179</f>
        <v>#VALUE!</v>
      </c>
      <c r="AO180" s="31" t="e">
        <f aca="false">(AO179)/$C179</f>
        <v>#VALUE!</v>
      </c>
      <c r="AP180" s="31" t="e">
        <f aca="false">(AP179)/$C179</f>
        <v>#VALUE!</v>
      </c>
      <c r="AQ180" s="31" t="e">
        <f aca="false">(AQ179)/$C179</f>
        <v>#VALUE!</v>
      </c>
      <c r="AR180" s="31" t="e">
        <f aca="false">(AR179)/$C179</f>
        <v>#VALUE!</v>
      </c>
      <c r="AS180" s="31" t="e">
        <f aca="false">(AS179)/$C179</f>
        <v>#VALUE!</v>
      </c>
      <c r="AT180" s="31" t="e">
        <f aca="false">(AT179)/$C179</f>
        <v>#VALUE!</v>
      </c>
      <c r="AU180" s="31" t="e">
        <f aca="false">(AU179)/$C179</f>
        <v>#VALUE!</v>
      </c>
      <c r="AV180" s="31" t="e">
        <f aca="false">(AV179)/$C179</f>
        <v>#VALUE!</v>
      </c>
      <c r="AW180" s="31" t="e">
        <f aca="false">(AW179)/$C179</f>
        <v>#VALUE!</v>
      </c>
      <c r="AX180" s="31" t="e">
        <f aca="false">(AX179)/$C179</f>
        <v>#VALUE!</v>
      </c>
      <c r="AY180" s="24" t="e">
        <f aca="false">AX180</f>
        <v>#VALUE!</v>
      </c>
      <c r="AZ180" s="0"/>
      <c r="BA180" s="0"/>
      <c r="BB180" s="0"/>
    </row>
    <row r="181" customFormat="false" ht="18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</row>
    <row r="182" customFormat="false" ht="18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</row>
    <row r="183" customFormat="false" ht="28.5" hidden="false" customHeight="false" outlineLevel="0" collapsed="false">
      <c r="A183" s="37" t="s">
        <v>169</v>
      </c>
      <c r="B183" s="37"/>
      <c r="C183" s="38"/>
      <c r="D183" s="39"/>
      <c r="E183" s="39"/>
      <c r="F183" s="39"/>
      <c r="G183" s="39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0"/>
      <c r="BA183" s="0"/>
      <c r="BB183" s="0"/>
    </row>
    <row r="184" customFormat="false" ht="20.25" hidden="false" customHeight="true" outlineLevel="0" collapsed="false">
      <c r="A184" s="13" t="s">
        <v>170</v>
      </c>
      <c r="B184" s="40" t="s">
        <v>171</v>
      </c>
      <c r="C184" s="40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0"/>
      <c r="BA184" s="0"/>
      <c r="BB184" s="0"/>
    </row>
    <row r="185" customFormat="false" ht="18" hidden="false" customHeight="false" outlineLevel="0" collapsed="false">
      <c r="A185" s="13"/>
      <c r="B185" s="40"/>
      <c r="C185" s="40"/>
      <c r="D185" s="7" t="s">
        <v>158</v>
      </c>
      <c r="E185" s="7" t="s">
        <v>159</v>
      </c>
      <c r="F185" s="7" t="s">
        <v>160</v>
      </c>
      <c r="G185" s="7" t="s">
        <v>161</v>
      </c>
      <c r="H185" s="7" t="s">
        <v>1</v>
      </c>
      <c r="I185" s="7" t="s">
        <v>2</v>
      </c>
      <c r="J185" s="7" t="s">
        <v>3</v>
      </c>
      <c r="K185" s="7" t="s">
        <v>4</v>
      </c>
      <c r="L185" s="7" t="s">
        <v>5</v>
      </c>
      <c r="M185" s="7" t="s">
        <v>6</v>
      </c>
      <c r="N185" s="7" t="s">
        <v>7</v>
      </c>
      <c r="O185" s="6" t="s">
        <v>8</v>
      </c>
      <c r="P185" s="7" t="s">
        <v>9</v>
      </c>
      <c r="Q185" s="7" t="s">
        <v>10</v>
      </c>
      <c r="R185" s="6" t="s">
        <v>11</v>
      </c>
      <c r="S185" s="7" t="s">
        <v>12</v>
      </c>
      <c r="T185" s="7" t="s">
        <v>13</v>
      </c>
      <c r="U185" s="7" t="s">
        <v>14</v>
      </c>
      <c r="V185" s="7" t="s">
        <v>15</v>
      </c>
      <c r="W185" s="7" t="s">
        <v>16</v>
      </c>
      <c r="X185" s="7" t="s">
        <v>17</v>
      </c>
      <c r="Y185" s="7" t="s">
        <v>18</v>
      </c>
      <c r="Z185" s="7" t="s">
        <v>19</v>
      </c>
      <c r="AA185" s="7" t="s">
        <v>20</v>
      </c>
      <c r="AB185" s="7" t="s">
        <v>21</v>
      </c>
      <c r="AC185" s="7" t="s">
        <v>22</v>
      </c>
      <c r="AD185" s="7" t="s">
        <v>23</v>
      </c>
      <c r="AE185" s="7" t="s">
        <v>24</v>
      </c>
      <c r="AF185" s="7" t="s">
        <v>25</v>
      </c>
      <c r="AG185" s="7" t="s">
        <v>26</v>
      </c>
      <c r="AH185" s="7" t="s">
        <v>27</v>
      </c>
      <c r="AI185" s="7" t="s">
        <v>28</v>
      </c>
      <c r="AJ185" s="7" t="s">
        <v>29</v>
      </c>
      <c r="AK185" s="7" t="s">
        <v>30</v>
      </c>
      <c r="AL185" s="7" t="s">
        <v>31</v>
      </c>
      <c r="AM185" s="7" t="s">
        <v>32</v>
      </c>
      <c r="AN185" s="7" t="s">
        <v>33</v>
      </c>
      <c r="AO185" s="7" t="s">
        <v>34</v>
      </c>
      <c r="AP185" s="7" t="s">
        <v>35</v>
      </c>
      <c r="AQ185" s="7" t="s">
        <v>36</v>
      </c>
      <c r="AR185" s="7" t="s">
        <v>37</v>
      </c>
      <c r="AS185" s="7" t="s">
        <v>38</v>
      </c>
      <c r="AT185" s="7" t="s">
        <v>39</v>
      </c>
      <c r="AU185" s="7" t="s">
        <v>40</v>
      </c>
      <c r="AV185" s="7" t="s">
        <v>41</v>
      </c>
      <c r="AW185" s="7" t="s">
        <v>42</v>
      </c>
      <c r="AX185" s="7" t="s">
        <v>43</v>
      </c>
      <c r="AY185" s="4"/>
      <c r="AZ185" s="0"/>
      <c r="BA185" s="0"/>
      <c r="BB185" s="0"/>
    </row>
    <row r="186" customFormat="false" ht="20.25" hidden="false" customHeight="false" outlineLevel="0" collapsed="false">
      <c r="A186" s="8" t="s">
        <v>44</v>
      </c>
      <c r="B186" s="9" t="s">
        <v>45</v>
      </c>
      <c r="C186" s="10" t="s">
        <v>46</v>
      </c>
      <c r="D186" s="11" t="n">
        <v>42491</v>
      </c>
      <c r="E186" s="11" t="n">
        <v>42522</v>
      </c>
      <c r="F186" s="11" t="n">
        <v>42552</v>
      </c>
      <c r="G186" s="11" t="n">
        <v>42583</v>
      </c>
      <c r="H186" s="11" t="n">
        <v>42614</v>
      </c>
      <c r="I186" s="11" t="n">
        <v>42644</v>
      </c>
      <c r="J186" s="11" t="n">
        <v>42675</v>
      </c>
      <c r="K186" s="11" t="n">
        <v>42705</v>
      </c>
      <c r="L186" s="11" t="n">
        <v>42736</v>
      </c>
      <c r="M186" s="11" t="n">
        <v>42767</v>
      </c>
      <c r="N186" s="11" t="n">
        <v>42795</v>
      </c>
      <c r="O186" s="11" t="n">
        <v>42826</v>
      </c>
      <c r="P186" s="11" t="n">
        <v>42856</v>
      </c>
      <c r="Q186" s="11" t="n">
        <v>42887</v>
      </c>
      <c r="R186" s="11" t="n">
        <v>42917</v>
      </c>
      <c r="S186" s="11" t="n">
        <v>42948</v>
      </c>
      <c r="T186" s="11" t="n">
        <v>42979</v>
      </c>
      <c r="U186" s="11" t="n">
        <v>43009</v>
      </c>
      <c r="V186" s="11" t="n">
        <v>43040</v>
      </c>
      <c r="W186" s="11" t="n">
        <v>43070</v>
      </c>
      <c r="X186" s="11" t="n">
        <v>43101</v>
      </c>
      <c r="Y186" s="11" t="n">
        <v>43132</v>
      </c>
      <c r="Z186" s="12" t="n">
        <v>43160</v>
      </c>
      <c r="AA186" s="12" t="n">
        <v>43191</v>
      </c>
      <c r="AB186" s="12" t="n">
        <v>43221</v>
      </c>
      <c r="AC186" s="12" t="n">
        <v>43252</v>
      </c>
      <c r="AD186" s="12" t="n">
        <v>43282</v>
      </c>
      <c r="AE186" s="12" t="n">
        <v>43313</v>
      </c>
      <c r="AF186" s="12" t="n">
        <v>43344</v>
      </c>
      <c r="AG186" s="12" t="n">
        <v>43374</v>
      </c>
      <c r="AH186" s="12" t="n">
        <v>43405</v>
      </c>
      <c r="AI186" s="12" t="n">
        <v>43435</v>
      </c>
      <c r="AJ186" s="12" t="n">
        <v>43466</v>
      </c>
      <c r="AK186" s="12" t="n">
        <v>43497</v>
      </c>
      <c r="AL186" s="12" t="n">
        <v>43525</v>
      </c>
      <c r="AM186" s="12" t="n">
        <v>43556</v>
      </c>
      <c r="AN186" s="12" t="n">
        <v>43586</v>
      </c>
      <c r="AO186" s="12" t="n">
        <v>43617</v>
      </c>
      <c r="AP186" s="12" t="n">
        <v>43647</v>
      </c>
      <c r="AQ186" s="12" t="n">
        <v>43678</v>
      </c>
      <c r="AR186" s="12" t="n">
        <v>43709</v>
      </c>
      <c r="AS186" s="12" t="n">
        <v>43739</v>
      </c>
      <c r="AT186" s="12" t="s">
        <v>47</v>
      </c>
      <c r="AU186" s="12" t="s">
        <v>48</v>
      </c>
      <c r="AV186" s="12" t="s">
        <v>49</v>
      </c>
      <c r="AW186" s="12" t="s">
        <v>50</v>
      </c>
      <c r="AX186" s="12" t="s">
        <v>51</v>
      </c>
      <c r="AY186" s="12" t="s">
        <v>52</v>
      </c>
      <c r="AZ186" s="0"/>
      <c r="BA186" s="0"/>
      <c r="BB186" s="0"/>
    </row>
    <row r="187" customFormat="false" ht="18" hidden="false" customHeight="false" outlineLevel="0" collapsed="false">
      <c r="A187" s="13" t="s">
        <v>53</v>
      </c>
      <c r="B187" s="42" t="s">
        <v>54</v>
      </c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15"/>
      <c r="AZ187" s="0"/>
      <c r="BA187" s="0"/>
      <c r="BB187" s="0"/>
    </row>
    <row r="188" customFormat="false" ht="18" hidden="false" customHeight="false" outlineLevel="0" collapsed="false">
      <c r="A188" s="13"/>
      <c r="B188" s="44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16"/>
      <c r="AZ188" s="0"/>
      <c r="BA188" s="0"/>
      <c r="BB188" s="0"/>
    </row>
    <row r="189" customFormat="false" ht="18" hidden="false" customHeight="true" outlineLevel="0" collapsed="false">
      <c r="A189" s="17" t="s">
        <v>55</v>
      </c>
      <c r="B189" s="18" t="s">
        <v>56</v>
      </c>
      <c r="C189" s="19" t="n">
        <v>208355.14</v>
      </c>
      <c r="D189" s="20" t="n">
        <f aca="false">$C189*D190</f>
        <v>83342.056</v>
      </c>
      <c r="E189" s="20" t="n">
        <f aca="false">$C189*E190</f>
        <v>20835.514</v>
      </c>
      <c r="F189" s="20" t="n">
        <f aca="false">$C189*F190</f>
        <v>20835.514</v>
      </c>
      <c r="G189" s="20" t="n">
        <f aca="false">$C189*G190</f>
        <v>10417.757</v>
      </c>
      <c r="H189" s="20" t="n">
        <f aca="false">$C189*H190</f>
        <v>3038.5117638162</v>
      </c>
      <c r="I189" s="20" t="n">
        <f aca="false">$C189*I190</f>
        <v>3038.5221815732</v>
      </c>
      <c r="J189" s="20" t="n">
        <f aca="false">$C189*J190</f>
        <v>3038.5221815732</v>
      </c>
      <c r="K189" s="20" t="n">
        <f aca="false">$C189*K190</f>
        <v>3038.5221815732</v>
      </c>
      <c r="L189" s="20" t="n">
        <f aca="false">$C189*L190</f>
        <v>3038.5221815732</v>
      </c>
      <c r="M189" s="20" t="n">
        <f aca="false">$C189*M190</f>
        <v>3038.5221815732</v>
      </c>
      <c r="N189" s="20" t="n">
        <f aca="false">$C189*N190</f>
        <v>3038.5221815732</v>
      </c>
      <c r="O189" s="20" t="n">
        <f aca="false">$C189*O190</f>
        <v>3038.5221815732</v>
      </c>
      <c r="P189" s="20" t="n">
        <f aca="false">$C189*P190</f>
        <v>3038.5221815732</v>
      </c>
      <c r="Q189" s="20" t="n">
        <f aca="false">$C189*Q190</f>
        <v>3038.5221815732</v>
      </c>
      <c r="R189" s="20" t="n">
        <f aca="false">$C189*R190</f>
        <v>3038.5221815732</v>
      </c>
      <c r="S189" s="20" t="n">
        <f aca="false">$C189*S190</f>
        <v>3038.5221815732</v>
      </c>
      <c r="T189" s="20" t="n">
        <f aca="false">$C189*T190</f>
        <v>3038.5117638162</v>
      </c>
      <c r="U189" s="20" t="n">
        <f aca="false">$C189*U190</f>
        <v>3038.505513162</v>
      </c>
      <c r="V189" s="20" t="n">
        <f aca="false">$C189*V190</f>
        <v>3038.5117638162</v>
      </c>
      <c r="W189" s="20" t="n">
        <f aca="false">$C189*W190</f>
        <v>3038.5117638162</v>
      </c>
      <c r="X189" s="20" t="n">
        <f aca="false">$C189*X190</f>
        <v>3038.5117638162</v>
      </c>
      <c r="Y189" s="20" t="n">
        <f aca="false">$C189*Y190</f>
        <v>3038.505513162</v>
      </c>
      <c r="Z189" s="20" t="n">
        <f aca="false">$C189*Z190</f>
        <v>3646.19703145795</v>
      </c>
      <c r="AA189" s="20" t="n">
        <f aca="false">$C189*AA190</f>
        <v>3646.19703145795</v>
      </c>
      <c r="AB189" s="20" t="n">
        <f aca="false">$C189*AB190</f>
        <v>3646.19703145795</v>
      </c>
      <c r="AC189" s="20" t="n">
        <f aca="false">$C189*AC190</f>
        <v>3646.19703145795</v>
      </c>
      <c r="AD189" s="20" t="n">
        <f aca="false">$C189*AD190</f>
        <v>3646.19703145795</v>
      </c>
      <c r="AE189" s="20" t="n">
        <f aca="false">$C189*AE190</f>
        <v>0</v>
      </c>
      <c r="AF189" s="20" t="n">
        <f aca="false">$C189*AF190</f>
        <v>0</v>
      </c>
      <c r="AG189" s="20" t="n">
        <f aca="false">$C189*AG190</f>
        <v>0</v>
      </c>
      <c r="AH189" s="20" t="n">
        <f aca="false">$C189*AH190</f>
        <v>0</v>
      </c>
      <c r="AI189" s="20" t="n">
        <f aca="false">$C189*AI190</f>
        <v>0</v>
      </c>
      <c r="AJ189" s="20" t="n">
        <f aca="false">$C189*AJ190</f>
        <v>0</v>
      </c>
      <c r="AK189" s="20" t="n">
        <f aca="false">$C189*AK190</f>
        <v>0</v>
      </c>
      <c r="AL189" s="20" t="n">
        <f aca="false">$C189*AL190</f>
        <v>0</v>
      </c>
      <c r="AM189" s="20" t="n">
        <f aca="false">$C189*AM190</f>
        <v>0</v>
      </c>
      <c r="AN189" s="20" t="n">
        <f aca="false">$C189*AN190</f>
        <v>0</v>
      </c>
      <c r="AO189" s="20" t="n">
        <f aca="false">$C189*AO190</f>
        <v>0</v>
      </c>
      <c r="AP189" s="20" t="n">
        <f aca="false">$C189*AP190</f>
        <v>0</v>
      </c>
      <c r="AQ189" s="20" t="n">
        <f aca="false">$C189*AQ190</f>
        <v>0</v>
      </c>
      <c r="AR189" s="20" t="n">
        <f aca="false">$C189*AR190</f>
        <v>0</v>
      </c>
      <c r="AS189" s="20" t="n">
        <f aca="false">$C189*AS190</f>
        <v>0</v>
      </c>
      <c r="AT189" s="20" t="n">
        <f aca="false">$C189*AT190</f>
        <v>0</v>
      </c>
      <c r="AU189" s="20" t="n">
        <f aca="false">$C189*AU190</f>
        <v>0</v>
      </c>
      <c r="AV189" s="20" t="n">
        <f aca="false">$C189*AV190</f>
        <v>0</v>
      </c>
      <c r="AW189" s="20" t="n">
        <f aca="false">$C189*AW190</f>
        <v>0</v>
      </c>
      <c r="AX189" s="20" t="n">
        <f aca="false">$C189*AX190</f>
        <v>0</v>
      </c>
      <c r="AY189" s="46" t="n">
        <f aca="false">SUM(D189:AS189)</f>
        <v>208355.14</v>
      </c>
      <c r="AZ189" s="0"/>
      <c r="BA189" s="0"/>
      <c r="BB189" s="0"/>
    </row>
    <row r="190" customFormat="false" ht="15" hidden="false" customHeight="false" outlineLevel="0" collapsed="false">
      <c r="A190" s="17"/>
      <c r="B190" s="18"/>
      <c r="C190" s="19"/>
      <c r="D190" s="22" t="n">
        <v>0.4</v>
      </c>
      <c r="E190" s="22" t="n">
        <v>0.1</v>
      </c>
      <c r="F190" s="22" t="n">
        <v>0.1</v>
      </c>
      <c r="G190" s="22" t="n">
        <v>0.05</v>
      </c>
      <c r="H190" s="22" t="n">
        <v>0.01458333</v>
      </c>
      <c r="I190" s="22" t="n">
        <v>0.01458338</v>
      </c>
      <c r="J190" s="22" t="n">
        <v>0.01458338</v>
      </c>
      <c r="K190" s="22" t="n">
        <v>0.01458338</v>
      </c>
      <c r="L190" s="22" t="n">
        <v>0.01458338</v>
      </c>
      <c r="M190" s="22" t="n">
        <v>0.01458338</v>
      </c>
      <c r="N190" s="22" t="n">
        <v>0.01458338</v>
      </c>
      <c r="O190" s="22" t="n">
        <v>0.01458338</v>
      </c>
      <c r="P190" s="22" t="n">
        <v>0.01458338</v>
      </c>
      <c r="Q190" s="22" t="n">
        <v>0.01458338</v>
      </c>
      <c r="R190" s="22" t="n">
        <v>0.01458338</v>
      </c>
      <c r="S190" s="22" t="n">
        <v>0.01458338</v>
      </c>
      <c r="T190" s="22" t="n">
        <v>0.01458333</v>
      </c>
      <c r="U190" s="22" t="n">
        <v>0.0145833</v>
      </c>
      <c r="V190" s="22" t="n">
        <v>0.01458333</v>
      </c>
      <c r="W190" s="22" t="n">
        <v>0.01458333</v>
      </c>
      <c r="X190" s="22" t="n">
        <v>0.01458333</v>
      </c>
      <c r="Y190" s="22" t="n">
        <v>0.0145833</v>
      </c>
      <c r="Z190" s="22" t="n">
        <f aca="false">(1-SUM($D190:$Y190))/5</f>
        <v>0.0174999139999999</v>
      </c>
      <c r="AA190" s="22" t="n">
        <f aca="false">(1-SUM($D190:$Y190))/5</f>
        <v>0.0174999139999999</v>
      </c>
      <c r="AB190" s="22" t="n">
        <f aca="false">(1-SUM($D190:$Y190))/5</f>
        <v>0.0174999139999999</v>
      </c>
      <c r="AC190" s="22" t="n">
        <f aca="false">(1-SUM($D190:$Y190))/5</f>
        <v>0.0174999139999999</v>
      </c>
      <c r="AD190" s="22" t="n">
        <f aca="false">(1-SUM($D190:$Y190))/5</f>
        <v>0.0174999139999999</v>
      </c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3"/>
      <c r="AU190" s="23"/>
      <c r="AV190" s="23"/>
      <c r="AW190" s="23"/>
      <c r="AX190" s="23"/>
      <c r="AY190" s="51" t="n">
        <f aca="false">SUM(D190:AS190)</f>
        <v>1</v>
      </c>
      <c r="AZ190" s="0"/>
      <c r="BA190" s="0"/>
      <c r="BB190" s="0"/>
    </row>
    <row r="191" customFormat="false" ht="18" hidden="false" customHeight="true" outlineLevel="0" collapsed="false">
      <c r="A191" s="17" t="s">
        <v>57</v>
      </c>
      <c r="B191" s="18" t="s">
        <v>58</v>
      </c>
      <c r="C191" s="19" t="n">
        <v>147123.96</v>
      </c>
      <c r="D191" s="20" t="n">
        <f aca="false">$C191*D192</f>
        <v>0</v>
      </c>
      <c r="E191" s="20" t="n">
        <f aca="false">$C191*E192</f>
        <v>0</v>
      </c>
      <c r="F191" s="20" t="n">
        <f aca="false">$C191*F192</f>
        <v>0</v>
      </c>
      <c r="G191" s="20" t="n">
        <f aca="false">$C191*G192</f>
        <v>0</v>
      </c>
      <c r="H191" s="20" t="n">
        <f aca="false">$C191*H192</f>
        <v>6130.1684328924</v>
      </c>
      <c r="I191" s="20" t="n">
        <f aca="false">$C191*I192</f>
        <v>6130.16975700804</v>
      </c>
      <c r="J191" s="20" t="n">
        <f aca="false">$C191*J192</f>
        <v>6130.155191736</v>
      </c>
      <c r="K191" s="20" t="n">
        <f aca="false">$C191*K192</f>
        <v>6130.155191736</v>
      </c>
      <c r="L191" s="20" t="n">
        <f aca="false">$C191*L192</f>
        <v>6130.155191736</v>
      </c>
      <c r="M191" s="20" t="n">
        <f aca="false">$C191*M192</f>
        <v>6130.155191736</v>
      </c>
      <c r="N191" s="20" t="n">
        <f aca="false">$C191*N192</f>
        <v>6130.155191736</v>
      </c>
      <c r="O191" s="20" t="n">
        <f aca="false">$C191*O192</f>
        <v>6130.155191736</v>
      </c>
      <c r="P191" s="20" t="n">
        <f aca="false">$C191*P192</f>
        <v>6130.155191736</v>
      </c>
      <c r="Q191" s="20" t="n">
        <f aca="false">$C191*Q192</f>
        <v>6130.155191736</v>
      </c>
      <c r="R191" s="20" t="n">
        <f aca="false">$C191*R192</f>
        <v>6130.15502989965</v>
      </c>
      <c r="S191" s="20" t="n">
        <f aca="false">$C191*S192</f>
        <v>6130.155191736</v>
      </c>
      <c r="T191" s="20" t="n">
        <f aca="false">$C191*T192</f>
        <v>6130.155191736</v>
      </c>
      <c r="U191" s="20" t="n">
        <f aca="false">$C191*U192</f>
        <v>6130.155191736</v>
      </c>
      <c r="V191" s="20" t="n">
        <f aca="false">$C191*V192</f>
        <v>6130.155191736</v>
      </c>
      <c r="W191" s="20" t="n">
        <f aca="false">$C191*W192</f>
        <v>6130.155191736</v>
      </c>
      <c r="X191" s="20" t="n">
        <f aca="false">$C191*X192</f>
        <v>6130.155191736</v>
      </c>
      <c r="Y191" s="20" t="n">
        <f aca="false">$C191*Y192</f>
        <v>6130.155191736</v>
      </c>
      <c r="Z191" s="20" t="n">
        <f aca="false">$C191*Z192</f>
        <v>7356.22778083198</v>
      </c>
      <c r="AA191" s="20" t="n">
        <f aca="false">$C191*AA192</f>
        <v>7356.22778083198</v>
      </c>
      <c r="AB191" s="20" t="n">
        <f aca="false">$C191*AB192</f>
        <v>7356.22778083198</v>
      </c>
      <c r="AC191" s="20" t="n">
        <f aca="false">$C191*AC192</f>
        <v>7356.22778083198</v>
      </c>
      <c r="AD191" s="20" t="n">
        <f aca="false">$C191*AD192</f>
        <v>7356.22778083198</v>
      </c>
      <c r="AE191" s="20" t="n">
        <f aca="false">$C191*AE192</f>
        <v>0</v>
      </c>
      <c r="AF191" s="20" t="n">
        <f aca="false">$C191*AF192</f>
        <v>0</v>
      </c>
      <c r="AG191" s="20" t="n">
        <f aca="false">$C191*AG192</f>
        <v>0</v>
      </c>
      <c r="AH191" s="20" t="n">
        <f aca="false">$C191*AH192</f>
        <v>0</v>
      </c>
      <c r="AI191" s="20" t="n">
        <f aca="false">$C191*AI192</f>
        <v>0</v>
      </c>
      <c r="AJ191" s="20" t="n">
        <f aca="false">$C191*AJ192</f>
        <v>0</v>
      </c>
      <c r="AK191" s="20" t="n">
        <f aca="false">$C191*AK192</f>
        <v>0</v>
      </c>
      <c r="AL191" s="20" t="n">
        <f aca="false">$C191*AL192</f>
        <v>0</v>
      </c>
      <c r="AM191" s="20" t="n">
        <f aca="false">$C191*AM192</f>
        <v>0</v>
      </c>
      <c r="AN191" s="20" t="n">
        <f aca="false">$C191*AN192</f>
        <v>0</v>
      </c>
      <c r="AO191" s="20" t="n">
        <f aca="false">$C191*AO192</f>
        <v>0</v>
      </c>
      <c r="AP191" s="20" t="n">
        <f aca="false">$C191*AP192</f>
        <v>0</v>
      </c>
      <c r="AQ191" s="20" t="n">
        <f aca="false">$C191*AQ192</f>
        <v>0</v>
      </c>
      <c r="AR191" s="20" t="n">
        <f aca="false">$C191*AR192</f>
        <v>0</v>
      </c>
      <c r="AS191" s="20" t="n">
        <f aca="false">$C191*AS192</f>
        <v>0</v>
      </c>
      <c r="AT191" s="20" t="n">
        <f aca="false">$C191*AT192</f>
        <v>0</v>
      </c>
      <c r="AU191" s="20" t="n">
        <f aca="false">$C191*AU192</f>
        <v>0</v>
      </c>
      <c r="AV191" s="20" t="n">
        <f aca="false">$C191*AV192</f>
        <v>0</v>
      </c>
      <c r="AW191" s="20" t="n">
        <f aca="false">$C191*AW192</f>
        <v>0</v>
      </c>
      <c r="AX191" s="20" t="n">
        <f aca="false">$C191*AX192</f>
        <v>0</v>
      </c>
      <c r="AY191" s="46" t="n">
        <f aca="false">SUM(D191:AS191)</f>
        <v>147123.96</v>
      </c>
      <c r="AZ191" s="0"/>
      <c r="BA191" s="0"/>
      <c r="BB191" s="0"/>
    </row>
    <row r="192" customFormat="false" ht="15" hidden="false" customHeight="false" outlineLevel="0" collapsed="false">
      <c r="A192" s="17"/>
      <c r="B192" s="18"/>
      <c r="C192" s="19"/>
      <c r="D192" s="22"/>
      <c r="E192" s="22"/>
      <c r="F192" s="22"/>
      <c r="G192" s="22"/>
      <c r="H192" s="22" t="n">
        <v>0.04166669</v>
      </c>
      <c r="I192" s="22" t="n">
        <v>0.041666699</v>
      </c>
      <c r="J192" s="22" t="n">
        <v>0.0416666</v>
      </c>
      <c r="K192" s="22" t="n">
        <v>0.0416666</v>
      </c>
      <c r="L192" s="22" t="n">
        <v>0.0416666</v>
      </c>
      <c r="M192" s="22" t="n">
        <v>0.0416666</v>
      </c>
      <c r="N192" s="22" t="n">
        <v>0.0416666</v>
      </c>
      <c r="O192" s="22" t="n">
        <v>0.0416666</v>
      </c>
      <c r="P192" s="22" t="n">
        <v>0.0416666</v>
      </c>
      <c r="Q192" s="22" t="n">
        <v>0.0416666</v>
      </c>
      <c r="R192" s="22" t="n">
        <v>0.0416665989</v>
      </c>
      <c r="S192" s="22" t="n">
        <v>0.0416666</v>
      </c>
      <c r="T192" s="22" t="n">
        <v>0.0416666</v>
      </c>
      <c r="U192" s="22" t="n">
        <v>0.0416666</v>
      </c>
      <c r="V192" s="22" t="n">
        <v>0.0416666</v>
      </c>
      <c r="W192" s="22" t="n">
        <v>0.0416666</v>
      </c>
      <c r="X192" s="22" t="n">
        <v>0.0416666</v>
      </c>
      <c r="Y192" s="22" t="n">
        <v>0.0416666</v>
      </c>
      <c r="Z192" s="22" t="n">
        <f aca="false">(1-SUM($D192:$Y192))/5</f>
        <v>0.05000020242</v>
      </c>
      <c r="AA192" s="22" t="n">
        <f aca="false">(1-SUM($D192:$Y192))/5</f>
        <v>0.05000020242</v>
      </c>
      <c r="AB192" s="22" t="n">
        <f aca="false">(1-SUM($D192:$Y192))/5</f>
        <v>0.05000020242</v>
      </c>
      <c r="AC192" s="22" t="n">
        <f aca="false">(1-SUM($D192:$Y192))/5</f>
        <v>0.05000020242</v>
      </c>
      <c r="AD192" s="22" t="n">
        <f aca="false">(1-SUM($D192:$Y192))/5</f>
        <v>0.05000020242</v>
      </c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3"/>
      <c r="AU192" s="23"/>
      <c r="AV192" s="23"/>
      <c r="AW192" s="23"/>
      <c r="AX192" s="23"/>
      <c r="AY192" s="47" t="n">
        <f aca="false">SUM(D192:AS192)</f>
        <v>1</v>
      </c>
      <c r="AZ192" s="0"/>
      <c r="BA192" s="0"/>
      <c r="BB192" s="0"/>
    </row>
    <row r="193" customFormat="false" ht="18" hidden="false" customHeight="true" outlineLevel="0" collapsed="false">
      <c r="A193" s="17" t="s">
        <v>59</v>
      </c>
      <c r="B193" s="18" t="s">
        <v>60</v>
      </c>
      <c r="C193" s="19" t="n">
        <v>18400</v>
      </c>
      <c r="D193" s="20" t="n">
        <f aca="false">$C193*D194</f>
        <v>0</v>
      </c>
      <c r="E193" s="20" t="n">
        <f aca="false">$C193*E194</f>
        <v>0</v>
      </c>
      <c r="F193" s="20" t="n">
        <f aca="false">$C193*F194</f>
        <v>0</v>
      </c>
      <c r="G193" s="20" t="n">
        <f aca="false">$C193*G194</f>
        <v>0</v>
      </c>
      <c r="H193" s="20" t="n">
        <f aca="false">$C193*H194</f>
        <v>0</v>
      </c>
      <c r="I193" s="20" t="n">
        <f aca="false">$C193*I194</f>
        <v>0</v>
      </c>
      <c r="J193" s="20" t="n">
        <f aca="false">$C193*J194</f>
        <v>0</v>
      </c>
      <c r="K193" s="20" t="n">
        <f aca="false">$C193*K194</f>
        <v>0</v>
      </c>
      <c r="L193" s="20" t="n">
        <f aca="false">$C193*L194</f>
        <v>0</v>
      </c>
      <c r="M193" s="20" t="n">
        <f aca="false">$C193*M194</f>
        <v>0</v>
      </c>
      <c r="N193" s="20" t="n">
        <f aca="false">$C193*N194</f>
        <v>0</v>
      </c>
      <c r="O193" s="20" t="n">
        <f aca="false">$C193*O194</f>
        <v>0</v>
      </c>
      <c r="P193" s="20" t="n">
        <f aca="false">$C193*P194</f>
        <v>0</v>
      </c>
      <c r="Q193" s="20" t="n">
        <f aca="false">$C193*Q194</f>
        <v>0</v>
      </c>
      <c r="R193" s="20" t="n">
        <f aca="false">$C193*R194</f>
        <v>0</v>
      </c>
      <c r="S193" s="20" t="n">
        <f aca="false">$C193*S194</f>
        <v>0</v>
      </c>
      <c r="T193" s="20" t="n">
        <f aca="false">$C193*T194</f>
        <v>0</v>
      </c>
      <c r="U193" s="20" t="n">
        <f aca="false">$C193*U194</f>
        <v>0</v>
      </c>
      <c r="V193" s="20" t="n">
        <f aca="false">$C193*V194</f>
        <v>0</v>
      </c>
      <c r="W193" s="20" t="n">
        <f aca="false">$C193*W194</f>
        <v>0</v>
      </c>
      <c r="X193" s="20" t="n">
        <f aca="false">$C193*X194</f>
        <v>0</v>
      </c>
      <c r="Y193" s="20" t="n">
        <f aca="false">$C193*Y194</f>
        <v>0</v>
      </c>
      <c r="Z193" s="20" t="n">
        <f aca="false">$C193*Z194</f>
        <v>0</v>
      </c>
      <c r="AA193" s="20" t="n">
        <f aca="false">$C193*AA194</f>
        <v>0</v>
      </c>
      <c r="AB193" s="20" t="n">
        <f aca="false">$C193*AB194</f>
        <v>0</v>
      </c>
      <c r="AC193" s="20" t="n">
        <f aca="false">$C193*AC194</f>
        <v>0</v>
      </c>
      <c r="AD193" s="20" t="n">
        <f aca="false">$C193*AD194</f>
        <v>0</v>
      </c>
      <c r="AE193" s="20" t="n">
        <f aca="false">$C193*AE194</f>
        <v>0</v>
      </c>
      <c r="AF193" s="20" t="n">
        <f aca="false">$C193*AF194</f>
        <v>0</v>
      </c>
      <c r="AG193" s="20" t="n">
        <f aca="false">$C193*AG194</f>
        <v>0</v>
      </c>
      <c r="AH193" s="20" t="n">
        <f aca="false">$C193*AH194</f>
        <v>0</v>
      </c>
      <c r="AI193" s="20" t="n">
        <f aca="false">$C193*AI194</f>
        <v>0</v>
      </c>
      <c r="AJ193" s="20" t="n">
        <f aca="false">$C193*AJ194</f>
        <v>0</v>
      </c>
      <c r="AK193" s="20" t="n">
        <f aca="false">$C193*AK194</f>
        <v>0</v>
      </c>
      <c r="AL193" s="20" t="n">
        <f aca="false">$C193*AL194</f>
        <v>0</v>
      </c>
      <c r="AM193" s="20" t="n">
        <f aca="false">$C193*AM194</f>
        <v>0</v>
      </c>
      <c r="AN193" s="20" t="n">
        <f aca="false">$C193*AN194</f>
        <v>0</v>
      </c>
      <c r="AO193" s="20" t="n">
        <f aca="false">$C193*AO194</f>
        <v>0</v>
      </c>
      <c r="AP193" s="20" t="n">
        <f aca="false">$C193*AP194</f>
        <v>0</v>
      </c>
      <c r="AQ193" s="20" t="n">
        <f aca="false">$C193*AQ194</f>
        <v>0</v>
      </c>
      <c r="AR193" s="20" t="n">
        <f aca="false">$C193*AR194</f>
        <v>3680</v>
      </c>
      <c r="AS193" s="20" t="n">
        <f aca="false">$C193*AS194</f>
        <v>14720</v>
      </c>
      <c r="AT193" s="20" t="n">
        <f aca="false">$C193*AT194</f>
        <v>0</v>
      </c>
      <c r="AU193" s="20" t="n">
        <f aca="false">$C193*AU194</f>
        <v>0</v>
      </c>
      <c r="AV193" s="20" t="n">
        <f aca="false">$C193*AV194</f>
        <v>0</v>
      </c>
      <c r="AW193" s="20" t="n">
        <f aca="false">$C193*AW194</f>
        <v>0</v>
      </c>
      <c r="AX193" s="20" t="n">
        <f aca="false">$C193*AX194</f>
        <v>0</v>
      </c>
      <c r="AY193" s="46" t="n">
        <f aca="false">SUM(D193:AS193)</f>
        <v>18400</v>
      </c>
      <c r="AZ193" s="0"/>
      <c r="BA193" s="0"/>
      <c r="BB193" s="0"/>
    </row>
    <row r="194" customFormat="false" ht="15" hidden="false" customHeight="false" outlineLevel="0" collapsed="false">
      <c r="A194" s="17"/>
      <c r="B194" s="18"/>
      <c r="C194" s="19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 t="n">
        <v>0.2</v>
      </c>
      <c r="AS194" s="22" t="n">
        <v>0.8</v>
      </c>
      <c r="AT194" s="23"/>
      <c r="AU194" s="23"/>
      <c r="AV194" s="23"/>
      <c r="AW194" s="23"/>
      <c r="AX194" s="23"/>
      <c r="AY194" s="47" t="n">
        <f aca="false">SUM(D194:AS194)</f>
        <v>1</v>
      </c>
      <c r="AZ194" s="0"/>
      <c r="BA194" s="0"/>
      <c r="BB194" s="0"/>
    </row>
    <row r="195" customFormat="false" ht="18" hidden="false" customHeight="true" outlineLevel="0" collapsed="false">
      <c r="A195" s="17" t="s">
        <v>61</v>
      </c>
      <c r="B195" s="18" t="s">
        <v>62</v>
      </c>
      <c r="C195" s="19" t="n">
        <v>2116952.64</v>
      </c>
      <c r="D195" s="20" t="n">
        <f aca="false">$C195*D196</f>
        <v>12891.3197210236</v>
      </c>
      <c r="E195" s="20" t="n">
        <f aca="false">$C195*E196</f>
        <v>25515.1579700609</v>
      </c>
      <c r="F195" s="20" t="n">
        <f aca="false">$C195*F196</f>
        <v>32766.3058156874</v>
      </c>
      <c r="G195" s="20" t="n">
        <f aca="false">$C195*G196</f>
        <v>34156.8079050996</v>
      </c>
      <c r="H195" s="20" t="n">
        <f aca="false">$C195*H196</f>
        <v>49281.6150409341</v>
      </c>
      <c r="I195" s="20" t="n">
        <f aca="false">$C195*I196</f>
        <v>38429.3242776643</v>
      </c>
      <c r="J195" s="20" t="n">
        <f aca="false">$C195*J196</f>
        <v>54479.0606598007</v>
      </c>
      <c r="K195" s="20" t="n">
        <f aca="false">$C195*K196</f>
        <v>50841.9810643867</v>
      </c>
      <c r="L195" s="20" t="n">
        <f aca="false">$C195*L196</f>
        <v>34267.8442131075</v>
      </c>
      <c r="M195" s="20" t="n">
        <f aca="false">$C195*M196</f>
        <v>30558.5263377805</v>
      </c>
      <c r="N195" s="20" t="n">
        <f aca="false">$C195*N196</f>
        <v>27336.3864909756</v>
      </c>
      <c r="O195" s="20" t="n">
        <f aca="false">$C195*O196</f>
        <v>29455.7965961045</v>
      </c>
      <c r="P195" s="20" t="n">
        <f aca="false">$C195*P196</f>
        <v>30942.3324400378</v>
      </c>
      <c r="Q195" s="20" t="n">
        <f aca="false">$C195*Q196</f>
        <v>32744.0251020981</v>
      </c>
      <c r="R195" s="20" t="n">
        <f aca="false">$C195*R196</f>
        <v>30137.857969387</v>
      </c>
      <c r="S195" s="20" t="n">
        <f aca="false">$C195*S196</f>
        <v>25826.1838600497</v>
      </c>
      <c r="T195" s="20" t="n">
        <f aca="false">$C195*T196</f>
        <v>83964.957992582</v>
      </c>
      <c r="U195" s="20" t="n">
        <f aca="false">$C195*U196</f>
        <v>47909.5384662458</v>
      </c>
      <c r="V195" s="20" t="n">
        <f aca="false">$C195*V196</f>
        <v>40707.9756905164</v>
      </c>
      <c r="W195" s="20" t="n">
        <f aca="false">$C195*W196</f>
        <v>31926.8968306082</v>
      </c>
      <c r="X195" s="20" t="n">
        <f aca="false">$C195*X196</f>
        <v>29821.3546328076</v>
      </c>
      <c r="Y195" s="20" t="n">
        <f aca="false">$C195*Y196</f>
        <v>27816.3006183519</v>
      </c>
      <c r="Z195" s="20" t="n">
        <f aca="false">$C195*Z196</f>
        <v>115390.297100652</v>
      </c>
      <c r="AA195" s="20" t="n">
        <f aca="false">$C195*AA196</f>
        <v>94707.9166101346</v>
      </c>
      <c r="AB195" s="20" t="n">
        <f aca="false">$C195*AB196</f>
        <v>52050.5156424939</v>
      </c>
      <c r="AC195" s="20" t="n">
        <f aca="false">$C195*AC196</f>
        <v>746.087390188192</v>
      </c>
      <c r="AD195" s="20" t="n">
        <f aca="false">$C195*AD196</f>
        <v>744.588866243584</v>
      </c>
      <c r="AE195" s="20" t="n">
        <f aca="false">$C195*AE196</f>
        <v>0</v>
      </c>
      <c r="AF195" s="20" t="n">
        <f aca="false">$C195*AF196</f>
        <v>0</v>
      </c>
      <c r="AG195" s="20" t="n">
        <f aca="false">$C195*AG196</f>
        <v>0</v>
      </c>
      <c r="AH195" s="20" t="n">
        <f aca="false">$C195*AH196</f>
        <v>0</v>
      </c>
      <c r="AI195" s="20" t="n">
        <f aca="false">$C195*AI196</f>
        <v>2784.55549146009</v>
      </c>
      <c r="AJ195" s="20" t="n">
        <f aca="false">$C195*AJ196</f>
        <v>110893.919414231</v>
      </c>
      <c r="AK195" s="20" t="n">
        <f aca="false">$C195*AK196</f>
        <v>115416.579987306</v>
      </c>
      <c r="AL195" s="20" t="n">
        <f aca="false">$C195*AL196</f>
        <v>139860.350489357</v>
      </c>
      <c r="AM195" s="20" t="n">
        <f aca="false">$C195*AM196</f>
        <v>139066.549344084</v>
      </c>
      <c r="AN195" s="20" t="n">
        <f aca="false">$C195*AN196</f>
        <v>131746.615449249</v>
      </c>
      <c r="AO195" s="20" t="n">
        <f aca="false">$C195*AO196</f>
        <v>117126.320782541</v>
      </c>
      <c r="AP195" s="20" t="n">
        <f aca="false">$C195*AP196</f>
        <v>104677.508437268</v>
      </c>
      <c r="AQ195" s="20" t="n">
        <f aca="false">$C195*AQ196</f>
        <v>88011.2270601697</v>
      </c>
      <c r="AR195" s="20" t="n">
        <f aca="false">$C195*AR196</f>
        <v>54323.3575060962</v>
      </c>
      <c r="AS195" s="20" t="n">
        <f aca="false">($C195*AS196)</f>
        <v>47628.7007332154</v>
      </c>
      <c r="AT195" s="20" t="n">
        <f aca="false">$C195*AT196</f>
        <v>0</v>
      </c>
      <c r="AU195" s="20" t="n">
        <f aca="false">$C195*AU196</f>
        <v>0</v>
      </c>
      <c r="AV195" s="20" t="n">
        <f aca="false">$C195*AV196</f>
        <v>0</v>
      </c>
      <c r="AW195" s="20" t="n">
        <f aca="false">$C195*AW196</f>
        <v>0</v>
      </c>
      <c r="AX195" s="20" t="n">
        <f aca="false">$C195*AX196</f>
        <v>0</v>
      </c>
      <c r="AY195" s="46" t="n">
        <f aca="false">SUM(D195:AS195)</f>
        <v>2116952.64</v>
      </c>
      <c r="AZ195" s="52" t="n">
        <v>0.997369040522905</v>
      </c>
      <c r="BA195" s="0"/>
      <c r="BB195" s="0"/>
    </row>
    <row r="196" customFormat="false" ht="15" hidden="false" customHeight="false" outlineLevel="0" collapsed="false">
      <c r="A196" s="17"/>
      <c r="B196" s="18"/>
      <c r="C196" s="19"/>
      <c r="D196" s="22" t="n">
        <f aca="false">D123/$C195</f>
        <v>0.00608956453604159</v>
      </c>
      <c r="E196" s="22" t="n">
        <f aca="false">E123/$C195</f>
        <v>0.0120527769435885</v>
      </c>
      <c r="F196" s="22" t="n">
        <f aca="false">F123/$C195</f>
        <v>0.0154780533095381</v>
      </c>
      <c r="G196" s="22" t="n">
        <f aca="false">G123/$C195</f>
        <v>0.0161348946876297</v>
      </c>
      <c r="H196" s="22" t="n">
        <f aca="false">H123/$C195</f>
        <v>0.0232795075854574</v>
      </c>
      <c r="I196" s="22" t="n">
        <f aca="false">I123/$C195</f>
        <v>0.0181531336844948</v>
      </c>
      <c r="J196" s="22" t="n">
        <f aca="false">J123/$C195</f>
        <v>0.0257346619997133</v>
      </c>
      <c r="K196" s="22" t="n">
        <f aca="false">K123/$C195</f>
        <v>0.0240165888002042</v>
      </c>
      <c r="L196" s="22" t="n">
        <f aca="false">L123/$C195</f>
        <v>0.0161873456994803</v>
      </c>
      <c r="M196" s="22" t="n">
        <f aca="false">M123/$C195</f>
        <v>0.0144351487890539</v>
      </c>
      <c r="N196" s="22" t="n">
        <f aca="false">N123/$C195</f>
        <v>0.0129130836346795</v>
      </c>
      <c r="O196" s="22" t="n">
        <f aca="false">O123/$C195</f>
        <v>0.0139142444849897</v>
      </c>
      <c r="P196" s="22" t="n">
        <f aca="false">P123/$C195</f>
        <v>0.0146164500118613</v>
      </c>
      <c r="Q196" s="22" t="n">
        <f aca="false">Q123/$C195</f>
        <v>0.0154675284101292</v>
      </c>
      <c r="R196" s="22" t="n">
        <f aca="false">R123/$C195</f>
        <v>0.0142364346749803</v>
      </c>
      <c r="S196" s="22" t="n">
        <f aca="false">S123/$C195</f>
        <v>0.0121996984590311</v>
      </c>
      <c r="T196" s="22" t="n">
        <f aca="false">T123/$C195</f>
        <v>0.0396631253841286</v>
      </c>
      <c r="U196" s="22" t="n">
        <f aca="false">U123/$C195</f>
        <v>0.0226313699990217</v>
      </c>
      <c r="V196" s="22" t="n">
        <f aca="false">V123/$C195</f>
        <v>0.0192295164857899</v>
      </c>
      <c r="W196" s="22" t="n">
        <f aca="false">W123/$C195</f>
        <v>0.0150815357071985</v>
      </c>
      <c r="X196" s="22" t="n">
        <f aca="false">X123/$C195</f>
        <v>0.0140869257390697</v>
      </c>
      <c r="Y196" s="22" t="n">
        <f aca="false">Y123/$C195</f>
        <v>0.0131397840899983</v>
      </c>
      <c r="Z196" s="22" t="n">
        <f aca="false">SUM(Z189,Z191,Z193,Z199,Z201,Z203,Z205,Z207,Z209,Z211,Z213,Z215,Z217,Z219,Z221,Z223,Z225,Z227,Z229,Z231,Z233,Z235)/($C$239-$C$195)</f>
        <v>0.0545077366967697</v>
      </c>
      <c r="AA196" s="22" t="n">
        <f aca="false">SUM(AA189,AA191,AA193,AA199,AA201,AA203,AA205,AA207,AA209,AA211,AA213,AA215,AA217,AA219,AA221,AA223,AA225,AA227,AA229,AA231,AA233,AA235)/($C$239-$C$195)</f>
        <v>0.0447378532805224</v>
      </c>
      <c r="AB196" s="22" t="n">
        <f aca="false">SUM(AB189,AB191,AB193,AB199,AB201,AB203,AB205,AB207,AB209,AB211,AB213,AB215,AB217,AB219,AB221,AB223,AB225,AB227,AB229,AB231,AB233,AB235)/($C$239-$C$195)</f>
        <v>0.0245874728886207</v>
      </c>
      <c r="AC196" s="22" t="n">
        <f aca="false">SUM(AC189,AC191,AC193,AC199,AC201,AC203,AC205,AC207,AC209,AC211,AC213,AC215,AC217,AC219,AC221,AC223,AC225,AC227,AC229,AC231,AC233,AC235)/($C$239-$C$195)</f>
        <v>0.000352434615725835</v>
      </c>
      <c r="AD196" s="22" t="n">
        <f aca="false">SUM(AD189,AD191,AD193,AD199,AD201,AD203,AD205,AD207,AD209,AD211,AD213,AD215,AD217,AD219,AD221,AD223,AD225,AD227,AD229,AD231,AD233,AD235)/($C$56-$C$195)</f>
        <v>0.000351726747294443</v>
      </c>
      <c r="AE196" s="22" t="n">
        <f aca="false">SUM(AE189,AE191,AE193,AE199,AE201,AE203,AE205,AE207,AE209,AE211,AE213,AE215,AE217,AE219,AE221,AE223,AE225,AE227,AE229,AE231,AE233,AE235)/($C$239-$C$195)</f>
        <v>0</v>
      </c>
      <c r="AF196" s="22" t="n">
        <f aca="false">SUM(AF189,AF191,AF193,AF199,AF201,AF203,AF205,AF207,AF209,AF211,AF213,AF215,AF217,AF219,AF221,AF223,AF225,AF227,AF229,AF231,AF233,AF235)/($C$239-$C$195)</f>
        <v>0</v>
      </c>
      <c r="AG196" s="22" t="n">
        <f aca="false">SUM(AG189,AG191,AG193,AG199,AG201,AG203,AG205,AG207,AG209,AG211,AG213,AG215,AG217,AG219,AG221,AG223,AG225,AG227,AG229,AG231,AG233,AG235)/($C$239-$C$195)</f>
        <v>0</v>
      </c>
      <c r="AH196" s="22" t="n">
        <f aca="false">SUM(AH189,AH191,AH193,AH199,AH201,AH203,AH205,AH207,AH209,AH211,AH213,AH215,AH217,AH219,AH221,AH223,AH225,AH227,AH229,AH231,AH233,AH235)/($C$239-$C$195)</f>
        <v>0</v>
      </c>
      <c r="AI196" s="22" t="n">
        <f aca="false">SUM(AI189,AI191,AI193,AI199,AI201,AI203,AI205,AI207,AI209,AI211,AI213,AI215,AI217,AI219,AI221,AI223,AI225,AI227,AI229,AI231,AI233,AI235)/($C$239-$C$195)</f>
        <v>0.00131536031503288</v>
      </c>
      <c r="AJ196" s="22" t="n">
        <f aca="false">SUM(AJ189,AJ191,AJ193,AJ199,AJ201,AJ203,AJ205,AJ207,AJ209,AJ211,AJ213,AJ215,AJ217,AJ219,AJ221,AJ223,AJ225,AJ227,AJ229,AJ231,AJ233,AJ235)/($C$239-$C$195)</f>
        <v>0.0523837507362615</v>
      </c>
      <c r="AK196" s="22" t="n">
        <f aca="false">SUM(AK189,AK191,AK193,AK199,AK201,AK203,AK205,AK207,AK209,AK211,AK213,AK215,AK217,AK219,AK221,AK223,AK225,AK227,AK229,AK231,AK233,AK235)/($C$239-$C$195)</f>
        <v>0.0545201521311816</v>
      </c>
      <c r="AL196" s="22" t="n">
        <f aca="false">SUM(AL189,AL191,AL193,AL199,AL201,AL203,AL205,AL207,AL209,AL211,AL213,AL215,AL217,AL219,AL221,AL223,AL225,AL227,AL229,AL231,AL233,AL235)/($C$239-$C$195)</f>
        <v>0.0660668301438039</v>
      </c>
      <c r="AM196" s="22" t="n">
        <f aca="false">SUM(AM189,AM191,AM193,AM199,AM201,AM203,AM205,AM207,AM209,AM211,AM213,AM215,AM217,AM219,AM221,AM223,AM225,AM227,AM229,AM231,AM233,AM235)/($C$239-$C$195)</f>
        <v>0.0656918566416698</v>
      </c>
      <c r="AN196" s="22" t="n">
        <f aca="false">SUM(AN189,AN191,AN193,AN199,AN201,AN203,AN205,AN207,AN209,AN211,AN213,AN215,AN217,AN219,AN221,AN223,AN225,AN227,AN229,AN231,AN233,AN235)/($C$239-$C$195)</f>
        <v>0.062234087319615</v>
      </c>
      <c r="AO196" s="22" t="n">
        <f aca="false">SUM(AO189,AO191,AO193,AO199,AO201,AO203,AO205,AO207,AO209,AO211,AO213,AO215,AO217,AO219,AO221,AO223,AO225,AO227,AO229,AO231,AO233,AO235)/($C$239-$C$195)</f>
        <v>0.0553277945710402</v>
      </c>
      <c r="AP196" s="22" t="n">
        <f aca="false">(SUM(AP189,AP191,AP193,AP199,AP201,AP203,AP205,AP207,AP209,AP211,AP213,AP215,AP217,AP219,AP221,AP223,AP225,AP227,AP229,AP231,AP233,AP235)/($C$239-$C$195))+(AZ196)</f>
        <v>0.0494472603965612</v>
      </c>
      <c r="AQ196" s="22" t="n">
        <f aca="false">(SUM(AQ189,AQ191,AQ193,AQ199,AQ201,AQ203,AQ205,AQ207,AQ209,AQ211,AQ213,AQ215,AQ217,AQ219,AQ221,AQ223,AQ225,AQ227,AQ229,AQ231,AQ233,AQ235)/($C$239-$C$195))+(AZ196)</f>
        <v>0.0415744903297268</v>
      </c>
      <c r="AR196" s="22" t="n">
        <f aca="false">(SUM(AR189,AR191,AR193,AR199,AR201,AR203,AR205,AR207,AR209,AR211,AR213,AR215,AR217,AR219,AR221,AR223,AR225,AR227,AR229,AR231,AR233,AR235)/($C$239-$C$195))+(AZ196)</f>
        <v>0.0256611113917486</v>
      </c>
      <c r="AS196" s="22" t="n">
        <f aca="false">(SUM(AS189,AS191,AS193,AS199,AS201,AS203,AS205,AS207,AS209,AS211,AS213,AS215,AS217,AS219,AS221,AS223,AS225,AS227,AS229,AS231,AS233,AS235)/($C$239-$C$195))+(AZ196)</f>
        <v>0.022498708678346</v>
      </c>
      <c r="AT196" s="23"/>
      <c r="AU196" s="23"/>
      <c r="AV196" s="23"/>
      <c r="AW196" s="23"/>
      <c r="AX196" s="23"/>
      <c r="AY196" s="47" t="n">
        <f aca="false">SUM(D196:AS196)</f>
        <v>1</v>
      </c>
      <c r="AZ196" s="52" t="n">
        <f aca="false">((1-AZ195)/4)</f>
        <v>0.000657739869273838</v>
      </c>
      <c r="BA196" s="53"/>
      <c r="BB196" s="0"/>
    </row>
    <row r="197" customFormat="false" ht="18" hidden="false" customHeight="true" outlineLevel="0" collapsed="false">
      <c r="A197" s="13" t="s">
        <v>63</v>
      </c>
      <c r="B197" s="14" t="s">
        <v>64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5"/>
      <c r="BA197" s="54"/>
      <c r="BB197" s="0"/>
    </row>
    <row r="198" customFormat="false" ht="15" hidden="false" customHeight="false" outlineLevel="0" collapsed="false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6"/>
      <c r="BA198" s="0"/>
      <c r="BB198" s="0"/>
    </row>
    <row r="199" customFormat="false" ht="18" hidden="false" customHeight="true" outlineLevel="0" collapsed="false">
      <c r="A199" s="17" t="s">
        <v>65</v>
      </c>
      <c r="B199" s="18" t="s">
        <v>66</v>
      </c>
      <c r="C199" s="19" t="n">
        <f aca="false">2142933.17+$C68+$C82+$C62</f>
        <v>2592643.65327393</v>
      </c>
      <c r="D199" s="20" t="n">
        <f aca="false">$C199*D200</f>
        <v>107146.6585</v>
      </c>
      <c r="E199" s="20" t="n">
        <f aca="false">$C199*E200</f>
        <v>107146.6585</v>
      </c>
      <c r="F199" s="20" t="n">
        <f aca="false">$C199*F200</f>
        <v>214293.317</v>
      </c>
      <c r="G199" s="20" t="n">
        <f aca="false">$C199*G200</f>
        <v>214293.317</v>
      </c>
      <c r="H199" s="20" t="n">
        <f aca="false">$C199*H200</f>
        <v>429872.39</v>
      </c>
      <c r="I199" s="20" t="n">
        <f aca="false">$C199*I200</f>
        <v>301724.990336</v>
      </c>
      <c r="J199" s="20" t="n">
        <f aca="false">$C199*J200</f>
        <v>486909.82</v>
      </c>
      <c r="K199" s="20" t="n">
        <f aca="false">$C199*K200</f>
        <v>384227.92</v>
      </c>
      <c r="L199" s="20" t="n">
        <f aca="false">$C199*L200</f>
        <v>0</v>
      </c>
      <c r="M199" s="20" t="n">
        <f aca="false">$C199*M200</f>
        <v>0</v>
      </c>
      <c r="N199" s="20" t="n">
        <f aca="false">$C199*N200</f>
        <v>0</v>
      </c>
      <c r="O199" s="20" t="n">
        <f aca="false">$C199*O200</f>
        <v>0</v>
      </c>
      <c r="P199" s="20"/>
      <c r="Q199" s="20"/>
      <c r="R199" s="20"/>
      <c r="S199" s="20" t="n">
        <f aca="false">S200*$C199</f>
        <v>91173.4079732685</v>
      </c>
      <c r="T199" s="20" t="n">
        <f aca="false">T200*$C199</f>
        <v>20260.757327393</v>
      </c>
      <c r="U199" s="20" t="n">
        <f aca="false">U200*$C199</f>
        <v>91173.4079732685</v>
      </c>
      <c r="V199" s="20" t="n">
        <f aca="false">V200*$C199</f>
        <v>0</v>
      </c>
      <c r="W199" s="20" t="n">
        <f aca="false">W200*$C199</f>
        <v>0</v>
      </c>
      <c r="X199" s="20" t="n">
        <f aca="false">X200*$C199</f>
        <v>0</v>
      </c>
      <c r="Y199" s="20" t="n">
        <f aca="false">Y200*$C199</f>
        <v>0</v>
      </c>
      <c r="Z199" s="20" t="n">
        <f aca="false">Z200*$C199</f>
        <v>0</v>
      </c>
      <c r="AA199" s="20" t="n">
        <f aca="false">AA200*$C199</f>
        <v>72210.505</v>
      </c>
      <c r="AB199" s="20" t="n">
        <f aca="false">AB200*$C199</f>
        <v>72210.505</v>
      </c>
      <c r="AC199" s="20" t="n">
        <f aca="false">AC200*$C199</f>
        <v>0</v>
      </c>
      <c r="AD199" s="20" t="n">
        <f aca="false">AD200*$C199</f>
        <v>0</v>
      </c>
      <c r="AE199" s="20" t="n">
        <f aca="false">AE200*$C199</f>
        <v>0</v>
      </c>
      <c r="AF199" s="20" t="n">
        <f aca="false">AF200*$C199</f>
        <v>0</v>
      </c>
      <c r="AG199" s="20" t="n">
        <f aca="false">AG200*$C199</f>
        <v>0</v>
      </c>
      <c r="AH199" s="20" t="n">
        <f aca="false">AH200*$C199</f>
        <v>0</v>
      </c>
      <c r="AI199" s="20" t="n">
        <f aca="false">AI200*$C199</f>
        <v>0</v>
      </c>
      <c r="AJ199" s="20" t="n">
        <f aca="false">AJ200*$C199</f>
        <v>0</v>
      </c>
      <c r="AK199" s="20" t="n">
        <f aca="false">AK200*$C199</f>
        <v>0</v>
      </c>
      <c r="AL199" s="20" t="n">
        <f aca="false">AL200*$C199</f>
        <v>0</v>
      </c>
      <c r="AM199" s="20" t="n">
        <f aca="false">AM200*$C199</f>
        <v>0</v>
      </c>
      <c r="AN199" s="20" t="n">
        <f aca="false">AN200*$C199</f>
        <v>0</v>
      </c>
      <c r="AO199" s="20" t="n">
        <f aca="false">AO200*$C199</f>
        <v>0</v>
      </c>
      <c r="AP199" s="20" t="n">
        <f aca="false">AP200*$C199</f>
        <v>0</v>
      </c>
      <c r="AQ199" s="20" t="n">
        <f aca="false">AQ200*$C199</f>
        <v>0</v>
      </c>
      <c r="AR199" s="20" t="n">
        <f aca="false">AR200*$C199</f>
        <v>0</v>
      </c>
      <c r="AS199" s="20" t="n">
        <f aca="false">AS200*$C199</f>
        <v>0</v>
      </c>
      <c r="AT199" s="20" t="n">
        <f aca="false">AT200*$C199</f>
        <v>0</v>
      </c>
      <c r="AU199" s="20" t="n">
        <f aca="false">AU200*$C199</f>
        <v>0</v>
      </c>
      <c r="AV199" s="20" t="n">
        <f aca="false">AV200*$C199</f>
        <v>0</v>
      </c>
      <c r="AW199" s="20" t="n">
        <f aca="false">AW200*$C199</f>
        <v>0</v>
      </c>
      <c r="AX199" s="20" t="n">
        <f aca="false">AX200*$C199</f>
        <v>0</v>
      </c>
      <c r="AY199" s="46" t="n">
        <f aca="false">SUM(D199:AS199)</f>
        <v>2592643.65460993</v>
      </c>
      <c r="BA199" s="0"/>
      <c r="BB199" s="0"/>
    </row>
    <row r="200" customFormat="false" ht="15" hidden="false" customHeight="false" outlineLevel="0" collapsed="false">
      <c r="A200" s="17"/>
      <c r="B200" s="18"/>
      <c r="C200" s="19"/>
      <c r="D200" s="22" t="n">
        <f aca="false">D127/$C199</f>
        <v>0.0413271829179832</v>
      </c>
      <c r="E200" s="22" t="n">
        <f aca="false">E127/$C199</f>
        <v>0.0413271829179832</v>
      </c>
      <c r="F200" s="22" t="n">
        <f aca="false">F127/$C199</f>
        <v>0.0826543658359665</v>
      </c>
      <c r="G200" s="22" t="n">
        <f aca="false">G127/$C199</f>
        <v>0.0826543658359665</v>
      </c>
      <c r="H200" s="22" t="n">
        <f aca="false">H127/$C199</f>
        <v>0.165804656361921</v>
      </c>
      <c r="I200" s="22" t="n">
        <f aca="false">I127/$C199</f>
        <v>0.116377347097041</v>
      </c>
      <c r="J200" s="22" t="n">
        <f aca="false">(J127/$C199)+(J62/$C199)</f>
        <v>0.187804374652545</v>
      </c>
      <c r="K200" s="22" t="n">
        <f aca="false">K127/$C199</f>
        <v>0.148199278954054</v>
      </c>
      <c r="L200" s="22" t="n">
        <f aca="false">L127/$C199</f>
        <v>0</v>
      </c>
      <c r="M200" s="22" t="n">
        <f aca="false">M127/$C199</f>
        <v>0</v>
      </c>
      <c r="N200" s="22" t="n">
        <f aca="false">N127/$C199</f>
        <v>0</v>
      </c>
      <c r="O200" s="22" t="n">
        <f aca="false">O127/$C199</f>
        <v>0</v>
      </c>
      <c r="P200" s="22" t="n">
        <f aca="false">P127/$C199</f>
        <v>0</v>
      </c>
      <c r="Q200" s="22" t="n">
        <f aca="false">Q127/$C199</f>
        <v>0</v>
      </c>
      <c r="R200" s="22" t="n">
        <f aca="false">R127/$C199</f>
        <v>0</v>
      </c>
      <c r="S200" s="22" t="n">
        <f aca="false">S127/$C199</f>
        <v>0.0351661933401981</v>
      </c>
      <c r="T200" s="22" t="n">
        <f aca="false">T127/$C199</f>
        <v>0.00781470963115513</v>
      </c>
      <c r="U200" s="22" t="n">
        <f aca="false">U127/$C199</f>
        <v>0.0351661933401981</v>
      </c>
      <c r="V200" s="22" t="n">
        <f aca="false">V127/$C199</f>
        <v>0</v>
      </c>
      <c r="W200" s="22" t="n">
        <f aca="false">W127/$C199</f>
        <v>0</v>
      </c>
      <c r="X200" s="22" t="n">
        <f aca="false">X127/$C199</f>
        <v>0</v>
      </c>
      <c r="Y200" s="22" t="n">
        <f aca="false">Y127/$C199</f>
        <v>0</v>
      </c>
      <c r="Z200" s="22" t="n">
        <f aca="false">(Z127/$C199)+(Z82/$C199)</f>
        <v>0</v>
      </c>
      <c r="AA200" s="22" t="n">
        <f aca="false">(AA127/$C199)+(AA82/$C199)</f>
        <v>0.0278520748151464</v>
      </c>
      <c r="AB200" s="22" t="n">
        <f aca="false">(AB127/$C199)+(AB82/$C199)</f>
        <v>0.0278520748151464</v>
      </c>
      <c r="AC200" s="22" t="n">
        <f aca="false">AC127/$C199</f>
        <v>0</v>
      </c>
      <c r="AD200" s="22" t="n">
        <f aca="false">AD127/$C199</f>
        <v>0</v>
      </c>
      <c r="AE200" s="22" t="n">
        <f aca="false">AE127/$C199</f>
        <v>0</v>
      </c>
      <c r="AF200" s="22" t="n">
        <f aca="false">AF127/$C199</f>
        <v>0</v>
      </c>
      <c r="AG200" s="22" t="n">
        <f aca="false">AG127/$C199</f>
        <v>0</v>
      </c>
      <c r="AH200" s="22" t="n">
        <f aca="false">AH127/$C199</f>
        <v>0</v>
      </c>
      <c r="AI200" s="22" t="n">
        <f aca="false">AI127/$C199</f>
        <v>0</v>
      </c>
      <c r="AJ200" s="22" t="n">
        <f aca="false">AJ127/$C199</f>
        <v>0</v>
      </c>
      <c r="AK200" s="22" t="n">
        <f aca="false">AK127/$C199</f>
        <v>0</v>
      </c>
      <c r="AL200" s="22" t="n">
        <f aca="false">AL127/$C199</f>
        <v>0</v>
      </c>
      <c r="AM200" s="22" t="n">
        <f aca="false">AM127/$C199</f>
        <v>0</v>
      </c>
      <c r="AN200" s="22" t="n">
        <f aca="false">AN127/$C199</f>
        <v>0</v>
      </c>
      <c r="AO200" s="22" t="n">
        <f aca="false">AO127/$C199</f>
        <v>0</v>
      </c>
      <c r="AP200" s="22" t="n">
        <f aca="false">AP127/$C199</f>
        <v>0</v>
      </c>
      <c r="AQ200" s="22" t="n">
        <f aca="false">AQ127/$C199</f>
        <v>0</v>
      </c>
      <c r="AR200" s="22" t="n">
        <f aca="false">AR127/$C199</f>
        <v>0</v>
      </c>
      <c r="AS200" s="22" t="n">
        <f aca="false">AS127/$C199</f>
        <v>0</v>
      </c>
      <c r="AT200" s="22"/>
      <c r="AU200" s="22"/>
      <c r="AV200" s="22"/>
      <c r="AW200" s="22"/>
      <c r="AX200" s="22"/>
      <c r="AY200" s="47" t="n">
        <f aca="false">SUM(D200:AS200)</f>
        <v>1.0000000005153</v>
      </c>
      <c r="BA200" s="55"/>
      <c r="BB200" s="0"/>
    </row>
    <row r="201" customFormat="false" ht="18" hidden="false" customHeight="true" outlineLevel="0" collapsed="false">
      <c r="A201" s="17" t="s">
        <v>67</v>
      </c>
      <c r="B201" s="18" t="s">
        <v>68</v>
      </c>
      <c r="C201" s="19" t="n">
        <f aca="false">4761198.16+$C70+$C72+$C86+$C84</f>
        <v>4656137.05948835</v>
      </c>
      <c r="D201" s="20" t="n">
        <f aca="false">$C201*D202</f>
        <v>0</v>
      </c>
      <c r="E201" s="20" t="n">
        <f aca="false">$C201*E202</f>
        <v>238059.908</v>
      </c>
      <c r="F201" s="20" t="n">
        <f aca="false">$C201*F202</f>
        <v>238059.908</v>
      </c>
      <c r="G201" s="20" t="n">
        <f aca="false">$C201*G202</f>
        <v>238059.908</v>
      </c>
      <c r="H201" s="20" t="n">
        <v>238059.908</v>
      </c>
      <c r="I201" s="20" t="n">
        <v>238059.908</v>
      </c>
      <c r="J201" s="20" t="n">
        <v>372325.696112</v>
      </c>
      <c r="K201" s="20" t="n">
        <v>302812.202976</v>
      </c>
      <c r="L201" s="20" t="n">
        <v>428507.8344</v>
      </c>
      <c r="M201" s="20" t="n">
        <v>333283.8712</v>
      </c>
      <c r="N201" s="20" t="n">
        <v>285671.8896</v>
      </c>
      <c r="O201" s="20" t="n">
        <v>284719.649968</v>
      </c>
      <c r="P201" s="20" t="n">
        <f aca="false">P202*C201</f>
        <v>284719.65</v>
      </c>
      <c r="Q201" s="20" t="n">
        <f aca="false">Q202*C201</f>
        <v>214253.9172</v>
      </c>
      <c r="R201" s="20" t="n">
        <v>190447.93</v>
      </c>
      <c r="S201" s="20" t="n">
        <f aca="false">S202*C201</f>
        <v>50359.4683647045</v>
      </c>
      <c r="T201" s="20" t="n">
        <f aca="false">T202*C201</f>
        <v>679209.376179288</v>
      </c>
      <c r="U201" s="20" t="n">
        <f aca="false">U202*$C201</f>
        <v>28736.724944363</v>
      </c>
      <c r="V201" s="20" t="n">
        <f aca="false">V202*$C201</f>
        <v>0</v>
      </c>
      <c r="W201" s="20" t="n">
        <f aca="false">W202*$C201</f>
        <v>0</v>
      </c>
      <c r="X201" s="20" t="n">
        <f aca="false">X202*$C201</f>
        <v>0</v>
      </c>
      <c r="Y201" s="20" t="n">
        <f aca="false">Y202*$C201</f>
        <v>0</v>
      </c>
      <c r="Z201" s="20" t="n">
        <f aca="false">Z202*$C201</f>
        <v>0</v>
      </c>
      <c r="AA201" s="20" t="n">
        <f aca="false">AA202*$C201</f>
        <v>5394.655</v>
      </c>
      <c r="AB201" s="20" t="n">
        <f aca="false">AB202*$C201</f>
        <v>5394.655</v>
      </c>
      <c r="AC201" s="20" t="n">
        <f aca="false">AC202*K201</f>
        <v>0</v>
      </c>
      <c r="AD201" s="20" t="n">
        <f aca="false">AD202*L201</f>
        <v>0</v>
      </c>
      <c r="AE201" s="20" t="n">
        <f aca="false">AE202*M201</f>
        <v>0</v>
      </c>
      <c r="AF201" s="20" t="n">
        <f aca="false">AF202*N201</f>
        <v>0</v>
      </c>
      <c r="AG201" s="20" t="n">
        <f aca="false">AG202*O201</f>
        <v>0</v>
      </c>
      <c r="AH201" s="20" t="n">
        <f aca="false">AH202*P201</f>
        <v>0</v>
      </c>
      <c r="AI201" s="20" t="n">
        <f aca="false">AI202*Q201</f>
        <v>0</v>
      </c>
      <c r="AJ201" s="20" t="n">
        <f aca="false">AJ202*R201</f>
        <v>0</v>
      </c>
      <c r="AK201" s="20" t="n">
        <f aca="false">AK202*S201</f>
        <v>0</v>
      </c>
      <c r="AL201" s="20" t="n">
        <f aca="false">AL202*T201</f>
        <v>0</v>
      </c>
      <c r="AM201" s="20" t="n">
        <f aca="false">AM202*U201</f>
        <v>0</v>
      </c>
      <c r="AN201" s="20" t="n">
        <f aca="false">AN202*V201</f>
        <v>0</v>
      </c>
      <c r="AO201" s="20" t="n">
        <f aca="false">AO202*W201</f>
        <v>0</v>
      </c>
      <c r="AP201" s="20" t="n">
        <f aca="false">AP202*X201</f>
        <v>0</v>
      </c>
      <c r="AQ201" s="20" t="n">
        <f aca="false">AQ202*Y201</f>
        <v>0</v>
      </c>
      <c r="AR201" s="20" t="n">
        <f aca="false">AR202*Z201</f>
        <v>0</v>
      </c>
      <c r="AS201" s="20" t="n">
        <f aca="false">AS202*AA201</f>
        <v>0</v>
      </c>
      <c r="AT201" s="20"/>
      <c r="AU201" s="20"/>
      <c r="AV201" s="20"/>
      <c r="AW201" s="20"/>
      <c r="AX201" s="20"/>
      <c r="AY201" s="46" t="n">
        <f aca="false">SUM(D201:AS201)</f>
        <v>4656137.06094436</v>
      </c>
      <c r="BA201" s="0"/>
      <c r="BB201" s="0"/>
    </row>
    <row r="202" customFormat="false" ht="15" hidden="false" customHeight="false" outlineLevel="0" collapsed="false">
      <c r="A202" s="17"/>
      <c r="B202" s="18"/>
      <c r="C202" s="19"/>
      <c r="D202" s="22"/>
      <c r="E202" s="22" t="n">
        <f aca="false">E129/$C201</f>
        <v>0.051128200256665</v>
      </c>
      <c r="F202" s="22" t="n">
        <f aca="false">F129/$C201</f>
        <v>0.051128200256665</v>
      </c>
      <c r="G202" s="22" t="n">
        <f aca="false">G129/$C201</f>
        <v>0.051128200256665</v>
      </c>
      <c r="H202" s="22" t="n">
        <f aca="false">H129/$C201</f>
        <v>0.051128200256665</v>
      </c>
      <c r="I202" s="22" t="n">
        <f aca="false">I129/$C201</f>
        <v>0.051128200256665</v>
      </c>
      <c r="J202" s="22" t="n">
        <f aca="false">J129/$C201</f>
        <v>0.0799645052014241</v>
      </c>
      <c r="K202" s="22" t="n">
        <f aca="false">K129/$C201</f>
        <v>0.0650350707264779</v>
      </c>
      <c r="L202" s="22" t="n">
        <f aca="false">L129/$C201</f>
        <v>0.0920307604619971</v>
      </c>
      <c r="M202" s="22" t="n">
        <f aca="false">M129/$C201</f>
        <v>0.071579480359331</v>
      </c>
      <c r="N202" s="22" t="n">
        <f aca="false">N129/$C201</f>
        <v>0.061353840307998</v>
      </c>
      <c r="O202" s="22" t="n">
        <f aca="false">O129/$C201</f>
        <v>0.0611493275069714</v>
      </c>
      <c r="P202" s="22" t="n">
        <f aca="false">P129/$C201</f>
        <v>0.061149327513844</v>
      </c>
      <c r="Q202" s="22" t="n">
        <f aca="false">Q129/$C201</f>
        <v>0.0460153802309985</v>
      </c>
      <c r="R202" s="22" t="n">
        <f aca="false">R129/$C201</f>
        <v>0.0409025609785051</v>
      </c>
      <c r="S202" s="22" t="n">
        <f aca="false">S129/$C201</f>
        <v>0.0108157186357049</v>
      </c>
      <c r="T202" s="22" t="n">
        <f aca="false">T129/$C201</f>
        <v>0.145874008325245</v>
      </c>
      <c r="U202" s="22" t="n">
        <f aca="false">U129/$C201</f>
        <v>0.00617179532672965</v>
      </c>
      <c r="V202" s="22" t="n">
        <f aca="false">V129/$C201</f>
        <v>0</v>
      </c>
      <c r="W202" s="22" t="n">
        <f aca="false">W129/$C201</f>
        <v>0</v>
      </c>
      <c r="X202" s="22" t="n">
        <f aca="false">X129/$C201</f>
        <v>0</v>
      </c>
      <c r="Y202" s="22" t="n">
        <f aca="false">Y129/$C201</f>
        <v>0</v>
      </c>
      <c r="Z202" s="22" t="n">
        <f aca="false">(Z129/$C201)+(Z84/$C201)+(Z86/$C201)</f>
        <v>0</v>
      </c>
      <c r="AA202" s="22" t="n">
        <f aca="false">(AA129/$C201)+(AA84/$C201)+(AA86/$C201)</f>
        <v>0.00115861172707678</v>
      </c>
      <c r="AB202" s="22" t="n">
        <f aca="false">(AB129/$C201)+(AB84/$C201)+(AB86/$C201)</f>
        <v>0.00115861172707678</v>
      </c>
      <c r="AC202" s="22" t="n">
        <f aca="false">AC129/$C201</f>
        <v>0</v>
      </c>
      <c r="AD202" s="22" t="n">
        <f aca="false">AD129/$C201</f>
        <v>0</v>
      </c>
      <c r="AE202" s="22" t="n">
        <f aca="false">AE129/$C201</f>
        <v>0</v>
      </c>
      <c r="AF202" s="22" t="n">
        <f aca="false">AF129/$C201</f>
        <v>0</v>
      </c>
      <c r="AG202" s="22" t="n">
        <f aca="false">AG129/$C201</f>
        <v>0</v>
      </c>
      <c r="AH202" s="22" t="n">
        <f aca="false">AH129/$C201</f>
        <v>0</v>
      </c>
      <c r="AI202" s="22" t="n">
        <f aca="false">AI129/$C201</f>
        <v>0</v>
      </c>
      <c r="AJ202" s="22" t="n">
        <f aca="false">AJ129/$C201</f>
        <v>0</v>
      </c>
      <c r="AK202" s="22" t="n">
        <f aca="false">AK129/$C201</f>
        <v>0</v>
      </c>
      <c r="AL202" s="22" t="n">
        <f aca="false">AL129/$C201</f>
        <v>0</v>
      </c>
      <c r="AM202" s="22" t="n">
        <f aca="false">AM129/$C201</f>
        <v>0</v>
      </c>
      <c r="AN202" s="22" t="n">
        <f aca="false">AN129/$C201</f>
        <v>0</v>
      </c>
      <c r="AO202" s="22" t="n">
        <f aca="false">AO129/$C201</f>
        <v>0</v>
      </c>
      <c r="AP202" s="22" t="n">
        <f aca="false">AP129/$C201</f>
        <v>0</v>
      </c>
      <c r="AQ202" s="22" t="n">
        <f aca="false">AQ129/$C201</f>
        <v>0</v>
      </c>
      <c r="AR202" s="22" t="n">
        <f aca="false">AR129/$C201</f>
        <v>0</v>
      </c>
      <c r="AS202" s="22" t="n">
        <f aca="false">AS129/$C201</f>
        <v>0</v>
      </c>
      <c r="AT202" s="22"/>
      <c r="AU202" s="22"/>
      <c r="AV202" s="22"/>
      <c r="AW202" s="22"/>
      <c r="AX202" s="22"/>
      <c r="AY202" s="47" t="n">
        <f aca="false">SUM(D202:AS202)</f>
        <v>1.00000000031271</v>
      </c>
      <c r="BA202" s="0"/>
      <c r="BB202" s="0"/>
    </row>
    <row r="203" customFormat="false" ht="18" hidden="false" customHeight="true" outlineLevel="0" collapsed="false">
      <c r="A203" s="17" t="s">
        <v>69</v>
      </c>
      <c r="B203" s="18" t="s">
        <v>70</v>
      </c>
      <c r="C203" s="19" t="n">
        <f aca="false">1967198.51+$C88+$C90</f>
        <v>1967785.19</v>
      </c>
      <c r="D203" s="20" t="n">
        <f aca="false">$C203*D204</f>
        <v>0</v>
      </c>
      <c r="E203" s="20" t="n">
        <f aca="false">$C203*E204</f>
        <v>0</v>
      </c>
      <c r="F203" s="20" t="n">
        <f aca="false">$C203*F204</f>
        <v>0</v>
      </c>
      <c r="G203" s="20" t="n">
        <f aca="false">$C203*G204</f>
        <v>0</v>
      </c>
      <c r="H203" s="20" t="n">
        <f aca="false">$C203*H204</f>
        <v>0</v>
      </c>
      <c r="I203" s="20" t="n">
        <f aca="false">$C203*I204</f>
        <v>0</v>
      </c>
      <c r="J203" s="20" t="n">
        <f aca="false">$C203*J204</f>
        <v>0</v>
      </c>
      <c r="K203" s="20" t="n">
        <f aca="false">$C203*K204</f>
        <v>39343.9702</v>
      </c>
      <c r="L203" s="20" t="n">
        <f aca="false">$C203*L204</f>
        <v>39343.9702</v>
      </c>
      <c r="M203" s="20" t="n">
        <f aca="false">$C203*M204</f>
        <v>59015.9553</v>
      </c>
      <c r="N203" s="20" t="n">
        <f aca="false">$C203*N204</f>
        <v>59015.9553</v>
      </c>
      <c r="O203" s="20" t="n">
        <f aca="false">$C203*O204</f>
        <v>39343.9702</v>
      </c>
      <c r="P203" s="20" t="n">
        <f aca="false">$C203*P204</f>
        <v>39343.9702</v>
      </c>
      <c r="Q203" s="20" t="n">
        <f aca="false">$C203*Q204</f>
        <v>39343.9702</v>
      </c>
      <c r="R203" s="20" t="n">
        <f aca="false">$C203*R204</f>
        <v>39343.97</v>
      </c>
      <c r="S203" s="20" t="n">
        <f aca="false">$C203*S204</f>
        <v>48196.363495</v>
      </c>
      <c r="T203" s="20" t="n">
        <f aca="false">$C203*T204</f>
        <v>48196.363495</v>
      </c>
      <c r="U203" s="20" t="n">
        <f aca="false">$C203*U204</f>
        <v>48196.363495</v>
      </c>
      <c r="V203" s="20" t="n">
        <f aca="false">$C203*V204</f>
        <v>44261.966475</v>
      </c>
      <c r="W203" s="20" t="n">
        <f aca="false">$C203*W204</f>
        <v>35409.57318</v>
      </c>
      <c r="X203" s="20" t="n">
        <f aca="false">$C203*X204</f>
        <v>0</v>
      </c>
      <c r="Y203" s="20" t="n">
        <f aca="false">$C203*Y204</f>
        <v>0</v>
      </c>
      <c r="Z203" s="20" t="n">
        <f aca="false">$C203*Z204</f>
        <v>0</v>
      </c>
      <c r="AA203" s="20" t="n">
        <f aca="false">$C203*AA204</f>
        <v>586.68</v>
      </c>
      <c r="AB203" s="20" t="n">
        <f aca="false">$C203*AB204</f>
        <v>0</v>
      </c>
      <c r="AC203" s="20" t="n">
        <f aca="false">$C203*AC204</f>
        <v>0</v>
      </c>
      <c r="AD203" s="20" t="n">
        <f aca="false">$C203*AD204</f>
        <v>0</v>
      </c>
      <c r="AE203" s="20" t="n">
        <f aca="false">$C203*AE204</f>
        <v>0</v>
      </c>
      <c r="AF203" s="20" t="n">
        <f aca="false">$C203*AF204</f>
        <v>0</v>
      </c>
      <c r="AG203" s="20" t="n">
        <f aca="false">$C203*AG204</f>
        <v>0</v>
      </c>
      <c r="AH203" s="20" t="n">
        <f aca="false">$C203*AH204</f>
        <v>0</v>
      </c>
      <c r="AI203" s="20" t="n">
        <f aca="false">$C203*AI204</f>
        <v>0</v>
      </c>
      <c r="AJ203" s="20" t="n">
        <f aca="false">$C203*AJ204</f>
        <v>198406.021151429</v>
      </c>
      <c r="AK203" s="20" t="n">
        <f aca="false">$C203*AK204</f>
        <v>198406.021151429</v>
      </c>
      <c r="AL203" s="20" t="n">
        <f aca="false">$C203*AL204</f>
        <v>198406.021151429</v>
      </c>
      <c r="AM203" s="20" t="n">
        <f aca="false">$C203*AM204</f>
        <v>198406.021151429</v>
      </c>
      <c r="AN203" s="20" t="n">
        <f aca="false">$C203*AN204</f>
        <v>198406.021151429</v>
      </c>
      <c r="AO203" s="20" t="n">
        <f aca="false">$C203*AO204</f>
        <v>198406.021151429</v>
      </c>
      <c r="AP203" s="20" t="n">
        <f aca="false">$C203*AP204</f>
        <v>198406.021151429</v>
      </c>
      <c r="AQ203" s="20" t="n">
        <f aca="false">$C203*AQ204</f>
        <v>0</v>
      </c>
      <c r="AR203" s="20" t="n">
        <f aca="false">$C203*AR204</f>
        <v>0</v>
      </c>
      <c r="AS203" s="20" t="n">
        <f aca="false">$C203*AS204</f>
        <v>0</v>
      </c>
      <c r="AT203" s="20" t="n">
        <f aca="false">$C203*AT204</f>
        <v>0</v>
      </c>
      <c r="AU203" s="20" t="n">
        <f aca="false">$C203*AU204</f>
        <v>0</v>
      </c>
      <c r="AV203" s="20" t="n">
        <f aca="false">$C203*AV204</f>
        <v>0</v>
      </c>
      <c r="AW203" s="20" t="n">
        <f aca="false">$C203*AW204</f>
        <v>0</v>
      </c>
      <c r="AX203" s="20" t="n">
        <f aca="false">$C203*AX204</f>
        <v>0</v>
      </c>
      <c r="AY203" s="46" t="n">
        <f aca="false">SUM(D203:AS203)</f>
        <v>1967785.1898</v>
      </c>
      <c r="BA203" s="0"/>
      <c r="BB203" s="0"/>
    </row>
    <row r="204" customFormat="false" ht="15" hidden="false" customHeight="false" outlineLevel="0" collapsed="false">
      <c r="A204" s="17"/>
      <c r="B204" s="18"/>
      <c r="C204" s="19"/>
      <c r="D204" s="22"/>
      <c r="E204" s="22"/>
      <c r="F204" s="22"/>
      <c r="G204" s="22"/>
      <c r="H204" s="22"/>
      <c r="I204" s="22"/>
      <c r="J204" s="22"/>
      <c r="K204" s="22" t="n">
        <f aca="false">K131/$C203</f>
        <v>0.0199940371540249</v>
      </c>
      <c r="L204" s="22" t="n">
        <f aca="false">L131/$C203</f>
        <v>0.0199940371540249</v>
      </c>
      <c r="M204" s="22" t="n">
        <f aca="false">M131/$C203</f>
        <v>0.0299910557310374</v>
      </c>
      <c r="N204" s="22" t="n">
        <f aca="false">N131/$C203</f>
        <v>0.0299910557310374</v>
      </c>
      <c r="O204" s="22" t="n">
        <f aca="false">O131/$C203</f>
        <v>0.0199940371540249</v>
      </c>
      <c r="P204" s="22" t="n">
        <f aca="false">P131/$C203</f>
        <v>0.0199940371540249</v>
      </c>
      <c r="Q204" s="22" t="n">
        <f aca="false">Q131/$C203</f>
        <v>0.0199940371540249</v>
      </c>
      <c r="R204" s="22" t="n">
        <f aca="false">R131/$C203</f>
        <v>0.0199940370523878</v>
      </c>
      <c r="S204" s="22" t="n">
        <f aca="false">S131/$C203</f>
        <v>0.0244926955136805</v>
      </c>
      <c r="T204" s="22" t="n">
        <f aca="false">T131/$C203</f>
        <v>0.0244926955136805</v>
      </c>
      <c r="U204" s="22" t="n">
        <f aca="false">U131/$C203</f>
        <v>0.0244926955136805</v>
      </c>
      <c r="V204" s="22" t="n">
        <f aca="false">V131/$C203</f>
        <v>0.022493291798278</v>
      </c>
      <c r="W204" s="22" t="n">
        <f aca="false">W131/$C203</f>
        <v>0.0179946334386224</v>
      </c>
      <c r="X204" s="22" t="n">
        <f aca="false">X131/$C203</f>
        <v>0</v>
      </c>
      <c r="Y204" s="22" t="n">
        <f aca="false">Y131/$C203</f>
        <v>0</v>
      </c>
      <c r="Z204" s="22" t="n">
        <f aca="false">(Z131/$C203)+(Z88/$C203)+(Z90/$C203)</f>
        <v>0</v>
      </c>
      <c r="AA204" s="22" t="n">
        <f aca="false">(AA131/$C203)+(AA88/$C203)+(AA90/$C203)</f>
        <v>0.000298142298753656</v>
      </c>
      <c r="AB204" s="22" t="n">
        <f aca="false">(AB131/$C203)+(AB88/$C203)+(AB90/$C203)</f>
        <v>0</v>
      </c>
      <c r="AC204" s="22" t="n">
        <f aca="false">AC131/$C203</f>
        <v>0</v>
      </c>
      <c r="AD204" s="22" t="n">
        <f aca="false">AD131/$C203</f>
        <v>0</v>
      </c>
      <c r="AE204" s="22" t="n">
        <f aca="false">AE131/$C203</f>
        <v>0</v>
      </c>
      <c r="AF204" s="22" t="n">
        <f aca="false">AF131/$C203</f>
        <v>0</v>
      </c>
      <c r="AG204" s="22"/>
      <c r="AH204" s="22"/>
      <c r="AI204" s="22"/>
      <c r="AJ204" s="22" t="n">
        <v>0.100827073076726</v>
      </c>
      <c r="AK204" s="22" t="n">
        <v>0.100827073076726</v>
      </c>
      <c r="AL204" s="22" t="n">
        <v>0.100827073076726</v>
      </c>
      <c r="AM204" s="22" t="n">
        <v>0.100827073076726</v>
      </c>
      <c r="AN204" s="22" t="n">
        <v>0.100827073076726</v>
      </c>
      <c r="AO204" s="22" t="n">
        <v>0.100827073076726</v>
      </c>
      <c r="AP204" s="22" t="n">
        <v>0.100827073076726</v>
      </c>
      <c r="AQ204" s="22" t="n">
        <f aca="false">AQ131/$C203</f>
        <v>0</v>
      </c>
      <c r="AR204" s="22" t="n">
        <f aca="false">AR131/$C203</f>
        <v>0</v>
      </c>
      <c r="AS204" s="22" t="n">
        <f aca="false">AS131/$C203</f>
        <v>0</v>
      </c>
      <c r="AT204" s="22"/>
      <c r="AU204" s="22"/>
      <c r="AV204" s="22"/>
      <c r="AW204" s="22"/>
      <c r="AX204" s="22"/>
      <c r="AY204" s="47" t="n">
        <f aca="false">SUM(D204:AS204)</f>
        <v>0.999999999898363</v>
      </c>
      <c r="BA204" s="0"/>
      <c r="BB204" s="0"/>
    </row>
    <row r="205" customFormat="false" ht="18" hidden="false" customHeight="true" outlineLevel="0" collapsed="false">
      <c r="A205" s="17" t="s">
        <v>71</v>
      </c>
      <c r="B205" s="18" t="s">
        <v>72</v>
      </c>
      <c r="C205" s="19" t="n">
        <f aca="false">285793.63+$C92+$C94</f>
        <v>292441.47</v>
      </c>
      <c r="D205" s="20" t="n">
        <f aca="false">$C205*D206</f>
        <v>0</v>
      </c>
      <c r="E205" s="20" t="n">
        <f aca="false">$C205*E206</f>
        <v>0</v>
      </c>
      <c r="F205" s="20" t="n">
        <f aca="false">$C205*F206</f>
        <v>0</v>
      </c>
      <c r="G205" s="20" t="n">
        <f aca="false">$C205*G206</f>
        <v>0</v>
      </c>
      <c r="H205" s="20" t="n">
        <f aca="false">$C205*H206</f>
        <v>0</v>
      </c>
      <c r="I205" s="20" t="n">
        <f aca="false">$C205*I206</f>
        <v>0</v>
      </c>
      <c r="J205" s="20" t="n">
        <f aca="false">$C205*J206</f>
        <v>0</v>
      </c>
      <c r="K205" s="20" t="n">
        <f aca="false">$C205*K206</f>
        <v>0</v>
      </c>
      <c r="L205" s="20" t="n">
        <f aca="false">$C205*L206</f>
        <v>0</v>
      </c>
      <c r="M205" s="20" t="n">
        <f aca="false">$C205*M206</f>
        <v>0</v>
      </c>
      <c r="N205" s="20" t="n">
        <f aca="false">$C205*N206</f>
        <v>0</v>
      </c>
      <c r="O205" s="20" t="n">
        <f aca="false">$C205*O206</f>
        <v>0</v>
      </c>
      <c r="P205" s="20" t="n">
        <f aca="false">$C205*P206</f>
        <v>0</v>
      </c>
      <c r="Q205" s="20" t="n">
        <f aca="false">$C205*Q206</f>
        <v>0</v>
      </c>
      <c r="R205" s="20" t="n">
        <f aca="false">$C205*R206</f>
        <v>0</v>
      </c>
      <c r="S205" s="20" t="n">
        <f aca="false">$C205*S206</f>
        <v>0</v>
      </c>
      <c r="T205" s="20" t="n">
        <f aca="false">$C205*T206</f>
        <v>0</v>
      </c>
      <c r="U205" s="20" t="n">
        <f aca="false">$C205*U206</f>
        <v>0</v>
      </c>
      <c r="V205" s="20" t="n">
        <f aca="false">$C205*V206</f>
        <v>0</v>
      </c>
      <c r="W205" s="20" t="n">
        <f aca="false">$C205*W206</f>
        <v>0</v>
      </c>
      <c r="X205" s="20" t="n">
        <f aca="false">$C205*X206</f>
        <v>0</v>
      </c>
      <c r="Y205" s="20" t="n">
        <f aca="false">$C205*Y206</f>
        <v>0</v>
      </c>
      <c r="Z205" s="20" t="n">
        <f aca="false">$C205*Z206</f>
        <v>0</v>
      </c>
      <c r="AA205" s="20" t="n">
        <f aca="false">$C205*AA206</f>
        <v>0</v>
      </c>
      <c r="AB205" s="20" t="n">
        <f aca="false">$C205*AB206</f>
        <v>6647.84</v>
      </c>
      <c r="AC205" s="20" t="n">
        <f aca="false">$C205*AC206</f>
        <v>0</v>
      </c>
      <c r="AD205" s="20" t="n">
        <v>0</v>
      </c>
      <c r="AE205" s="20" t="n">
        <v>0</v>
      </c>
      <c r="AF205" s="20" t="n">
        <v>0</v>
      </c>
      <c r="AG205" s="20" t="n">
        <v>0</v>
      </c>
      <c r="AH205" s="20" t="n">
        <v>0</v>
      </c>
      <c r="AI205" s="20" t="n">
        <v>0</v>
      </c>
      <c r="AJ205" s="20" t="n">
        <v>0</v>
      </c>
      <c r="AK205" s="20" t="n">
        <v>71448.4075</v>
      </c>
      <c r="AL205" s="20" t="n">
        <v>71448.4075</v>
      </c>
      <c r="AM205" s="20" t="n">
        <v>71448.4075</v>
      </c>
      <c r="AN205" s="20" t="n">
        <v>71448.4075</v>
      </c>
      <c r="AO205" s="20" t="n">
        <v>0</v>
      </c>
      <c r="AP205" s="20" t="n">
        <v>0</v>
      </c>
      <c r="AQ205" s="20" t="n">
        <v>0</v>
      </c>
      <c r="AR205" s="20" t="n">
        <v>0</v>
      </c>
      <c r="AS205" s="20" t="n">
        <v>0</v>
      </c>
      <c r="AT205" s="20"/>
      <c r="AU205" s="20"/>
      <c r="AV205" s="20"/>
      <c r="AW205" s="20"/>
      <c r="AX205" s="20"/>
      <c r="AY205" s="46" t="n">
        <f aca="false">SUM(D205:AS205)</f>
        <v>292441.47</v>
      </c>
      <c r="BA205" s="0"/>
      <c r="BB205" s="0"/>
    </row>
    <row r="206" customFormat="false" ht="15" hidden="false" customHeight="false" outlineLevel="0" collapsed="false">
      <c r="A206" s="17"/>
      <c r="B206" s="18"/>
      <c r="C206" s="19"/>
      <c r="D206" s="22" t="n">
        <f aca="false">D133/$C205</f>
        <v>0</v>
      </c>
      <c r="E206" s="22" t="n">
        <f aca="false">E133/$C205</f>
        <v>0</v>
      </c>
      <c r="F206" s="22" t="n">
        <f aca="false">F133/$C205</f>
        <v>0</v>
      </c>
      <c r="G206" s="22" t="n">
        <f aca="false">G133/$C205</f>
        <v>0</v>
      </c>
      <c r="H206" s="22" t="n">
        <f aca="false">H133/$C205</f>
        <v>0</v>
      </c>
      <c r="I206" s="22" t="n">
        <f aca="false">I133/$C205</f>
        <v>0</v>
      </c>
      <c r="J206" s="22" t="n">
        <f aca="false">J133/$C205</f>
        <v>0</v>
      </c>
      <c r="K206" s="22" t="n">
        <f aca="false">K133/$C205</f>
        <v>0</v>
      </c>
      <c r="L206" s="22" t="n">
        <f aca="false">L133/$C205</f>
        <v>0</v>
      </c>
      <c r="M206" s="22" t="n">
        <f aca="false">M133/$C205</f>
        <v>0</v>
      </c>
      <c r="N206" s="22" t="n">
        <f aca="false">N133/$C205</f>
        <v>0</v>
      </c>
      <c r="O206" s="22" t="n">
        <f aca="false">O133/$C205</f>
        <v>0</v>
      </c>
      <c r="P206" s="22" t="n">
        <f aca="false">P133/$C205</f>
        <v>0</v>
      </c>
      <c r="Q206" s="22" t="n">
        <f aca="false">Q133/$C205</f>
        <v>0</v>
      </c>
      <c r="R206" s="22" t="n">
        <f aca="false">R133/$C205</f>
        <v>0</v>
      </c>
      <c r="S206" s="22" t="n">
        <f aca="false">S133/$C205</f>
        <v>0</v>
      </c>
      <c r="T206" s="22" t="n">
        <f aca="false">T133/$C205</f>
        <v>0</v>
      </c>
      <c r="U206" s="22" t="n">
        <f aca="false">U133/$C205</f>
        <v>0</v>
      </c>
      <c r="V206" s="22" t="n">
        <f aca="false">V133/$C205</f>
        <v>0</v>
      </c>
      <c r="W206" s="22" t="n">
        <f aca="false">W133/$C205</f>
        <v>0</v>
      </c>
      <c r="X206" s="22" t="n">
        <f aca="false">X133/$C205</f>
        <v>0</v>
      </c>
      <c r="Y206" s="22" t="n">
        <f aca="false">Y133/$C205</f>
        <v>0</v>
      </c>
      <c r="Z206" s="22" t="n">
        <f aca="false">Z133/$C205</f>
        <v>0</v>
      </c>
      <c r="AA206" s="22" t="n">
        <f aca="false">(AA133/$C205)+(AA92/$C205)+(AA94/$C205)</f>
        <v>0</v>
      </c>
      <c r="AB206" s="22" t="n">
        <f aca="false">(AB133/$C205)+(AB92/$C205)+(AB94/$C205)</f>
        <v>0.022732206892545</v>
      </c>
      <c r="AC206" s="22"/>
      <c r="AD206" s="22" t="n">
        <f aca="false">AD133/$C205</f>
        <v>0</v>
      </c>
      <c r="AE206" s="22" t="n">
        <f aca="false">AE133/$C205</f>
        <v>0</v>
      </c>
      <c r="AF206" s="22" t="n">
        <f aca="false">AF133/$C205</f>
        <v>0</v>
      </c>
      <c r="AG206" s="22" t="n">
        <f aca="false">AG133/$C205</f>
        <v>0</v>
      </c>
      <c r="AH206" s="22" t="n">
        <f aca="false">AH133/$C205</f>
        <v>0</v>
      </c>
      <c r="AI206" s="22" t="n">
        <f aca="false">AI133/$C205</f>
        <v>0</v>
      </c>
      <c r="AJ206" s="22" t="n">
        <f aca="false">AJ133/$C205</f>
        <v>0</v>
      </c>
      <c r="AK206" s="22" t="n">
        <f aca="false">AK133/$C205</f>
        <v>0.244316948276864</v>
      </c>
      <c r="AL206" s="22" t="n">
        <f aca="false">AL133/$C205</f>
        <v>0.244316948276864</v>
      </c>
      <c r="AM206" s="22" t="n">
        <f aca="false">AM133/$C205</f>
        <v>0.244316948276864</v>
      </c>
      <c r="AN206" s="22" t="n">
        <f aca="false">AN133/$C205</f>
        <v>0.244316948276864</v>
      </c>
      <c r="AO206" s="22" t="n">
        <f aca="false">AO133/$C205</f>
        <v>0</v>
      </c>
      <c r="AP206" s="22" t="n">
        <f aca="false">AP133/$C205</f>
        <v>0</v>
      </c>
      <c r="AQ206" s="22" t="n">
        <f aca="false">AQ133/$C205</f>
        <v>0</v>
      </c>
      <c r="AR206" s="22" t="n">
        <f aca="false">AR133/$C205</f>
        <v>0</v>
      </c>
      <c r="AS206" s="22" t="n">
        <f aca="false">AS133/$C205</f>
        <v>0</v>
      </c>
      <c r="AT206" s="22"/>
      <c r="AU206" s="22"/>
      <c r="AV206" s="22"/>
      <c r="AW206" s="22"/>
      <c r="AX206" s="22"/>
      <c r="AY206" s="47" t="n">
        <f aca="false">SUM(D206:AS206)</f>
        <v>1</v>
      </c>
      <c r="BA206" s="0"/>
      <c r="BB206" s="0"/>
    </row>
    <row r="207" customFormat="false" ht="18" hidden="false" customHeight="true" outlineLevel="0" collapsed="false">
      <c r="A207" s="17" t="s">
        <v>73</v>
      </c>
      <c r="B207" s="18" t="s">
        <v>74</v>
      </c>
      <c r="C207" s="19" t="n">
        <v>3163494.96</v>
      </c>
      <c r="D207" s="20" t="n">
        <f aca="false">$C207*D208</f>
        <v>0</v>
      </c>
      <c r="E207" s="20" t="n">
        <f aca="false">$C207*E208</f>
        <v>0</v>
      </c>
      <c r="F207" s="20" t="n">
        <f aca="false">$C207*F208</f>
        <v>0</v>
      </c>
      <c r="G207" s="20" t="n">
        <f aca="false">$C207*G208</f>
        <v>0</v>
      </c>
      <c r="H207" s="20" t="n">
        <f aca="false">$C207*H208</f>
        <v>0</v>
      </c>
      <c r="I207" s="20" t="n">
        <f aca="false">$C207*I208</f>
        <v>0</v>
      </c>
      <c r="J207" s="20" t="n">
        <f aca="false">$C207*J208</f>
        <v>0</v>
      </c>
      <c r="K207" s="20" t="n">
        <f aca="false">$C207*K208</f>
        <v>0</v>
      </c>
      <c r="L207" s="20" t="n">
        <f aca="false">$C207*L208</f>
        <v>0</v>
      </c>
      <c r="M207" s="20" t="n">
        <f aca="false">$C207*M208</f>
        <v>0</v>
      </c>
      <c r="N207" s="20" t="n">
        <f aca="false">$C207*N208</f>
        <v>0</v>
      </c>
      <c r="O207" s="20" t="n">
        <f aca="false">$C207*O208</f>
        <v>0</v>
      </c>
      <c r="P207" s="20" t="n">
        <f aca="false">$C207*P208</f>
        <v>0</v>
      </c>
      <c r="Q207" s="20" t="n">
        <f aca="false">$C207*Q208</f>
        <v>0</v>
      </c>
      <c r="R207" s="20" t="n">
        <f aca="false">$C207*R208</f>
        <v>0</v>
      </c>
      <c r="S207" s="20" t="n">
        <f aca="false">$C207*S208</f>
        <v>0</v>
      </c>
      <c r="T207" s="20" t="n">
        <f aca="false">$C207*T208</f>
        <v>0</v>
      </c>
      <c r="U207" s="20" t="n">
        <f aca="false">$C207*U208</f>
        <v>0</v>
      </c>
      <c r="V207" s="20" t="n">
        <f aca="false">$C207*V208</f>
        <v>0</v>
      </c>
      <c r="W207" s="20" t="n">
        <f aca="false">$C207*W208</f>
        <v>0</v>
      </c>
      <c r="X207" s="20" t="n">
        <f aca="false">$C207*X208</f>
        <v>0</v>
      </c>
      <c r="Y207" s="20" t="n">
        <f aca="false">$C207*Y208</f>
        <v>0</v>
      </c>
      <c r="Z207" s="20" t="n">
        <f aca="false">$C207*Z208</f>
        <v>1581747.48</v>
      </c>
      <c r="AA207" s="20" t="n">
        <f aca="false">$C207*AA208</f>
        <v>1107223.236</v>
      </c>
      <c r="AB207" s="20" t="n">
        <f aca="false">$C207*AB208</f>
        <v>474524.244</v>
      </c>
      <c r="AC207" s="20" t="n">
        <f aca="false">$C207*AC208</f>
        <v>0</v>
      </c>
      <c r="AD207" s="20" t="n">
        <f aca="false">$C207*AD208</f>
        <v>0</v>
      </c>
      <c r="AE207" s="20" t="n">
        <f aca="false">$C207*AE208</f>
        <v>0</v>
      </c>
      <c r="AF207" s="20" t="n">
        <f aca="false">$C207*AF208</f>
        <v>0</v>
      </c>
      <c r="AG207" s="20" t="n">
        <f aca="false">$C207*AG208</f>
        <v>0</v>
      </c>
      <c r="AH207" s="20" t="n">
        <f aca="false">$C207*AH208</f>
        <v>0</v>
      </c>
      <c r="AI207" s="20" t="n">
        <f aca="false">$C207*AI208</f>
        <v>0</v>
      </c>
      <c r="AJ207" s="20" t="n">
        <f aca="false">$C207*AJ208</f>
        <v>0</v>
      </c>
      <c r="AK207" s="20" t="n">
        <f aca="false">$C207*AK208</f>
        <v>0</v>
      </c>
      <c r="AL207" s="20" t="n">
        <f aca="false">$C207*AL208</f>
        <v>0</v>
      </c>
      <c r="AM207" s="20" t="n">
        <f aca="false">$C207*AM208</f>
        <v>0</v>
      </c>
      <c r="AN207" s="20" t="n">
        <f aca="false">$C207*AN208</f>
        <v>0</v>
      </c>
      <c r="AO207" s="20" t="n">
        <f aca="false">$C207*AO208</f>
        <v>0</v>
      </c>
      <c r="AP207" s="20" t="n">
        <f aca="false">$C207*AP208</f>
        <v>0</v>
      </c>
      <c r="AQ207" s="20" t="n">
        <f aca="false">$C207*AQ208</f>
        <v>0</v>
      </c>
      <c r="AR207" s="20" t="n">
        <f aca="false">$C207*AR208</f>
        <v>0</v>
      </c>
      <c r="AS207" s="20" t="n">
        <f aca="false">$C207*AS208</f>
        <v>0</v>
      </c>
      <c r="AT207" s="20"/>
      <c r="AU207" s="20"/>
      <c r="AV207" s="20"/>
      <c r="AW207" s="20"/>
      <c r="AX207" s="20"/>
      <c r="AY207" s="46" t="n">
        <f aca="false">SUM(D207:AS207)</f>
        <v>3163494.96</v>
      </c>
      <c r="BA207" s="0"/>
      <c r="BB207" s="54"/>
    </row>
    <row r="208" customFormat="false" ht="15" hidden="false" customHeight="false" outlineLevel="0" collapsed="false">
      <c r="A208" s="17"/>
      <c r="B208" s="18"/>
      <c r="C208" s="19"/>
      <c r="D208" s="22" t="n">
        <f aca="false">D135/$C207</f>
        <v>0</v>
      </c>
      <c r="E208" s="22" t="n">
        <f aca="false">E135/$C207</f>
        <v>0</v>
      </c>
      <c r="F208" s="22" t="n">
        <f aca="false">F135/$C207</f>
        <v>0</v>
      </c>
      <c r="G208" s="22" t="n">
        <f aca="false">G135/$C207</f>
        <v>0</v>
      </c>
      <c r="H208" s="22" t="n">
        <f aca="false">H135/$C207</f>
        <v>0</v>
      </c>
      <c r="I208" s="22" t="n">
        <f aca="false">I135/$C207</f>
        <v>0</v>
      </c>
      <c r="J208" s="22" t="n">
        <f aca="false">J135/$C207</f>
        <v>0</v>
      </c>
      <c r="K208" s="22" t="n">
        <f aca="false">K135/$C207</f>
        <v>0</v>
      </c>
      <c r="L208" s="22" t="n">
        <f aca="false">L135/$C207</f>
        <v>0</v>
      </c>
      <c r="M208" s="22" t="n">
        <f aca="false">M135/$C207</f>
        <v>0</v>
      </c>
      <c r="N208" s="22" t="n">
        <f aca="false">N135/$C207</f>
        <v>0</v>
      </c>
      <c r="O208" s="22" t="n">
        <f aca="false">O135/$C207</f>
        <v>0</v>
      </c>
      <c r="P208" s="22" t="n">
        <f aca="false">P135/$C207</f>
        <v>0</v>
      </c>
      <c r="Q208" s="22" t="n">
        <f aca="false">Q135/$C207</f>
        <v>0</v>
      </c>
      <c r="R208" s="22" t="n">
        <f aca="false">R135/$C207</f>
        <v>0</v>
      </c>
      <c r="S208" s="22" t="n">
        <f aca="false">S135/$C207</f>
        <v>0</v>
      </c>
      <c r="T208" s="22" t="n">
        <f aca="false">T135/$C207</f>
        <v>0</v>
      </c>
      <c r="U208" s="22" t="n">
        <f aca="false">U135/$C207</f>
        <v>0</v>
      </c>
      <c r="V208" s="22" t="n">
        <f aca="false">V135/$C207</f>
        <v>0</v>
      </c>
      <c r="W208" s="22" t="n">
        <f aca="false">W135/$C207</f>
        <v>0</v>
      </c>
      <c r="X208" s="22" t="n">
        <f aca="false">X135/$C207</f>
        <v>0</v>
      </c>
      <c r="Y208" s="22" t="n">
        <f aca="false">Y135/$C207</f>
        <v>0</v>
      </c>
      <c r="Z208" s="22" t="n">
        <v>0.5</v>
      </c>
      <c r="AA208" s="22" t="n">
        <v>0.35</v>
      </c>
      <c r="AB208" s="22" t="n">
        <v>0.15</v>
      </c>
      <c r="AC208" s="22" t="n">
        <v>0</v>
      </c>
      <c r="AD208" s="22" t="n">
        <v>0</v>
      </c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47" t="n">
        <f aca="false">SUM(D208:AS208)</f>
        <v>1</v>
      </c>
      <c r="BA208" s="0"/>
      <c r="BB208" s="0"/>
    </row>
    <row r="209" customFormat="false" ht="18" hidden="false" customHeight="true" outlineLevel="0" collapsed="false">
      <c r="A209" s="17" t="s">
        <v>75</v>
      </c>
      <c r="B209" s="18" t="s">
        <v>76</v>
      </c>
      <c r="C209" s="19" t="n">
        <f aca="false">619290.5+$C96+$C98</f>
        <v>615821.7025</v>
      </c>
      <c r="D209" s="20" t="n">
        <f aca="false">$C209*D210</f>
        <v>0</v>
      </c>
      <c r="E209" s="20" t="n">
        <f aca="false">$C209*E210</f>
        <v>0</v>
      </c>
      <c r="F209" s="20" t="n">
        <f aca="false">$C209*F210</f>
        <v>0</v>
      </c>
      <c r="G209" s="20" t="n">
        <f aca="false">$C209*G210</f>
        <v>30964.525</v>
      </c>
      <c r="H209" s="20" t="n">
        <f aca="false">$C209*H210</f>
        <v>9567.93</v>
      </c>
      <c r="I209" s="20" t="n">
        <f aca="false">$C209*I210</f>
        <v>1734.0134</v>
      </c>
      <c r="J209" s="20" t="n">
        <f aca="false">$C209*J210</f>
        <v>0</v>
      </c>
      <c r="K209" s="20" t="n">
        <f aca="false">$C209*K210</f>
        <v>0</v>
      </c>
      <c r="L209" s="20" t="n">
        <f aca="false">$C209*L210</f>
        <v>13624.39</v>
      </c>
      <c r="M209" s="20" t="n">
        <f aca="false">$C209*M210</f>
        <v>13624.39</v>
      </c>
      <c r="N209" s="20" t="n">
        <f aca="false">$C209*N210</f>
        <v>13624.39</v>
      </c>
      <c r="O209" s="20" t="n">
        <f aca="false">$C209*O210</f>
        <v>13624.39</v>
      </c>
      <c r="P209" s="20" t="n">
        <f aca="false">$C209*P210</f>
        <v>13624.391</v>
      </c>
      <c r="Q209" s="20" t="n">
        <f aca="false">$C209*Q210</f>
        <v>13624.391</v>
      </c>
      <c r="R209" s="20" t="n">
        <f aca="false">$C209*R210</f>
        <v>0</v>
      </c>
      <c r="S209" s="20" t="n">
        <f aca="false">$C209*S210</f>
        <v>15482.2625</v>
      </c>
      <c r="T209" s="20" t="n">
        <f aca="false">$C209*T210</f>
        <v>59451.888</v>
      </c>
      <c r="U209" s="20" t="n">
        <f aca="false">$C209*U210</f>
        <v>86576.8119000001</v>
      </c>
      <c r="V209" s="20" t="n">
        <f aca="false">$C209*V210</f>
        <v>86576.8119000001</v>
      </c>
      <c r="W209" s="20" t="n">
        <f aca="false">$C209*W210</f>
        <v>86576.8119000001</v>
      </c>
      <c r="X209" s="20" t="n">
        <f aca="false">$C209*X210</f>
        <v>86576.8119000001</v>
      </c>
      <c r="Y209" s="20" t="n">
        <f aca="false">$C209*Y210</f>
        <v>74036.29</v>
      </c>
      <c r="Z209" s="20" t="n">
        <f aca="false">$C209*Z210</f>
        <v>0</v>
      </c>
      <c r="AA209" s="20" t="n">
        <f aca="false">$C209*AA210</f>
        <v>-1734.39875</v>
      </c>
      <c r="AB209" s="20" t="n">
        <f aca="false">$C209*AB210</f>
        <v>-1734.39875</v>
      </c>
      <c r="AC209" s="20" t="n">
        <v>0</v>
      </c>
      <c r="AD209" s="20" t="n">
        <v>0</v>
      </c>
      <c r="AE209" s="20" t="n">
        <v>0</v>
      </c>
      <c r="AF209" s="20" t="n">
        <v>0</v>
      </c>
      <c r="AG209" s="20" t="n">
        <v>0</v>
      </c>
      <c r="AH209" s="20" t="n">
        <v>0</v>
      </c>
      <c r="AI209" s="20" t="n">
        <v>0</v>
      </c>
      <c r="AJ209" s="20" t="n">
        <v>0</v>
      </c>
      <c r="AK209" s="20" t="n">
        <v>0</v>
      </c>
      <c r="AL209" s="20" t="n">
        <v>0</v>
      </c>
      <c r="AM209" s="20" t="n">
        <v>0</v>
      </c>
      <c r="AN209" s="20" t="n">
        <v>0</v>
      </c>
      <c r="AO209" s="20" t="n">
        <v>0</v>
      </c>
      <c r="AP209" s="20" t="n">
        <v>0</v>
      </c>
      <c r="AQ209" s="20" t="n">
        <v>0</v>
      </c>
      <c r="AR209" s="20" t="n">
        <v>0</v>
      </c>
      <c r="AS209" s="20" t="n">
        <v>0</v>
      </c>
      <c r="AT209" s="20"/>
      <c r="AU209" s="20"/>
      <c r="AV209" s="20"/>
      <c r="AW209" s="20"/>
      <c r="AX209" s="20"/>
      <c r="AY209" s="46" t="n">
        <f aca="false">SUM(D209:AS209)</f>
        <v>615821.701</v>
      </c>
      <c r="BA209" s="54"/>
      <c r="BB209" s="0"/>
    </row>
    <row r="210" customFormat="false" ht="15" hidden="false" customHeight="false" outlineLevel="0" collapsed="false">
      <c r="A210" s="17"/>
      <c r="B210" s="18"/>
      <c r="C210" s="19"/>
      <c r="D210" s="22" t="n">
        <f aca="false">D137/$C209</f>
        <v>0</v>
      </c>
      <c r="E210" s="22" t="n">
        <f aca="false">E137/$C209</f>
        <v>0</v>
      </c>
      <c r="F210" s="22" t="n">
        <f aca="false">F137/$C209</f>
        <v>0</v>
      </c>
      <c r="G210" s="22" t="n">
        <f aca="false">G137/$C209</f>
        <v>0.0502816397575726</v>
      </c>
      <c r="H210" s="22" t="n">
        <f aca="false">H137/$C209</f>
        <v>0.0155368509442877</v>
      </c>
      <c r="I210" s="22" t="n">
        <f aca="false">I137/$C209</f>
        <v>0.00281577182642406</v>
      </c>
      <c r="J210" s="22" t="n">
        <f aca="false">J137/$C209</f>
        <v>0</v>
      </c>
      <c r="K210" s="22" t="n">
        <f aca="false">K137/$C209</f>
        <v>0</v>
      </c>
      <c r="L210" s="22" t="n">
        <f aca="false">L137/$C209</f>
        <v>0.0221239198694853</v>
      </c>
      <c r="M210" s="22" t="n">
        <f aca="false">M137/$C209</f>
        <v>0.0221239198694853</v>
      </c>
      <c r="N210" s="22" t="n">
        <f aca="false">N137/$C209</f>
        <v>0.0221239198694853</v>
      </c>
      <c r="O210" s="22" t="n">
        <f aca="false">O137/$C209</f>
        <v>0.0221239198694853</v>
      </c>
      <c r="P210" s="22" t="n">
        <f aca="false">P137/$C209</f>
        <v>0.0221239214933319</v>
      </c>
      <c r="Q210" s="22" t="n">
        <f aca="false">Q137/$C209</f>
        <v>0.0221239214933319</v>
      </c>
      <c r="R210" s="22" t="n">
        <f aca="false">R137/$C209</f>
        <v>0</v>
      </c>
      <c r="S210" s="22" t="n">
        <f aca="false">S137/$C209</f>
        <v>0.0251408198787863</v>
      </c>
      <c r="T210" s="22" t="n">
        <f aca="false">T137/$C209</f>
        <v>0.0965407483345393</v>
      </c>
      <c r="U210" s="22" t="n">
        <f aca="false">U137/$C209</f>
        <v>0.140587464762173</v>
      </c>
      <c r="V210" s="22" t="n">
        <f aca="false">V137/$C209</f>
        <v>0.140587464762173</v>
      </c>
      <c r="W210" s="22" t="n">
        <f aca="false">W137/$C209</f>
        <v>0.140587464762173</v>
      </c>
      <c r="X210" s="22" t="n">
        <f aca="false">X137/$C209</f>
        <v>0.140587464762173</v>
      </c>
      <c r="Y210" s="22" t="n">
        <f aca="false">Y137/$C209</f>
        <v>0.120223580460775</v>
      </c>
      <c r="Z210" s="22" t="n">
        <f aca="false">(Z137/$C209)+(Z96/$C209)+(Z98/$C209)</f>
        <v>0</v>
      </c>
      <c r="AA210" s="22" t="n">
        <f aca="false">(AA137/$C209)+(AA96/$C209)+(AA98/$C209)</f>
        <v>-0.00281639757572525</v>
      </c>
      <c r="AB210" s="22" t="n">
        <f aca="false">(AB137/$C209)+(AB96/$C209)+(AB98/$C209)</f>
        <v>-0.00281639757572525</v>
      </c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3"/>
      <c r="AU210" s="23"/>
      <c r="AV210" s="23"/>
      <c r="AW210" s="23"/>
      <c r="AX210" s="23"/>
      <c r="AY210" s="47" t="n">
        <f aca="false">SUM(D210:AS210)</f>
        <v>0.999999997564231</v>
      </c>
      <c r="BA210" s="0"/>
      <c r="BB210" s="0"/>
    </row>
    <row r="211" customFormat="false" ht="18" hidden="false" customHeight="true" outlineLevel="0" collapsed="false">
      <c r="A211" s="17" t="s">
        <v>77</v>
      </c>
      <c r="B211" s="25" t="s">
        <v>78</v>
      </c>
      <c r="C211" s="19" t="n">
        <f aca="false">300302.7+$C100</f>
        <v>299464.97</v>
      </c>
      <c r="D211" s="20" t="n">
        <f aca="false">$C211*D212</f>
        <v>0</v>
      </c>
      <c r="E211" s="20" t="n">
        <f aca="false">$C211*E212</f>
        <v>0</v>
      </c>
      <c r="F211" s="20" t="n">
        <f aca="false">$C211*F212</f>
        <v>0</v>
      </c>
      <c r="G211" s="20" t="n">
        <f aca="false">$C211*G212</f>
        <v>0</v>
      </c>
      <c r="H211" s="20" t="n">
        <f aca="false">$C211*H212</f>
        <v>0</v>
      </c>
      <c r="I211" s="20" t="n">
        <f aca="false">$C211*I212</f>
        <v>0</v>
      </c>
      <c r="J211" s="20" t="n">
        <f aca="false">$C211*J212</f>
        <v>0</v>
      </c>
      <c r="K211" s="20" t="n">
        <f aca="false">$C211*K212</f>
        <v>0</v>
      </c>
      <c r="L211" s="20" t="n">
        <f aca="false">$C211*L212</f>
        <v>0</v>
      </c>
      <c r="M211" s="20" t="n">
        <f aca="false">$C211*M212</f>
        <v>0</v>
      </c>
      <c r="N211" s="20" t="n">
        <f aca="false">$C211*N212</f>
        <v>0</v>
      </c>
      <c r="O211" s="20" t="n">
        <f aca="false">$C211*O212</f>
        <v>0</v>
      </c>
      <c r="P211" s="20" t="n">
        <f aca="false">$C211*P212</f>
        <v>0</v>
      </c>
      <c r="Q211" s="20" t="n">
        <f aca="false">$C211*Q212</f>
        <v>0</v>
      </c>
      <c r="R211" s="20" t="n">
        <f aca="false">$C211*R212</f>
        <v>0</v>
      </c>
      <c r="S211" s="20" t="n">
        <f aca="false">$C211*S212</f>
        <v>0</v>
      </c>
      <c r="T211" s="20" t="n">
        <f aca="false">$C211*T212</f>
        <v>0</v>
      </c>
      <c r="U211" s="20" t="n">
        <f aca="false">$C211*U212</f>
        <v>0</v>
      </c>
      <c r="V211" s="20" t="n">
        <f aca="false">$C211*V212</f>
        <v>0</v>
      </c>
      <c r="W211" s="20" t="n">
        <f aca="false">$C211*W212</f>
        <v>0</v>
      </c>
      <c r="X211" s="20" t="n">
        <f aca="false">$C211*X212</f>
        <v>0</v>
      </c>
      <c r="Y211" s="20" t="n">
        <f aca="false">$C211*Y212</f>
        <v>0</v>
      </c>
      <c r="Z211" s="20" t="n">
        <f aca="false">$C211*Z212</f>
        <v>0</v>
      </c>
      <c r="AA211" s="20" t="n">
        <f aca="false">$C211*AA212</f>
        <v>-837.73</v>
      </c>
      <c r="AB211" s="20" t="n">
        <f aca="false">$C211*AB212</f>
        <v>0</v>
      </c>
      <c r="AC211" s="20" t="n">
        <f aca="false">$C211*AC212</f>
        <v>0</v>
      </c>
      <c r="AD211" s="20" t="n">
        <f aca="false">$C211*AD212</f>
        <v>0</v>
      </c>
      <c r="AE211" s="20" t="n">
        <f aca="false">$C211*AE212</f>
        <v>0</v>
      </c>
      <c r="AF211" s="20" t="n">
        <f aca="false">$C211*AF212</f>
        <v>0</v>
      </c>
      <c r="AG211" s="20" t="n">
        <f aca="false">$C211*AG212</f>
        <v>0</v>
      </c>
      <c r="AH211" s="20" t="n">
        <f aca="false">$C211*AH212</f>
        <v>0</v>
      </c>
      <c r="AI211" s="20" t="n">
        <f aca="false">$C211*AI212</f>
        <v>0</v>
      </c>
      <c r="AJ211" s="20" t="n">
        <f aca="false">$C211*AJ212</f>
        <v>42740.6348934184</v>
      </c>
      <c r="AK211" s="20" t="n">
        <f aca="false">$C211*AK212</f>
        <v>42740.6348934184</v>
      </c>
      <c r="AL211" s="20" t="n">
        <f aca="false">$C211*AL212</f>
        <v>42740.6348934184</v>
      </c>
      <c r="AM211" s="20" t="n">
        <f aca="false">$C211*AM212</f>
        <v>42740.6348934184</v>
      </c>
      <c r="AN211" s="20" t="n">
        <f aca="false">$C211*AN212</f>
        <v>42740.6348934184</v>
      </c>
      <c r="AO211" s="20" t="n">
        <f aca="false">$C211*AO212</f>
        <v>42740.6348934184</v>
      </c>
      <c r="AP211" s="20" t="n">
        <f aca="false">$C211*AP212</f>
        <v>43858.8906394895</v>
      </c>
      <c r="AQ211" s="20" t="n">
        <f aca="false">$C211*AQ212</f>
        <v>0</v>
      </c>
      <c r="AR211" s="20" t="n">
        <f aca="false">$C211*AR212</f>
        <v>0</v>
      </c>
      <c r="AS211" s="20" t="n">
        <f aca="false">$C211*AS212</f>
        <v>0</v>
      </c>
      <c r="AT211" s="20"/>
      <c r="AU211" s="20"/>
      <c r="AV211" s="20"/>
      <c r="AW211" s="20"/>
      <c r="AX211" s="20"/>
      <c r="AY211" s="46" t="n">
        <f aca="false">SUM(D211:AS211)</f>
        <v>299464.97</v>
      </c>
      <c r="BA211" s="0"/>
      <c r="BB211" s="54"/>
    </row>
    <row r="212" customFormat="false" ht="15" hidden="false" customHeight="false" outlineLevel="0" collapsed="false">
      <c r="A212" s="17"/>
      <c r="B212" s="25"/>
      <c r="C212" s="19"/>
      <c r="D212" s="22" t="n">
        <f aca="false">D139/$C211</f>
        <v>0</v>
      </c>
      <c r="E212" s="22" t="n">
        <f aca="false">E139/$C211</f>
        <v>0</v>
      </c>
      <c r="F212" s="22" t="n">
        <f aca="false">F139/$C211</f>
        <v>0</v>
      </c>
      <c r="G212" s="22" t="n">
        <f aca="false">G139/$C211</f>
        <v>0</v>
      </c>
      <c r="H212" s="22" t="n">
        <f aca="false">H139/$C211</f>
        <v>0</v>
      </c>
      <c r="I212" s="22" t="n">
        <f aca="false">I139/$C211</f>
        <v>0</v>
      </c>
      <c r="J212" s="22" t="n">
        <f aca="false">J139/$C211</f>
        <v>0</v>
      </c>
      <c r="K212" s="22" t="n">
        <f aca="false">K139/$C211</f>
        <v>0</v>
      </c>
      <c r="L212" s="22" t="n">
        <f aca="false">L139/$C211</f>
        <v>0</v>
      </c>
      <c r="M212" s="22" t="n">
        <f aca="false">M139/$C211</f>
        <v>0</v>
      </c>
      <c r="N212" s="22" t="n">
        <f aca="false">N139/$C211</f>
        <v>0</v>
      </c>
      <c r="O212" s="22" t="n">
        <f aca="false">O139/$C211</f>
        <v>0</v>
      </c>
      <c r="P212" s="22" t="n">
        <f aca="false">P139/$C211</f>
        <v>0</v>
      </c>
      <c r="Q212" s="22" t="n">
        <f aca="false">Q139/$C211</f>
        <v>0</v>
      </c>
      <c r="R212" s="22" t="n">
        <f aca="false">R139/$C211</f>
        <v>0</v>
      </c>
      <c r="S212" s="22" t="n">
        <f aca="false">S139/$C211</f>
        <v>0</v>
      </c>
      <c r="T212" s="22" t="n">
        <f aca="false">T139/$C211</f>
        <v>0</v>
      </c>
      <c r="U212" s="22" t="n">
        <f aca="false">U139/$C211</f>
        <v>0</v>
      </c>
      <c r="V212" s="22" t="n">
        <f aca="false">V139/$C211</f>
        <v>0</v>
      </c>
      <c r="W212" s="22" t="n">
        <f aca="false">W139/$C211</f>
        <v>0</v>
      </c>
      <c r="X212" s="22" t="n">
        <f aca="false">X139/$C211</f>
        <v>0</v>
      </c>
      <c r="Y212" s="22" t="n">
        <f aca="false">Y139/$C211</f>
        <v>0</v>
      </c>
      <c r="Z212" s="22" t="n">
        <f aca="false">(Z139/$C211)+(Z100/$C211)</f>
        <v>0</v>
      </c>
      <c r="AA212" s="22" t="n">
        <f aca="false">(AA139/$C211)+(AA100/$C211)</f>
        <v>-0.00279742234959902</v>
      </c>
      <c r="AB212" s="22" t="n">
        <f aca="false">AB139/$C211</f>
        <v>0</v>
      </c>
      <c r="AC212" s="22" t="n">
        <f aca="false">AC139/$C211</f>
        <v>0</v>
      </c>
      <c r="AD212" s="22" t="n">
        <f aca="false">AD139/$C211</f>
        <v>0</v>
      </c>
      <c r="AE212" s="22" t="n">
        <f aca="false">AE139/$C211</f>
        <v>0</v>
      </c>
      <c r="AF212" s="22" t="n">
        <f aca="false">AF139/$C211</f>
        <v>0</v>
      </c>
      <c r="AG212" s="22" t="n">
        <v>0</v>
      </c>
      <c r="AH212" s="22" t="n">
        <v>0</v>
      </c>
      <c r="AI212" s="22" t="n">
        <v>0</v>
      </c>
      <c r="AJ212" s="22" t="n">
        <v>0.142723320505295</v>
      </c>
      <c r="AK212" s="22" t="n">
        <v>0.142723320505295</v>
      </c>
      <c r="AL212" s="22" t="n">
        <v>0.142723320505295</v>
      </c>
      <c r="AM212" s="22" t="n">
        <v>0.142723320505295</v>
      </c>
      <c r="AN212" s="22" t="n">
        <v>0.142723320505295</v>
      </c>
      <c r="AO212" s="22" t="n">
        <v>0.142723320505295</v>
      </c>
      <c r="AP212" s="22" t="n">
        <v>0.146457499317832</v>
      </c>
      <c r="AQ212" s="22" t="n">
        <f aca="false">AQ139/$C211</f>
        <v>0</v>
      </c>
      <c r="AR212" s="22" t="n">
        <f aca="false">AR139/$C211</f>
        <v>0</v>
      </c>
      <c r="AS212" s="22" t="n">
        <f aca="false">AS139/$C211</f>
        <v>0</v>
      </c>
      <c r="AT212" s="22"/>
      <c r="AU212" s="22"/>
      <c r="AV212" s="22"/>
      <c r="AW212" s="22"/>
      <c r="AX212" s="22"/>
      <c r="AY212" s="47" t="n">
        <f aca="false">SUM(D212:AS212)</f>
        <v>1</v>
      </c>
      <c r="BA212" s="0"/>
    </row>
    <row r="213" customFormat="false" ht="18" hidden="false" customHeight="true" outlineLevel="0" collapsed="false">
      <c r="A213" s="17" t="s">
        <v>79</v>
      </c>
      <c r="B213" s="25" t="s">
        <v>80</v>
      </c>
      <c r="C213" s="19" t="n">
        <f aca="false">2074120.55+$C102</f>
        <v>2072505.24</v>
      </c>
      <c r="D213" s="20" t="n">
        <f aca="false">$C213*D214</f>
        <v>0</v>
      </c>
      <c r="E213" s="20" t="n">
        <f aca="false">$C213*E214</f>
        <v>0</v>
      </c>
      <c r="F213" s="20" t="n">
        <f aca="false">$C213*F214</f>
        <v>0</v>
      </c>
      <c r="G213" s="20" t="n">
        <f aca="false">$C213*G214</f>
        <v>0</v>
      </c>
      <c r="H213" s="20" t="n">
        <f aca="false">$C213*H214</f>
        <v>0</v>
      </c>
      <c r="I213" s="20" t="n">
        <f aca="false">$C213*I214</f>
        <v>0</v>
      </c>
      <c r="J213" s="20" t="n">
        <f aca="false">$C213*J214</f>
        <v>0</v>
      </c>
      <c r="K213" s="20" t="n">
        <f aca="false">$C213*K214</f>
        <v>0</v>
      </c>
      <c r="L213" s="20" t="n">
        <f aca="false">$C213*L214</f>
        <v>0</v>
      </c>
      <c r="M213" s="20" t="n">
        <f aca="false">$C213*M214</f>
        <v>20741.2055</v>
      </c>
      <c r="N213" s="20" t="n">
        <f aca="false">$C213*N214</f>
        <v>20741.2055</v>
      </c>
      <c r="O213" s="20" t="n">
        <f aca="false">$C213*O214</f>
        <v>20741.2055</v>
      </c>
      <c r="P213" s="20" t="n">
        <f aca="false">$C213*P214</f>
        <v>20741.2055</v>
      </c>
      <c r="Q213" s="20" t="n">
        <f aca="false">$C213*Q214</f>
        <v>20741.2055</v>
      </c>
      <c r="R213" s="20" t="n">
        <f aca="false">$C213*R214</f>
        <v>20741.21</v>
      </c>
      <c r="S213" s="20" t="n">
        <f aca="false">$C213*S214</f>
        <v>87113.0631</v>
      </c>
      <c r="T213" s="20" t="n">
        <f aca="false">$C213*T214</f>
        <v>82964.822</v>
      </c>
      <c r="U213" s="20" t="n">
        <f aca="false">$C213*U214</f>
        <v>82964.822</v>
      </c>
      <c r="V213" s="20" t="n">
        <f aca="false">$C213*V214</f>
        <v>62223.6165</v>
      </c>
      <c r="W213" s="20" t="n">
        <f aca="false">$C213*W214</f>
        <v>0</v>
      </c>
      <c r="X213" s="20" t="n">
        <f aca="false">$C213*X214</f>
        <v>130669.59465</v>
      </c>
      <c r="Y213" s="20" t="n">
        <f aca="false">$C213*Y214</f>
        <v>108891.33</v>
      </c>
      <c r="Z213" s="20" t="n">
        <f aca="false">$C213*Z214</f>
        <v>108891.33</v>
      </c>
      <c r="AA213" s="20" t="n">
        <f aca="false">$C213*AA214</f>
        <v>128017.22</v>
      </c>
      <c r="AB213" s="20" t="n">
        <f aca="false">$C213*AB214</f>
        <v>129632.52</v>
      </c>
      <c r="AC213" s="20" t="n">
        <f aca="false">$C213*AC214</f>
        <v>0</v>
      </c>
      <c r="AD213" s="20" t="n">
        <f aca="false">$C213*AD214</f>
        <v>0</v>
      </c>
      <c r="AE213" s="20" t="n">
        <f aca="false">$C213*AE214</f>
        <v>0</v>
      </c>
      <c r="AF213" s="20" t="n">
        <f aca="false">$C213*AF214</f>
        <v>0</v>
      </c>
      <c r="AG213" s="20" t="n">
        <f aca="false">$C213*AG214</f>
        <v>0</v>
      </c>
      <c r="AH213" s="20" t="n">
        <f aca="false">$C213*AH214</f>
        <v>0</v>
      </c>
      <c r="AI213" s="20" t="n">
        <f aca="false">$C213*AI214</f>
        <v>0</v>
      </c>
      <c r="AJ213" s="20" t="n">
        <f aca="false">$C213*AJ214</f>
        <v>116201.72875</v>
      </c>
      <c r="AK213" s="20" t="n">
        <f aca="false">$C213*AK214</f>
        <v>116201.72875</v>
      </c>
      <c r="AL213" s="20" t="n">
        <f aca="false">$C213*AL214</f>
        <v>116201.72875</v>
      </c>
      <c r="AM213" s="20" t="n">
        <f aca="false">$C213*AM214</f>
        <v>116201.72875</v>
      </c>
      <c r="AN213" s="20" t="n">
        <f aca="false">$C213*AN214</f>
        <v>116201.72875</v>
      </c>
      <c r="AO213" s="20" t="n">
        <f aca="false">$C213*AO214</f>
        <v>116201.72875</v>
      </c>
      <c r="AP213" s="20" t="n">
        <f aca="false">$C213*AP214</f>
        <v>116201.72875</v>
      </c>
      <c r="AQ213" s="20" t="n">
        <f aca="false">$C213*AQ214</f>
        <v>116201.72875</v>
      </c>
      <c r="AR213" s="20" t="n">
        <f aca="false">$C213*AR214</f>
        <v>97075.8542500002</v>
      </c>
      <c r="AS213" s="20" t="n">
        <f aca="false">$C213*AS214</f>
        <v>0</v>
      </c>
      <c r="AT213" s="20"/>
      <c r="AU213" s="20"/>
      <c r="AV213" s="20"/>
      <c r="AW213" s="20"/>
      <c r="AX213" s="20"/>
      <c r="AY213" s="46" t="n">
        <f aca="false">SUM(D213:AS213)</f>
        <v>2072505.24</v>
      </c>
      <c r="BA213" s="54"/>
    </row>
    <row r="214" customFormat="false" ht="15" hidden="false" customHeight="false" outlineLevel="0" collapsed="false">
      <c r="A214" s="17"/>
      <c r="B214" s="25"/>
      <c r="C214" s="19"/>
      <c r="D214" s="22" t="n">
        <f aca="false">D141/$C213</f>
        <v>0</v>
      </c>
      <c r="E214" s="22" t="n">
        <f aca="false">E141/$C213</f>
        <v>0</v>
      </c>
      <c r="F214" s="22" t="n">
        <f aca="false">F141/$C213</f>
        <v>0</v>
      </c>
      <c r="G214" s="22" t="n">
        <f aca="false">G141/$C213</f>
        <v>0</v>
      </c>
      <c r="H214" s="22" t="n">
        <f aca="false">H141/$C213</f>
        <v>0</v>
      </c>
      <c r="I214" s="22" t="n">
        <f aca="false">I141/$C213</f>
        <v>0</v>
      </c>
      <c r="J214" s="22" t="n">
        <f aca="false">J141/$C213</f>
        <v>0</v>
      </c>
      <c r="K214" s="22" t="n">
        <f aca="false">K141/$C213</f>
        <v>0</v>
      </c>
      <c r="L214" s="22" t="n">
        <f aca="false">L141/$C213</f>
        <v>0</v>
      </c>
      <c r="M214" s="22" t="n">
        <f aca="false">M141/$C213</f>
        <v>0.0100077939971819</v>
      </c>
      <c r="N214" s="22" t="n">
        <f aca="false">N141/$C213</f>
        <v>0.0100077939971819</v>
      </c>
      <c r="O214" s="22" t="n">
        <f aca="false">O141/$C213</f>
        <v>0.0100077939971819</v>
      </c>
      <c r="P214" s="22" t="n">
        <f aca="false">P141/$C213</f>
        <v>0.0100077939971819</v>
      </c>
      <c r="Q214" s="22" t="n">
        <f aca="false">Q141/$C213</f>
        <v>0.0100077939971819</v>
      </c>
      <c r="R214" s="22" t="n">
        <f aca="false">R141/$C213</f>
        <v>0.0100077961684671</v>
      </c>
      <c r="S214" s="22" t="n">
        <f aca="false">S141/$C213</f>
        <v>0.0420327347881639</v>
      </c>
      <c r="T214" s="22" t="n">
        <f aca="false">T141/$C213</f>
        <v>0.0400311759887275</v>
      </c>
      <c r="U214" s="22" t="n">
        <f aca="false">U141/$C213</f>
        <v>0.0400311759887275</v>
      </c>
      <c r="V214" s="22" t="n">
        <f aca="false">V141/$C213</f>
        <v>0.0300233819915456</v>
      </c>
      <c r="W214" s="22" t="n">
        <f aca="false">W141/$C213</f>
        <v>0</v>
      </c>
      <c r="X214" s="22" t="n">
        <f aca="false">X141/$C213</f>
        <v>0.0630491021822459</v>
      </c>
      <c r="Y214" s="22" t="n">
        <f aca="false">Y141/$C213</f>
        <v>0.0525409190280262</v>
      </c>
      <c r="Z214" s="22" t="n">
        <f aca="false">(Z141/$C213)+(Z102/$C213)</f>
        <v>0.0525409190280262</v>
      </c>
      <c r="AA214" s="22" t="n">
        <f aca="false">(AA141/$C213)+(AA102/$C213)</f>
        <v>0.0617693106532266</v>
      </c>
      <c r="AB214" s="22" t="n">
        <f aca="false">AB141/$C213</f>
        <v>0.0625487055463368</v>
      </c>
      <c r="AC214" s="49"/>
      <c r="AD214" s="22"/>
      <c r="AE214" s="22"/>
      <c r="AF214" s="22"/>
      <c r="AG214" s="22"/>
      <c r="AH214" s="22"/>
      <c r="AI214" s="22"/>
      <c r="AJ214" s="22" t="n">
        <v>0.0560682436441029</v>
      </c>
      <c r="AK214" s="22" t="n">
        <v>0.0560682436441029</v>
      </c>
      <c r="AL214" s="22" t="n">
        <v>0.0560682436441029</v>
      </c>
      <c r="AM214" s="22" t="n">
        <v>0.0560682436441029</v>
      </c>
      <c r="AN214" s="22" t="n">
        <v>0.0560682436441029</v>
      </c>
      <c r="AO214" s="22" t="n">
        <v>0.0560682436441029</v>
      </c>
      <c r="AP214" s="22" t="n">
        <v>0.0560682436441029</v>
      </c>
      <c r="AQ214" s="22" t="n">
        <v>0.0560682436441029</v>
      </c>
      <c r="AR214" s="22" t="n">
        <v>0.0468398594977739</v>
      </c>
      <c r="AS214" s="22" t="n">
        <v>0</v>
      </c>
      <c r="AT214" s="22"/>
      <c r="AU214" s="22"/>
      <c r="AV214" s="22"/>
      <c r="AW214" s="22"/>
      <c r="AX214" s="22"/>
      <c r="AY214" s="47" t="n">
        <f aca="false">SUM(D214:AS214)</f>
        <v>1</v>
      </c>
      <c r="BA214" s="54"/>
    </row>
    <row r="215" customFormat="false" ht="18" hidden="false" customHeight="true" outlineLevel="0" collapsed="false">
      <c r="A215" s="17" t="s">
        <v>81</v>
      </c>
      <c r="B215" s="25" t="s">
        <v>82</v>
      </c>
      <c r="C215" s="19" t="n">
        <f aca="false">2218799.6+$C74+$C104</f>
        <v>2111285.14</v>
      </c>
      <c r="D215" s="20" t="n">
        <f aca="false">$C215*D216</f>
        <v>0</v>
      </c>
      <c r="E215" s="20" t="n">
        <f aca="false">$C215*E216</f>
        <v>0</v>
      </c>
      <c r="F215" s="20" t="n">
        <f aca="false">$C215*F216</f>
        <v>0</v>
      </c>
      <c r="G215" s="20" t="n">
        <f aca="false">$C215*G216</f>
        <v>0</v>
      </c>
      <c r="H215" s="20" t="n">
        <f aca="false">$C215*H216</f>
        <v>35203.73</v>
      </c>
      <c r="I215" s="20" t="n">
        <f aca="false">$C215*I216</f>
        <v>11241.45</v>
      </c>
      <c r="J215" s="20" t="n">
        <f aca="false">$C215*J216</f>
        <v>34815.27</v>
      </c>
      <c r="K215" s="20" t="n">
        <f aca="false">$C215*K216</f>
        <v>11241.45</v>
      </c>
      <c r="L215" s="20" t="n">
        <f aca="false">$C215*L216</f>
        <v>11241.45</v>
      </c>
      <c r="M215" s="20" t="n">
        <f aca="false">$C215*M216</f>
        <v>11241.45</v>
      </c>
      <c r="N215" s="20" t="n">
        <f aca="false">$C215*N216</f>
        <v>11241.45</v>
      </c>
      <c r="O215" s="20" t="n">
        <f aca="false">$C215*O216</f>
        <v>11241.45</v>
      </c>
      <c r="P215" s="20" t="n">
        <f aca="false">$C215*P216</f>
        <v>11241.45</v>
      </c>
      <c r="Q215" s="20" t="n">
        <f aca="false">$C215*Q216</f>
        <v>11241.45</v>
      </c>
      <c r="R215" s="20" t="n">
        <f aca="false">$C215*R216</f>
        <v>0</v>
      </c>
      <c r="S215" s="20" t="n">
        <f aca="false">$C215*S216</f>
        <v>0</v>
      </c>
      <c r="T215" s="20" t="n">
        <f aca="false">$C215*T216</f>
        <v>8727.6</v>
      </c>
      <c r="U215" s="20" t="n">
        <f aca="false">$C215*U216</f>
        <v>8727.6</v>
      </c>
      <c r="V215" s="20" t="n">
        <f aca="false">$C215*V216</f>
        <v>76077.4644</v>
      </c>
      <c r="W215" s="20" t="n">
        <f aca="false">$C215*W216</f>
        <v>76077.4644</v>
      </c>
      <c r="X215" s="20" t="n">
        <f aca="false">$C215*X216</f>
        <v>0</v>
      </c>
      <c r="Y215" s="20" t="n">
        <f aca="false">$C215*Y216</f>
        <v>0</v>
      </c>
      <c r="Z215" s="20" t="n">
        <f aca="false">$C215*Z216</f>
        <v>0</v>
      </c>
      <c r="AA215" s="20" t="n">
        <f aca="false">$C215*AA216</f>
        <v>-1977.76</v>
      </c>
      <c r="AB215" s="20" t="n">
        <f aca="false">$C215*AB216</f>
        <v>0</v>
      </c>
      <c r="AC215" s="20" t="n">
        <f aca="false">$C215*AC216</f>
        <v>0</v>
      </c>
      <c r="AD215" s="20" t="n">
        <f aca="false">$C215*AD216</f>
        <v>0</v>
      </c>
      <c r="AE215" s="20" t="n">
        <f aca="false">$C215*AE216</f>
        <v>0</v>
      </c>
      <c r="AF215" s="20" t="n">
        <f aca="false">$C215*AF216</f>
        <v>0</v>
      </c>
      <c r="AG215" s="20" t="n">
        <f aca="false">$C215*AG216</f>
        <v>0</v>
      </c>
      <c r="AH215" s="20" t="n">
        <f aca="false">$C215*AH216</f>
        <v>0</v>
      </c>
      <c r="AI215" s="20" t="n">
        <f aca="false">$C215*AI216</f>
        <v>0</v>
      </c>
      <c r="AJ215" s="20" t="n">
        <f aca="false">$C215*AJ216</f>
        <v>293401.87907</v>
      </c>
      <c r="AK215" s="20" t="n">
        <f aca="false">$C215*AK216</f>
        <v>293401.87907</v>
      </c>
      <c r="AL215" s="20" t="n">
        <f aca="false">$C215*AL216</f>
        <v>293401.87907</v>
      </c>
      <c r="AM215" s="20" t="n">
        <f aca="false">$C215*AM216</f>
        <v>293401.87907</v>
      </c>
      <c r="AN215" s="20" t="n">
        <f aca="false">$C215*AN216</f>
        <v>293401.879069999</v>
      </c>
      <c r="AO215" s="20" t="n">
        <f aca="false">$C215*AO216</f>
        <v>158346.3855</v>
      </c>
      <c r="AP215" s="20" t="n">
        <f aca="false">$C215*AP216</f>
        <v>158346.3855</v>
      </c>
      <c r="AQ215" s="20" t="n">
        <f aca="false">$C215*AQ216</f>
        <v>0</v>
      </c>
      <c r="AR215" s="20" t="n">
        <f aca="false">$C215*AR216</f>
        <v>0</v>
      </c>
      <c r="AS215" s="20" t="n">
        <f aca="false">$C215*AS216</f>
        <v>0</v>
      </c>
      <c r="AT215" s="20"/>
      <c r="AU215" s="20"/>
      <c r="AV215" s="20"/>
      <c r="AW215" s="20"/>
      <c r="AX215" s="20"/>
      <c r="AY215" s="46" t="n">
        <f aca="false">SUM(D215:AS215)</f>
        <v>2111285.13515</v>
      </c>
      <c r="BA215" s="0"/>
    </row>
    <row r="216" customFormat="false" ht="15" hidden="false" customHeight="false" outlineLevel="0" collapsed="false">
      <c r="A216" s="17"/>
      <c r="B216" s="25"/>
      <c r="C216" s="19"/>
      <c r="D216" s="22" t="n">
        <f aca="false">D143/$C215</f>
        <v>0</v>
      </c>
      <c r="E216" s="22" t="n">
        <f aca="false">E143/$C215</f>
        <v>0</v>
      </c>
      <c r="F216" s="22" t="n">
        <f aca="false">F143/$C215</f>
        <v>0</v>
      </c>
      <c r="G216" s="22" t="n">
        <f aca="false">G143/$C215</f>
        <v>0</v>
      </c>
      <c r="H216" s="22" t="n">
        <f aca="false">H143/$C215</f>
        <v>0.0166740765295208</v>
      </c>
      <c r="I216" s="22" t="n">
        <f aca="false">I143/$C215</f>
        <v>0.00532445844809006</v>
      </c>
      <c r="J216" s="22" t="n">
        <f aca="false">J143/$C215</f>
        <v>0.0164900843284484</v>
      </c>
      <c r="K216" s="22" t="n">
        <f aca="false">K143/$C215</f>
        <v>0.00532445844809006</v>
      </c>
      <c r="L216" s="22" t="n">
        <f aca="false">L143/$C215</f>
        <v>0.00532445844809006</v>
      </c>
      <c r="M216" s="22" t="n">
        <f aca="false">M143/$C215</f>
        <v>0.00532445844809006</v>
      </c>
      <c r="N216" s="22" t="n">
        <f aca="false">N143/$C215</f>
        <v>0.00532445844809006</v>
      </c>
      <c r="O216" s="22" t="n">
        <f aca="false">O143/$C215</f>
        <v>0.00532445844809006</v>
      </c>
      <c r="P216" s="22" t="n">
        <f aca="false">P143/$C215</f>
        <v>0.00532445844809006</v>
      </c>
      <c r="Q216" s="22" t="n">
        <f aca="false">Q143/$C215</f>
        <v>0.00532445844809006</v>
      </c>
      <c r="R216" s="22" t="n">
        <f aca="false">R143/$C215</f>
        <v>0</v>
      </c>
      <c r="S216" s="22" t="n">
        <f aca="false">S143/$C215</f>
        <v>0</v>
      </c>
      <c r="T216" s="22" t="n">
        <f aca="false">T143/$C215</f>
        <v>0.00413378554826564</v>
      </c>
      <c r="U216" s="22" t="n">
        <f aca="false">U143/$C215</f>
        <v>0.00413378554826564</v>
      </c>
      <c r="V216" s="22" t="n">
        <f aca="false">V143/$C215</f>
        <v>0.0360337232326658</v>
      </c>
      <c r="W216" s="22" t="n">
        <f aca="false">W143/$C215</f>
        <v>0.0360337232326658</v>
      </c>
      <c r="X216" s="22" t="n">
        <f aca="false">X143/$C215</f>
        <v>0</v>
      </c>
      <c r="Y216" s="22" t="n">
        <f aca="false">Y143/$C215</f>
        <v>0</v>
      </c>
      <c r="Z216" s="22" t="n">
        <f aca="false">(Z143/$C215)+(Z104/$C215)</f>
        <v>0</v>
      </c>
      <c r="AA216" s="22" t="n">
        <f aca="false">(AA143/$C215)+(AA104/$C215)</f>
        <v>-0.000936756462938019</v>
      </c>
      <c r="AB216" s="22" t="n">
        <f aca="false">AB143/$C215</f>
        <v>0</v>
      </c>
      <c r="AC216" s="22" t="n">
        <v>0</v>
      </c>
      <c r="AD216" s="22" t="n">
        <v>0</v>
      </c>
      <c r="AE216" s="22" t="n">
        <v>0</v>
      </c>
      <c r="AF216" s="22" t="n">
        <v>0</v>
      </c>
      <c r="AG216" s="22" t="n">
        <v>0</v>
      </c>
      <c r="AH216" s="22" t="n">
        <v>0</v>
      </c>
      <c r="AI216" s="22" t="n">
        <v>0</v>
      </c>
      <c r="AJ216" s="22" t="n">
        <v>0.138968381632241</v>
      </c>
      <c r="AK216" s="22" t="n">
        <v>0.138968381632241</v>
      </c>
      <c r="AL216" s="22" t="n">
        <v>0.138968381632241</v>
      </c>
      <c r="AM216" s="22" t="n">
        <v>0.138968381632241</v>
      </c>
      <c r="AN216" s="22" t="n">
        <v>0.138968381632241</v>
      </c>
      <c r="AO216" s="22" t="n">
        <v>0.075</v>
      </c>
      <c r="AP216" s="22" t="n">
        <v>0.075</v>
      </c>
      <c r="AQ216" s="22" t="n">
        <f aca="false">AQ143/$C215</f>
        <v>0</v>
      </c>
      <c r="AR216" s="22" t="n">
        <f aca="false">AR143/$C215</f>
        <v>0</v>
      </c>
      <c r="AS216" s="22" t="n">
        <f aca="false">AS143/$C215</f>
        <v>0</v>
      </c>
      <c r="AT216" s="22"/>
      <c r="AU216" s="22"/>
      <c r="AV216" s="22"/>
      <c r="AW216" s="22"/>
      <c r="AX216" s="22"/>
      <c r="AY216" s="47" t="n">
        <f aca="false">SUM(D216:AS216)</f>
        <v>0.999999997702821</v>
      </c>
      <c r="BA216" s="54"/>
    </row>
    <row r="217" customFormat="false" ht="18" hidden="false" customHeight="true" outlineLevel="0" collapsed="false">
      <c r="A217" s="17" t="s">
        <v>83</v>
      </c>
      <c r="B217" s="25" t="s">
        <v>84</v>
      </c>
      <c r="C217" s="19" t="n">
        <f aca="false">376672.69+$C106</f>
        <v>383527.14</v>
      </c>
      <c r="D217" s="20" t="n">
        <f aca="false">$C217*D218</f>
        <v>0</v>
      </c>
      <c r="E217" s="20" t="n">
        <f aca="false">$C217*E218</f>
        <v>0</v>
      </c>
      <c r="F217" s="20" t="n">
        <f aca="false">$C217*F218</f>
        <v>0</v>
      </c>
      <c r="G217" s="20" t="n">
        <f aca="false">$C217*G218</f>
        <v>0</v>
      </c>
      <c r="H217" s="20" t="n">
        <f aca="false">$C217*H218</f>
        <v>3364.82</v>
      </c>
      <c r="I217" s="20" t="n">
        <f aca="false">$C217*I218</f>
        <v>1500</v>
      </c>
      <c r="J217" s="20" t="n">
        <f aca="false">$C217*J218</f>
        <v>1500</v>
      </c>
      <c r="K217" s="20" t="n">
        <f aca="false">$C217*K218</f>
        <v>1500</v>
      </c>
      <c r="L217" s="20" t="n">
        <f aca="false">$C217*L218</f>
        <v>1500</v>
      </c>
      <c r="M217" s="20" t="n">
        <f aca="false">$C217*M218</f>
        <v>1500</v>
      </c>
      <c r="N217" s="20" t="n">
        <f aca="false">$C217*N218</f>
        <v>1500</v>
      </c>
      <c r="O217" s="20" t="n">
        <f aca="false">$C217*O218</f>
        <v>1500</v>
      </c>
      <c r="P217" s="20" t="n">
        <f aca="false">$C217*P218</f>
        <v>1500</v>
      </c>
      <c r="Q217" s="20" t="n">
        <f aca="false">$C217*Q218</f>
        <v>1500</v>
      </c>
      <c r="R217" s="20" t="n">
        <f aca="false">$C217*R218</f>
        <v>0</v>
      </c>
      <c r="S217" s="20" t="n">
        <f aca="false">$C217*S218</f>
        <v>6780.10842</v>
      </c>
      <c r="T217" s="20" t="n">
        <f aca="false">$C217*T218</f>
        <v>13183.54</v>
      </c>
      <c r="U217" s="20" t="n">
        <f aca="false">$C217*U218</f>
        <v>13183.54</v>
      </c>
      <c r="V217" s="20" t="n">
        <f aca="false">$C217*V218</f>
        <v>7533.4538</v>
      </c>
      <c r="W217" s="20" t="n">
        <f aca="false">$C217*W218</f>
        <v>5123.12</v>
      </c>
      <c r="X217" s="20" t="n">
        <f aca="false">$C217*X218</f>
        <v>10066.91</v>
      </c>
      <c r="Y217" s="20" t="n">
        <f aca="false">$C217*Y218</f>
        <v>15066.9076</v>
      </c>
      <c r="Z217" s="20" t="n">
        <f aca="false">$C217*Z218</f>
        <v>0</v>
      </c>
      <c r="AA217" s="20" t="n">
        <f aca="false">$C217*AA218</f>
        <v>6854.45</v>
      </c>
      <c r="AB217" s="20" t="n">
        <f aca="false">$C217*AB218</f>
        <v>0</v>
      </c>
      <c r="AC217" s="20" t="n">
        <f aca="false">$C217*AC218</f>
        <v>0</v>
      </c>
      <c r="AD217" s="20" t="n">
        <f aca="false">$C217*AD218</f>
        <v>0</v>
      </c>
      <c r="AE217" s="20" t="n">
        <f aca="false">$C217*AE218</f>
        <v>0</v>
      </c>
      <c r="AF217" s="20" t="n">
        <f aca="false">$C217*AF218</f>
        <v>0</v>
      </c>
      <c r="AG217" s="20" t="n">
        <f aca="false">$C217*AG218</f>
        <v>0</v>
      </c>
      <c r="AH217" s="20" t="n">
        <f aca="false">$C217*AH218</f>
        <v>0</v>
      </c>
      <c r="AI217" s="20" t="n">
        <f aca="false">$C217*AI218</f>
        <v>41063.3698322</v>
      </c>
      <c r="AJ217" s="20" t="n">
        <f aca="false">$C217*AJ218</f>
        <v>41063.3698322</v>
      </c>
      <c r="AK217" s="20" t="n">
        <f aca="false">$C217*AK218</f>
        <v>41063.3698322</v>
      </c>
      <c r="AL217" s="20" t="n">
        <f aca="false">$C217*AL218</f>
        <v>41063.3698322</v>
      </c>
      <c r="AM217" s="20" t="n">
        <f aca="false">$C217*AM218</f>
        <v>41063.3698322</v>
      </c>
      <c r="AN217" s="20" t="n">
        <f aca="false">$C217*AN218</f>
        <v>41063.3698322</v>
      </c>
      <c r="AO217" s="20" t="n">
        <f aca="false">$C217*AO218</f>
        <v>42490.0711868</v>
      </c>
      <c r="AP217" s="20" t="n">
        <f aca="false">$C217*AP218</f>
        <v>0</v>
      </c>
      <c r="AQ217" s="20" t="n">
        <f aca="false">$C217*AQ218</f>
        <v>0</v>
      </c>
      <c r="AR217" s="20" t="n">
        <f aca="false">$C217*AR218</f>
        <v>0</v>
      </c>
      <c r="AS217" s="20" t="n">
        <f aca="false">$C217*AS218</f>
        <v>0</v>
      </c>
      <c r="AT217" s="20"/>
      <c r="AU217" s="20"/>
      <c r="AV217" s="20"/>
      <c r="AW217" s="20"/>
      <c r="AX217" s="20"/>
      <c r="AY217" s="46" t="n">
        <f aca="false">SUM(D217:AS217)</f>
        <v>383527.14</v>
      </c>
    </row>
    <row r="218" customFormat="false" ht="15" hidden="false" customHeight="false" outlineLevel="0" collapsed="false">
      <c r="A218" s="17"/>
      <c r="B218" s="25"/>
      <c r="C218" s="19"/>
      <c r="D218" s="22" t="n">
        <f aca="false">D145/$C217</f>
        <v>0</v>
      </c>
      <c r="E218" s="22" t="n">
        <f aca="false">E145/$C217</f>
        <v>0</v>
      </c>
      <c r="F218" s="22" t="n">
        <f aca="false">F145/$C217</f>
        <v>0</v>
      </c>
      <c r="G218" s="22" t="n">
        <f aca="false">G145/$C217</f>
        <v>0</v>
      </c>
      <c r="H218" s="22" t="n">
        <f aca="false">H145/$C217</f>
        <v>0.00877335564831214</v>
      </c>
      <c r="I218" s="22" t="n">
        <f aca="false">I145/$C217</f>
        <v>0.00391106611125356</v>
      </c>
      <c r="J218" s="22" t="n">
        <f aca="false">J145/$C217</f>
        <v>0.00391106611125356</v>
      </c>
      <c r="K218" s="22" t="n">
        <f aca="false">K145/$C217</f>
        <v>0.00391106611125356</v>
      </c>
      <c r="L218" s="22" t="n">
        <f aca="false">L145/$C217</f>
        <v>0.00391106611125356</v>
      </c>
      <c r="M218" s="22" t="n">
        <f aca="false">M145/$C217</f>
        <v>0.00391106611125356</v>
      </c>
      <c r="N218" s="22" t="n">
        <f aca="false">N145/$C217</f>
        <v>0.00391106611125356</v>
      </c>
      <c r="O218" s="22" t="n">
        <f aca="false">O145/$C217</f>
        <v>0.00391106611125356</v>
      </c>
      <c r="P218" s="22" t="n">
        <f aca="false">P145/$C217</f>
        <v>0.00391106611125356</v>
      </c>
      <c r="Q218" s="22" t="n">
        <f aca="false">Q145/$C217</f>
        <v>0.00391106611125356</v>
      </c>
      <c r="R218" s="22" t="n">
        <f aca="false">R145/$C217</f>
        <v>0</v>
      </c>
      <c r="S218" s="22" t="n">
        <f aca="false">S145/$C217</f>
        <v>0.0176783015147246</v>
      </c>
      <c r="T218" s="22" t="n">
        <f aca="false">T145/$C217</f>
        <v>0.0343744643469038</v>
      </c>
      <c r="U218" s="22" t="n">
        <f aca="false">U145/$C217</f>
        <v>0.0343744643469038</v>
      </c>
      <c r="V218" s="22" t="n">
        <f aca="false">V145/$C217</f>
        <v>0.0196425572385829</v>
      </c>
      <c r="W218" s="22" t="n">
        <f aca="false">W145/$C217</f>
        <v>0.0133579073439236</v>
      </c>
      <c r="X218" s="22" t="n">
        <f aca="false">X145/$C217</f>
        <v>0.0262482336973597</v>
      </c>
      <c r="Y218" s="22" t="n">
        <f aca="false">Y145/$C217</f>
        <v>0.0392851144771658</v>
      </c>
      <c r="Z218" s="22" t="n">
        <v>0</v>
      </c>
      <c r="AA218" s="22" t="n">
        <f aca="false">(AA106/$C217)</f>
        <v>0.0178721380708546</v>
      </c>
      <c r="AB218" s="22" t="n">
        <f aca="false">0</f>
        <v>0</v>
      </c>
      <c r="AC218" s="22" t="n">
        <v>0</v>
      </c>
      <c r="AD218" s="22" t="n">
        <v>0</v>
      </c>
      <c r="AE218" s="22" t="n">
        <v>0</v>
      </c>
      <c r="AF218" s="22" t="n">
        <v>0</v>
      </c>
      <c r="AG218" s="22" t="n">
        <v>0</v>
      </c>
      <c r="AH218" s="22" t="n">
        <v>0</v>
      </c>
      <c r="AI218" s="22" t="n">
        <v>0.107067702776393</v>
      </c>
      <c r="AJ218" s="22" t="n">
        <v>0.107067702776393</v>
      </c>
      <c r="AK218" s="22" t="n">
        <v>0.107067702776393</v>
      </c>
      <c r="AL218" s="22" t="n">
        <v>0.107067702776393</v>
      </c>
      <c r="AM218" s="22" t="n">
        <v>0.107067702776393</v>
      </c>
      <c r="AN218" s="22" t="n">
        <v>0.107067702776393</v>
      </c>
      <c r="AO218" s="22" t="n">
        <v>0.11078765165563</v>
      </c>
      <c r="AP218" s="22" t="n">
        <f aca="false">AP145/$C217</f>
        <v>0</v>
      </c>
      <c r="AQ218" s="22" t="n">
        <f aca="false">AQ145/$C217</f>
        <v>0</v>
      </c>
      <c r="AR218" s="22" t="n">
        <f aca="false">AR145/$C217</f>
        <v>0</v>
      </c>
      <c r="AS218" s="22" t="n">
        <f aca="false">AS145/$C217</f>
        <v>0</v>
      </c>
      <c r="AT218" s="23"/>
      <c r="AU218" s="23"/>
      <c r="AV218" s="23"/>
      <c r="AW218" s="23"/>
      <c r="AX218" s="23"/>
      <c r="AY218" s="47" t="n">
        <f aca="false">SUM(D218:AS218)</f>
        <v>1</v>
      </c>
    </row>
    <row r="219" customFormat="false" ht="18" hidden="false" customHeight="true" outlineLevel="0" collapsed="false">
      <c r="A219" s="17" t="s">
        <v>85</v>
      </c>
      <c r="B219" s="25" t="s">
        <v>86</v>
      </c>
      <c r="C219" s="19" t="n">
        <v>5491452.93</v>
      </c>
      <c r="D219" s="20" t="n">
        <f aca="false">$C219*D220</f>
        <v>0</v>
      </c>
      <c r="E219" s="20" t="n">
        <f aca="false">$C219*E220</f>
        <v>10982.90586</v>
      </c>
      <c r="F219" s="20" t="n">
        <f aca="false">$C219*F220</f>
        <v>10982.90586</v>
      </c>
      <c r="G219" s="20" t="n">
        <f aca="false">$C219*G220</f>
        <v>10982.90586</v>
      </c>
      <c r="H219" s="20" t="n">
        <f aca="false">$C219*H220</f>
        <v>2972.82</v>
      </c>
      <c r="I219" s="20" t="n">
        <f aca="false">$C219*I220</f>
        <v>4422.24</v>
      </c>
      <c r="J219" s="20" t="n">
        <f aca="false">$C219*J220</f>
        <v>2972.82</v>
      </c>
      <c r="K219" s="20" t="n">
        <f aca="false">$C219*K220</f>
        <v>2972.82</v>
      </c>
      <c r="L219" s="20" t="n">
        <f aca="false">$C219*L220</f>
        <v>2972.82</v>
      </c>
      <c r="M219" s="20" t="n">
        <f aca="false">$C219*M220</f>
        <v>2972.82</v>
      </c>
      <c r="N219" s="20" t="n">
        <f aca="false">$C219*N220</f>
        <v>2972.82</v>
      </c>
      <c r="O219" s="20" t="n">
        <f aca="false">$C219*O220</f>
        <v>54914.5293</v>
      </c>
      <c r="P219" s="20" t="n">
        <f aca="false">$C219*P220</f>
        <v>76880.34</v>
      </c>
      <c r="Q219" s="20" t="n">
        <f aca="false">$C219*Q220</f>
        <v>109829.0586</v>
      </c>
      <c r="R219" s="20" t="n">
        <f aca="false">$C219*R220</f>
        <v>109829.0586</v>
      </c>
      <c r="S219" s="20" t="n">
        <f aca="false">$C219*S220</f>
        <v>21965.81172</v>
      </c>
      <c r="T219" s="20" t="n">
        <f aca="false">$C219*T220</f>
        <v>109829.0586</v>
      </c>
      <c r="U219" s="20" t="n">
        <f aca="false">$C219*U220</f>
        <v>164743.5879</v>
      </c>
      <c r="V219" s="20" t="n">
        <f aca="false">$C219*V220</f>
        <v>219658.1172</v>
      </c>
      <c r="W219" s="20" t="n">
        <f aca="false">$C219*W220</f>
        <v>164743.5879</v>
      </c>
      <c r="X219" s="20" t="n">
        <f aca="false">$C219*X220</f>
        <v>109829.0586</v>
      </c>
      <c r="Y219" s="20" t="n">
        <f aca="false">$C219*Y220</f>
        <v>109829.0586</v>
      </c>
      <c r="Z219" s="20" t="n">
        <f aca="false">$C219*Z220</f>
        <v>0</v>
      </c>
      <c r="AA219" s="20" t="n">
        <f aca="false">$C219*AA220</f>
        <v>0</v>
      </c>
      <c r="AB219" s="20" t="n">
        <f aca="false">$C219*AB220</f>
        <v>0</v>
      </c>
      <c r="AC219" s="20" t="n">
        <f aca="false">$C219*AC220</f>
        <v>0</v>
      </c>
      <c r="AD219" s="20" t="n">
        <f aca="false">$C219*AD220</f>
        <v>0</v>
      </c>
      <c r="AE219" s="20" t="n">
        <f aca="false">$C219*AE220</f>
        <v>0</v>
      </c>
      <c r="AF219" s="20" t="n">
        <f aca="false">$C219*AF220</f>
        <v>0</v>
      </c>
      <c r="AG219" s="20" t="n">
        <f aca="false">$C219*AG220</f>
        <v>0</v>
      </c>
      <c r="AH219" s="20" t="n">
        <f aca="false">$C219*AH220</f>
        <v>0</v>
      </c>
      <c r="AI219" s="20" t="n">
        <f aca="false">$C219*AI220</f>
        <v>0</v>
      </c>
      <c r="AJ219" s="20" t="n">
        <f aca="false">$C219*AJ220</f>
        <v>418419.37854</v>
      </c>
      <c r="AK219" s="20" t="n">
        <f aca="false">$C219*AK220</f>
        <v>418419.37854</v>
      </c>
      <c r="AL219" s="20" t="n">
        <f aca="false">$C219*AL220</f>
        <v>418419.37854</v>
      </c>
      <c r="AM219" s="20" t="n">
        <f aca="false">$C219*AM220</f>
        <v>418419.37854</v>
      </c>
      <c r="AN219" s="20" t="n">
        <f aca="false">$C219*AN220</f>
        <v>418419.37854</v>
      </c>
      <c r="AO219" s="20" t="n">
        <f aca="false">$C219*AO220</f>
        <v>418419.37854</v>
      </c>
      <c r="AP219" s="20" t="n">
        <f aca="false">$C219*AP220</f>
        <v>418419.37854</v>
      </c>
      <c r="AQ219" s="20" t="n">
        <f aca="false">$C219*AQ220</f>
        <v>418419.37854</v>
      </c>
      <c r="AR219" s="20" t="n">
        <f aca="false">$C219*AR220</f>
        <v>418419.37854</v>
      </c>
      <c r="AS219" s="20" t="n">
        <f aca="false">$C219*AS220</f>
        <v>418419.37854</v>
      </c>
      <c r="AT219" s="20"/>
      <c r="AU219" s="20"/>
      <c r="AV219" s="20"/>
      <c r="AW219" s="20"/>
      <c r="AX219" s="20"/>
      <c r="AY219" s="46" t="n">
        <f aca="false">SUM(D219:AS219)</f>
        <v>5491452.93</v>
      </c>
    </row>
    <row r="220" customFormat="false" ht="15" hidden="false" customHeight="false" outlineLevel="0" collapsed="false">
      <c r="A220" s="17"/>
      <c r="B220" s="25"/>
      <c r="C220" s="19"/>
      <c r="D220" s="22" t="n">
        <f aca="false">D147/$C219</f>
        <v>0</v>
      </c>
      <c r="E220" s="22" t="n">
        <f aca="false">E147/$C219</f>
        <v>0.002</v>
      </c>
      <c r="F220" s="22" t="n">
        <f aca="false">F147/$C219</f>
        <v>0.002</v>
      </c>
      <c r="G220" s="22" t="n">
        <f aca="false">G147/$C219</f>
        <v>0.002</v>
      </c>
      <c r="H220" s="22" t="n">
        <f aca="false">H147/$C219</f>
        <v>0.000541353998276008</v>
      </c>
      <c r="I220" s="22" t="n">
        <f aca="false">I147/$C219</f>
        <v>0.000805295075159644</v>
      </c>
      <c r="J220" s="22" t="n">
        <f aca="false">J147/$C219</f>
        <v>0.000541353998276008</v>
      </c>
      <c r="K220" s="22" t="n">
        <f aca="false">K147/$C219</f>
        <v>0.000541353998276008</v>
      </c>
      <c r="L220" s="22" t="n">
        <f aca="false">L147/$C219</f>
        <v>0.000541353998276008</v>
      </c>
      <c r="M220" s="22" t="n">
        <f aca="false">M147/$C219</f>
        <v>0.000541353998276008</v>
      </c>
      <c r="N220" s="22" t="n">
        <f aca="false">N147/$C219</f>
        <v>0.000541353998276008</v>
      </c>
      <c r="O220" s="22" t="n">
        <f aca="false">O147/$C219</f>
        <v>0.01</v>
      </c>
      <c r="P220" s="22" t="n">
        <f aca="false">P147/$C219</f>
        <v>0.0139999998142568</v>
      </c>
      <c r="Q220" s="22" t="n">
        <f aca="false">Q147/$C219</f>
        <v>0.02</v>
      </c>
      <c r="R220" s="22" t="n">
        <f aca="false">R147/$C219</f>
        <v>0.02</v>
      </c>
      <c r="S220" s="22" t="n">
        <f aca="false">S147/$C219</f>
        <v>0.004</v>
      </c>
      <c r="T220" s="22" t="n">
        <f aca="false">T147/$C219</f>
        <v>0.02</v>
      </c>
      <c r="U220" s="22" t="n">
        <f aca="false">U147/$C219</f>
        <v>0.03</v>
      </c>
      <c r="V220" s="22" t="n">
        <f aca="false">V147/$C219</f>
        <v>0.04</v>
      </c>
      <c r="W220" s="22" t="n">
        <f aca="false">W147/$C219</f>
        <v>0.03</v>
      </c>
      <c r="X220" s="22" t="n">
        <f aca="false">X147/$C219</f>
        <v>0.02</v>
      </c>
      <c r="Y220" s="22" t="n">
        <f aca="false">Y147/$C219</f>
        <v>0.02</v>
      </c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 t="n">
        <v>0.0761946581120928</v>
      </c>
      <c r="AK220" s="22" t="n">
        <v>0.0761946581120928</v>
      </c>
      <c r="AL220" s="22" t="n">
        <v>0.0761946581120928</v>
      </c>
      <c r="AM220" s="22" t="n">
        <v>0.0761946581120928</v>
      </c>
      <c r="AN220" s="22" t="n">
        <v>0.0761946581120928</v>
      </c>
      <c r="AO220" s="22" t="n">
        <v>0.0761946581120928</v>
      </c>
      <c r="AP220" s="22" t="n">
        <v>0.0761946581120928</v>
      </c>
      <c r="AQ220" s="22" t="n">
        <v>0.0761946581120928</v>
      </c>
      <c r="AR220" s="22" t="n">
        <v>0.0761946581120928</v>
      </c>
      <c r="AS220" s="22" t="n">
        <v>0.0761946581120928</v>
      </c>
      <c r="AT220" s="22"/>
      <c r="AU220" s="22"/>
      <c r="AV220" s="22"/>
      <c r="AW220" s="22"/>
      <c r="AX220" s="22"/>
      <c r="AY220" s="47" t="n">
        <f aca="false">SUM(D220:AS220)</f>
        <v>1</v>
      </c>
    </row>
    <row r="221" customFormat="false" ht="18" hidden="false" customHeight="true" outlineLevel="0" collapsed="false">
      <c r="A221" s="17" t="s">
        <v>87</v>
      </c>
      <c r="B221" s="25" t="s">
        <v>88</v>
      </c>
      <c r="C221" s="19" t="n">
        <f aca="false">423739.8+$C108</f>
        <v>422970.64</v>
      </c>
      <c r="D221" s="20" t="n">
        <f aca="false">$C221*D222</f>
        <v>0</v>
      </c>
      <c r="E221" s="20" t="n">
        <f aca="false">$C221*E222</f>
        <v>0</v>
      </c>
      <c r="F221" s="20" t="n">
        <f aca="false">$C221*F222</f>
        <v>0</v>
      </c>
      <c r="G221" s="20" t="n">
        <f aca="false">$C221*G222</f>
        <v>0</v>
      </c>
      <c r="H221" s="20" t="n">
        <f aca="false">$C221*H222</f>
        <v>0</v>
      </c>
      <c r="I221" s="20" t="n">
        <f aca="false">$C221*I222</f>
        <v>0</v>
      </c>
      <c r="J221" s="20" t="n">
        <f aca="false">$C221*J222</f>
        <v>0</v>
      </c>
      <c r="K221" s="20" t="n">
        <f aca="false">$C221*K222</f>
        <v>0</v>
      </c>
      <c r="L221" s="20" t="n">
        <f aca="false">$C221*L222</f>
        <v>0</v>
      </c>
      <c r="M221" s="20" t="n">
        <f aca="false">$C221*M222</f>
        <v>0</v>
      </c>
      <c r="N221" s="20" t="n">
        <f aca="false">$C221*N222</f>
        <v>0</v>
      </c>
      <c r="O221" s="20" t="n">
        <f aca="false">$C221*O222</f>
        <v>0</v>
      </c>
      <c r="P221" s="20" t="n">
        <f aca="false">$C221*P222</f>
        <v>0</v>
      </c>
      <c r="Q221" s="20" t="n">
        <f aca="false">$C221*Q222</f>
        <v>0</v>
      </c>
      <c r="R221" s="20" t="n">
        <f aca="false">$C221*R222</f>
        <v>0</v>
      </c>
      <c r="S221" s="20" t="n">
        <f aca="false">$C221*S222</f>
        <v>0</v>
      </c>
      <c r="T221" s="20" t="n">
        <f aca="false">$C221*T222</f>
        <v>0</v>
      </c>
      <c r="U221" s="20" t="n">
        <f aca="false">$C221*U222</f>
        <v>0</v>
      </c>
      <c r="V221" s="20" t="n">
        <f aca="false">$C221*V222</f>
        <v>0</v>
      </c>
      <c r="W221" s="20" t="n">
        <f aca="false">$C221*W222</f>
        <v>0</v>
      </c>
      <c r="X221" s="20" t="n">
        <f aca="false">$C221*X222</f>
        <v>0</v>
      </c>
      <c r="Y221" s="20" t="n">
        <f aca="false">$C221*Y222</f>
        <v>0</v>
      </c>
      <c r="Z221" s="20" t="n">
        <f aca="false">$C221*Z222</f>
        <v>0</v>
      </c>
      <c r="AA221" s="20" t="n">
        <f aca="false">$C221*AA222</f>
        <v>6344.5596</v>
      </c>
      <c r="AB221" s="20" t="n">
        <f aca="false">$C221*AB222</f>
        <v>6344.5596</v>
      </c>
      <c r="AC221" s="20" t="n">
        <f aca="false">$C221*AC222</f>
        <v>0</v>
      </c>
      <c r="AD221" s="20" t="n">
        <f aca="false">$C221*AD222</f>
        <v>0</v>
      </c>
      <c r="AE221" s="20" t="n">
        <f aca="false">$C221*AE222</f>
        <v>0</v>
      </c>
      <c r="AF221" s="20" t="n">
        <f aca="false">$C221*AF222</f>
        <v>0</v>
      </c>
      <c r="AG221" s="20" t="n">
        <f aca="false">$C221*AG222</f>
        <v>0</v>
      </c>
      <c r="AH221" s="20" t="n">
        <f aca="false">$C221*AH222</f>
        <v>0</v>
      </c>
      <c r="AI221" s="20" t="n">
        <f aca="false">$C221*AI222</f>
        <v>0</v>
      </c>
      <c r="AJ221" s="20" t="n">
        <f aca="false">$C221*AJ222</f>
        <v>63445.596</v>
      </c>
      <c r="AK221" s="20" t="n">
        <f aca="false">$C221*AK222</f>
        <v>63445.596</v>
      </c>
      <c r="AL221" s="20" t="n">
        <f aca="false">$C221*AL222</f>
        <v>52871.33</v>
      </c>
      <c r="AM221" s="20" t="n">
        <f aca="false">$C221*AM222</f>
        <v>42297.064</v>
      </c>
      <c r="AN221" s="20" t="n">
        <f aca="false">$C221*AN222</f>
        <v>42297.064</v>
      </c>
      <c r="AO221" s="20" t="n">
        <f aca="false">$C221*AO222</f>
        <v>42297.064</v>
      </c>
      <c r="AP221" s="20" t="n">
        <f aca="false">$C221*AP222</f>
        <v>42297.064</v>
      </c>
      <c r="AQ221" s="20" t="n">
        <f aca="false">$C221*AQ222</f>
        <v>31722.798</v>
      </c>
      <c r="AR221" s="20" t="n">
        <f aca="false">$C221*AR222</f>
        <v>21148.532</v>
      </c>
      <c r="AS221" s="20" t="n">
        <f aca="false">$C221*AS222</f>
        <v>8459.4128</v>
      </c>
      <c r="AT221" s="20"/>
      <c r="AU221" s="20"/>
      <c r="AV221" s="20"/>
      <c r="AW221" s="20"/>
      <c r="AX221" s="20"/>
      <c r="AY221" s="46" t="n">
        <f aca="false">SUM(D221:AS221)</f>
        <v>422970.64</v>
      </c>
    </row>
    <row r="222" customFormat="false" ht="15" hidden="false" customHeight="false" outlineLevel="0" collapsed="false">
      <c r="A222" s="17"/>
      <c r="B222" s="25"/>
      <c r="C222" s="19"/>
      <c r="D222" s="22" t="n">
        <f aca="false">D149/$C221</f>
        <v>0</v>
      </c>
      <c r="E222" s="22" t="n">
        <f aca="false">E149/$C221</f>
        <v>0</v>
      </c>
      <c r="F222" s="22" t="n">
        <f aca="false">F149/$C221</f>
        <v>0</v>
      </c>
      <c r="G222" s="22" t="n">
        <f aca="false">G149/$C221</f>
        <v>0</v>
      </c>
      <c r="H222" s="22" t="n">
        <f aca="false">H149/$C221</f>
        <v>0</v>
      </c>
      <c r="I222" s="22" t="n">
        <f aca="false">I149/$C221</f>
        <v>0</v>
      </c>
      <c r="J222" s="22" t="n">
        <f aca="false">J149/$C221</f>
        <v>0</v>
      </c>
      <c r="K222" s="22" t="n">
        <f aca="false">K149/$C221</f>
        <v>0</v>
      </c>
      <c r="L222" s="22" t="n">
        <f aca="false">L149/$C221</f>
        <v>0</v>
      </c>
      <c r="M222" s="22" t="n">
        <f aca="false">M149/$C221</f>
        <v>0</v>
      </c>
      <c r="N222" s="22" t="n">
        <f aca="false">N149/$C221</f>
        <v>0</v>
      </c>
      <c r="O222" s="22" t="n">
        <f aca="false">O149/$C221</f>
        <v>0</v>
      </c>
      <c r="P222" s="22" t="n">
        <f aca="false">P149/$C221</f>
        <v>0</v>
      </c>
      <c r="Q222" s="22" t="n">
        <f aca="false">Q149/$C221</f>
        <v>0</v>
      </c>
      <c r="R222" s="22" t="n">
        <f aca="false">R149/$C221</f>
        <v>0</v>
      </c>
      <c r="S222" s="22" t="n">
        <f aca="false">S149/$C221</f>
        <v>0</v>
      </c>
      <c r="T222" s="22" t="n">
        <f aca="false">T149/$C221</f>
        <v>0</v>
      </c>
      <c r="U222" s="22" t="n">
        <f aca="false">U149/$C221</f>
        <v>0</v>
      </c>
      <c r="V222" s="22" t="n">
        <f aca="false">V149/$C221</f>
        <v>0</v>
      </c>
      <c r="W222" s="22" t="n">
        <f aca="false">W149/$C221</f>
        <v>0</v>
      </c>
      <c r="X222" s="22" t="n">
        <f aca="false">X149/$C221</f>
        <v>0</v>
      </c>
      <c r="Y222" s="22" t="n">
        <f aca="false">Y149/$C221</f>
        <v>0</v>
      </c>
      <c r="Z222" s="22" t="n">
        <f aca="false">0</f>
        <v>0</v>
      </c>
      <c r="AA222" s="22" t="n">
        <f aca="false">(AA149/$C221)+(AA108/$C221)+(1.5/100)</f>
        <v>0.015</v>
      </c>
      <c r="AB222" s="22" t="n">
        <f aca="false">(AB149/$C221)+(1.5/100)</f>
        <v>0.015</v>
      </c>
      <c r="AC222" s="22" t="n">
        <f aca="false">AC149/$C221</f>
        <v>0</v>
      </c>
      <c r="AD222" s="22" t="n">
        <f aca="false">AD149/$C221</f>
        <v>0</v>
      </c>
      <c r="AE222" s="22" t="n">
        <f aca="false">AE149/$C221</f>
        <v>0</v>
      </c>
      <c r="AF222" s="22" t="n">
        <f aca="false">AF149/$C221</f>
        <v>0</v>
      </c>
      <c r="AG222" s="22" t="n">
        <v>0</v>
      </c>
      <c r="AH222" s="22" t="n">
        <v>0</v>
      </c>
      <c r="AI222" s="22" t="n">
        <v>0</v>
      </c>
      <c r="AJ222" s="22" t="n">
        <v>0.15</v>
      </c>
      <c r="AK222" s="22" t="n">
        <v>0.15</v>
      </c>
      <c r="AL222" s="22" t="n">
        <v>0.125</v>
      </c>
      <c r="AM222" s="22" t="n">
        <v>0.1</v>
      </c>
      <c r="AN222" s="22" t="n">
        <v>0.1</v>
      </c>
      <c r="AO222" s="22" t="n">
        <v>0.1</v>
      </c>
      <c r="AP222" s="22" t="n">
        <v>0.1</v>
      </c>
      <c r="AQ222" s="22" t="n">
        <v>0.075</v>
      </c>
      <c r="AR222" s="22" t="n">
        <v>0.05</v>
      </c>
      <c r="AS222" s="22" t="n">
        <v>0.02</v>
      </c>
      <c r="AT222" s="22"/>
      <c r="AU222" s="22"/>
      <c r="AV222" s="22"/>
      <c r="AW222" s="22"/>
      <c r="AX222" s="22"/>
      <c r="AY222" s="47" t="n">
        <f aca="false">SUM(D222:AS222)</f>
        <v>1</v>
      </c>
    </row>
    <row r="223" customFormat="false" ht="18" hidden="false" customHeight="true" outlineLevel="0" collapsed="false">
      <c r="A223" s="17" t="s">
        <v>89</v>
      </c>
      <c r="B223" s="25" t="s">
        <v>90</v>
      </c>
      <c r="C223" s="19" t="n">
        <f aca="false">237557.05+$C78</f>
        <v>226543.77</v>
      </c>
      <c r="D223" s="26" t="n">
        <f aca="false">$C223*D224</f>
        <v>0</v>
      </c>
      <c r="E223" s="26" t="n">
        <f aca="false">$C223*E224</f>
        <v>0</v>
      </c>
      <c r="F223" s="26" t="n">
        <f aca="false">$C223*F224</f>
        <v>0</v>
      </c>
      <c r="G223" s="26" t="n">
        <f aca="false">$C223*G224</f>
        <v>0</v>
      </c>
      <c r="H223" s="26" t="n">
        <f aca="false">$C223*H224</f>
        <v>0</v>
      </c>
      <c r="I223" s="26" t="n">
        <f aca="false">$C223*I224</f>
        <v>0</v>
      </c>
      <c r="J223" s="26" t="n">
        <f aca="false">$C223*J224</f>
        <v>0</v>
      </c>
      <c r="K223" s="26" t="n">
        <f aca="false">$C223*K224</f>
        <v>0</v>
      </c>
      <c r="L223" s="26" t="n">
        <f aca="false">$C223*L224</f>
        <v>0</v>
      </c>
      <c r="M223" s="26" t="n">
        <f aca="false">$C223*M224</f>
        <v>0</v>
      </c>
      <c r="N223" s="26" t="n">
        <f aca="false">$C223*N224</f>
        <v>0</v>
      </c>
      <c r="O223" s="26" t="n">
        <f aca="false">$C223*O224</f>
        <v>0</v>
      </c>
      <c r="P223" s="26" t="n">
        <f aca="false">$C223*P224</f>
        <v>0</v>
      </c>
      <c r="Q223" s="26" t="n">
        <f aca="false">$C223*Q224</f>
        <v>0</v>
      </c>
      <c r="R223" s="26" t="n">
        <f aca="false">$C223*R224</f>
        <v>0</v>
      </c>
      <c r="S223" s="26" t="n">
        <f aca="false">$C223*S224</f>
        <v>0</v>
      </c>
      <c r="T223" s="26" t="n">
        <f aca="false">$C223*T224</f>
        <v>64563.05</v>
      </c>
      <c r="U223" s="26" t="n">
        <f aca="false">$C223*U224</f>
        <v>34865.086203</v>
      </c>
      <c r="V223" s="26" t="n">
        <f aca="false">$C223*V224</f>
        <v>0</v>
      </c>
      <c r="W223" s="26" t="n">
        <f aca="false">$C223*W224</f>
        <v>0</v>
      </c>
      <c r="X223" s="26" t="n">
        <f aca="false">$C223*X224</f>
        <v>0</v>
      </c>
      <c r="Y223" s="26" t="n">
        <f aca="false">$C223*Y224</f>
        <v>0</v>
      </c>
      <c r="Z223" s="26" t="n">
        <f aca="false">$C223*Z224</f>
        <v>0</v>
      </c>
      <c r="AA223" s="26" t="n">
        <f aca="false">$C223*AA224</f>
        <v>63557.819</v>
      </c>
      <c r="AB223" s="26" t="n">
        <f aca="false">$C223*AB224</f>
        <v>63557.819</v>
      </c>
      <c r="AC223" s="26" t="n">
        <f aca="false">$C223*AC224</f>
        <v>0</v>
      </c>
      <c r="AD223" s="26" t="n">
        <f aca="false">$C223*AD224</f>
        <v>0</v>
      </c>
      <c r="AE223" s="26" t="n">
        <f aca="false">$C223*AE224</f>
        <v>0</v>
      </c>
      <c r="AF223" s="26" t="n">
        <f aca="false">$C223*AF224</f>
        <v>0</v>
      </c>
      <c r="AG223" s="26" t="n">
        <f aca="false">$C223*AG224</f>
        <v>0</v>
      </c>
      <c r="AH223" s="26" t="n">
        <f aca="false">$C223*AH224</f>
        <v>0</v>
      </c>
      <c r="AI223" s="26" t="n">
        <f aca="false">$C223*AI224</f>
        <v>0</v>
      </c>
      <c r="AJ223" s="26" t="n">
        <f aca="false">$C223*AJ224</f>
        <v>0</v>
      </c>
      <c r="AK223" s="26" t="n">
        <f aca="false">$C223*AK224</f>
        <v>0</v>
      </c>
      <c r="AL223" s="26" t="n">
        <f aca="false">$C223*AL224</f>
        <v>0</v>
      </c>
      <c r="AM223" s="26" t="n">
        <f aca="false">$C223*AM224</f>
        <v>0</v>
      </c>
      <c r="AN223" s="26" t="n">
        <f aca="false">$C223*AN224</f>
        <v>0</v>
      </c>
      <c r="AO223" s="26" t="n">
        <f aca="false">$C223*AO224</f>
        <v>0</v>
      </c>
      <c r="AP223" s="26" t="n">
        <f aca="false">$C223*AP224</f>
        <v>0</v>
      </c>
      <c r="AQ223" s="26" t="n">
        <f aca="false">$C223*AQ224</f>
        <v>0</v>
      </c>
      <c r="AR223" s="26" t="n">
        <f aca="false">$C223*AR224</f>
        <v>0</v>
      </c>
      <c r="AS223" s="26" t="n">
        <f aca="false">$C223*AS224</f>
        <v>0</v>
      </c>
      <c r="AT223" s="26"/>
      <c r="AU223" s="26"/>
      <c r="AV223" s="26"/>
      <c r="AW223" s="26"/>
      <c r="AX223" s="26"/>
      <c r="AY223" s="46" t="n">
        <f aca="false">SUM(D223:AS223)</f>
        <v>226543.774203</v>
      </c>
    </row>
    <row r="224" customFormat="false" ht="15" hidden="false" customHeight="false" outlineLevel="0" collapsed="false">
      <c r="A224" s="17"/>
      <c r="B224" s="25"/>
      <c r="C224" s="19"/>
      <c r="D224" s="22" t="n">
        <f aca="false">D151/$C223</f>
        <v>0</v>
      </c>
      <c r="E224" s="22" t="n">
        <f aca="false">E151/$C223</f>
        <v>0</v>
      </c>
      <c r="F224" s="22" t="n">
        <f aca="false">F151/$C223</f>
        <v>0</v>
      </c>
      <c r="G224" s="22" t="n">
        <f aca="false">G151/$C223</f>
        <v>0</v>
      </c>
      <c r="H224" s="22" t="n">
        <f aca="false">H151/$C223</f>
        <v>0</v>
      </c>
      <c r="I224" s="22" t="n">
        <f aca="false">I151/$C223</f>
        <v>0</v>
      </c>
      <c r="J224" s="22" t="n">
        <f aca="false">J151/$C223</f>
        <v>0</v>
      </c>
      <c r="K224" s="22" t="n">
        <f aca="false">K151/$C223</f>
        <v>0</v>
      </c>
      <c r="L224" s="22" t="n">
        <f aca="false">L151/$C223</f>
        <v>0</v>
      </c>
      <c r="M224" s="22" t="n">
        <f aca="false">M151/$C223</f>
        <v>0</v>
      </c>
      <c r="N224" s="22" t="n">
        <f aca="false">N151/$C223</f>
        <v>0</v>
      </c>
      <c r="O224" s="22" t="n">
        <f aca="false">O151/$C223</f>
        <v>0</v>
      </c>
      <c r="P224" s="22" t="n">
        <f aca="false">P151/$C223</f>
        <v>0</v>
      </c>
      <c r="Q224" s="22" t="n">
        <f aca="false">Q151/$C223</f>
        <v>0</v>
      </c>
      <c r="R224" s="22" t="n">
        <f aca="false">R151/$C223</f>
        <v>0</v>
      </c>
      <c r="S224" s="22" t="n">
        <f aca="false">S151/$C223</f>
        <v>0</v>
      </c>
      <c r="T224" s="22" t="n">
        <f aca="false">T151/$C223</f>
        <v>0.284991505173592</v>
      </c>
      <c r="U224" s="22" t="n">
        <f aca="false">U151/$C223</f>
        <v>0.1539</v>
      </c>
      <c r="V224" s="22" t="n">
        <f aca="false">V151/$C223</f>
        <v>0</v>
      </c>
      <c r="W224" s="22" t="n">
        <f aca="false">W151/$C223</f>
        <v>0</v>
      </c>
      <c r="X224" s="22" t="n">
        <f aca="false">X151/$C223</f>
        <v>0</v>
      </c>
      <c r="Y224" s="22" t="n">
        <f aca="false">Y151/$C223</f>
        <v>0</v>
      </c>
      <c r="Z224" s="22" t="n">
        <f aca="false">Z151/$C223</f>
        <v>0</v>
      </c>
      <c r="AA224" s="22" t="n">
        <v>0.280554256689557</v>
      </c>
      <c r="AB224" s="22" t="n">
        <v>0.280554256689557</v>
      </c>
      <c r="AC224" s="22" t="n">
        <f aca="false">AC151/$C223</f>
        <v>0</v>
      </c>
      <c r="AD224" s="22" t="n">
        <v>0</v>
      </c>
      <c r="AE224" s="22" t="n">
        <v>0</v>
      </c>
      <c r="AF224" s="22" t="n">
        <v>0</v>
      </c>
      <c r="AG224" s="22" t="n">
        <f aca="false">AG151/$C223</f>
        <v>0</v>
      </c>
      <c r="AH224" s="22" t="n">
        <f aca="false">AH151/$C223</f>
        <v>0</v>
      </c>
      <c r="AI224" s="22" t="n">
        <f aca="false">AI151/$C223</f>
        <v>0</v>
      </c>
      <c r="AJ224" s="22" t="n">
        <f aca="false">AJ151/$C223</f>
        <v>0</v>
      </c>
      <c r="AK224" s="22" t="n">
        <f aca="false">AK151/$C223</f>
        <v>0</v>
      </c>
      <c r="AL224" s="22" t="n">
        <f aca="false">AL151/$C223</f>
        <v>0</v>
      </c>
      <c r="AM224" s="22" t="n">
        <f aca="false">AM151/$C223</f>
        <v>0</v>
      </c>
      <c r="AN224" s="22" t="n">
        <f aca="false">AN151/$C223</f>
        <v>0</v>
      </c>
      <c r="AO224" s="22" t="n">
        <f aca="false">AO151/$C223</f>
        <v>0</v>
      </c>
      <c r="AP224" s="22" t="n">
        <f aca="false">AP151/$C223</f>
        <v>0</v>
      </c>
      <c r="AQ224" s="22" t="n">
        <f aca="false">AQ151/$C223</f>
        <v>0</v>
      </c>
      <c r="AR224" s="22" t="n">
        <f aca="false">AR151/$C223</f>
        <v>0</v>
      </c>
      <c r="AS224" s="22" t="n">
        <f aca="false">AS151/$C223</f>
        <v>0</v>
      </c>
      <c r="AT224" s="22"/>
      <c r="AU224" s="22"/>
      <c r="AV224" s="22"/>
      <c r="AW224" s="22"/>
      <c r="AX224" s="22"/>
      <c r="AY224" s="47" t="n">
        <f aca="false">SUM(D224:AS224)</f>
        <v>1.00000001855271</v>
      </c>
    </row>
    <row r="225" customFormat="false" ht="18" hidden="false" customHeight="true" outlineLevel="0" collapsed="false">
      <c r="A225" s="17" t="s">
        <v>91</v>
      </c>
      <c r="B225" s="25" t="s">
        <v>92</v>
      </c>
      <c r="C225" s="19" t="n">
        <v>23451.56</v>
      </c>
      <c r="D225" s="26" t="n">
        <f aca="false">$C225*D226</f>
        <v>0</v>
      </c>
      <c r="E225" s="26" t="n">
        <f aca="false">$C225*E226</f>
        <v>0</v>
      </c>
      <c r="F225" s="26" t="n">
        <f aca="false">$C225*F226</f>
        <v>0</v>
      </c>
      <c r="G225" s="26" t="n">
        <f aca="false">$C225*G226</f>
        <v>0</v>
      </c>
      <c r="H225" s="26" t="n">
        <f aca="false">$C225*H226</f>
        <v>0</v>
      </c>
      <c r="I225" s="26" t="n">
        <f aca="false">$C225*I226</f>
        <v>0</v>
      </c>
      <c r="J225" s="26" t="n">
        <f aca="false">$C225*J226</f>
        <v>0</v>
      </c>
      <c r="K225" s="26" t="n">
        <f aca="false">$C225*K226</f>
        <v>0</v>
      </c>
      <c r="L225" s="26" t="n">
        <f aca="false">$C225*L226</f>
        <v>0</v>
      </c>
      <c r="M225" s="26" t="n">
        <f aca="false">$C225*M226</f>
        <v>0</v>
      </c>
      <c r="N225" s="26" t="n">
        <f aca="false">$C225*N226</f>
        <v>0</v>
      </c>
      <c r="O225" s="26" t="n">
        <f aca="false">$C225*O226</f>
        <v>0</v>
      </c>
      <c r="P225" s="26" t="n">
        <f aca="false">$C225*P226</f>
        <v>0</v>
      </c>
      <c r="Q225" s="26" t="n">
        <f aca="false">$C225*Q226</f>
        <v>0</v>
      </c>
      <c r="R225" s="26" t="n">
        <f aca="false">$C225*R226</f>
        <v>0</v>
      </c>
      <c r="S225" s="26" t="n">
        <f aca="false">$C225*S226</f>
        <v>0</v>
      </c>
      <c r="T225" s="26" t="n">
        <f aca="false">$C225*T226</f>
        <v>0</v>
      </c>
      <c r="U225" s="26" t="n">
        <f aca="false">$C225*U226</f>
        <v>0</v>
      </c>
      <c r="V225" s="26" t="n">
        <f aca="false">$C225*V226</f>
        <v>0</v>
      </c>
      <c r="W225" s="26" t="n">
        <f aca="false">$C225*W226</f>
        <v>0</v>
      </c>
      <c r="X225" s="26" t="n">
        <f aca="false">$C225*X226</f>
        <v>0</v>
      </c>
      <c r="Y225" s="26" t="n">
        <f aca="false">$C225*Y226</f>
        <v>0</v>
      </c>
      <c r="Z225" s="26" t="n">
        <f aca="false">$C225*Z226</f>
        <v>0</v>
      </c>
      <c r="AA225" s="26" t="n">
        <f aca="false">$C225*AA226</f>
        <v>0</v>
      </c>
      <c r="AB225" s="26" t="n">
        <f aca="false">$C225*AB226</f>
        <v>0</v>
      </c>
      <c r="AC225" s="26" t="n">
        <f aca="false">$C225*AC226</f>
        <v>0</v>
      </c>
      <c r="AD225" s="26" t="n">
        <f aca="false">$C225*AD226</f>
        <v>0</v>
      </c>
      <c r="AE225" s="26" t="n">
        <f aca="false">$C225*AE226</f>
        <v>0</v>
      </c>
      <c r="AF225" s="26" t="n">
        <f aca="false">$C225*AF226</f>
        <v>0</v>
      </c>
      <c r="AG225" s="26" t="n">
        <f aca="false">$C225*AG226</f>
        <v>0</v>
      </c>
      <c r="AH225" s="26" t="n">
        <f aca="false">$C225*AH226</f>
        <v>0</v>
      </c>
      <c r="AI225" s="26" t="n">
        <f aca="false">$C225*AI226</f>
        <v>0</v>
      </c>
      <c r="AJ225" s="26" t="n">
        <f aca="false">$C225*AJ226</f>
        <v>0</v>
      </c>
      <c r="AK225" s="26" t="n">
        <f aca="false">$C225*AK226</f>
        <v>0</v>
      </c>
      <c r="AL225" s="26" t="n">
        <f aca="false">$C225*AL226</f>
        <v>0</v>
      </c>
      <c r="AM225" s="26" t="n">
        <f aca="false">$C225*AM226</f>
        <v>0</v>
      </c>
      <c r="AN225" s="26" t="n">
        <f aca="false">$C225*AN226</f>
        <v>0</v>
      </c>
      <c r="AO225" s="26" t="n">
        <f aca="false">$C225*AO226</f>
        <v>4690.312</v>
      </c>
      <c r="AP225" s="26" t="n">
        <f aca="false">$C225*AP226</f>
        <v>4690.312</v>
      </c>
      <c r="AQ225" s="26" t="n">
        <f aca="false">$C225*AQ226</f>
        <v>4690.312</v>
      </c>
      <c r="AR225" s="26" t="n">
        <f aca="false">$C225*AR226</f>
        <v>4690.312</v>
      </c>
      <c r="AS225" s="26" t="n">
        <f aca="false">$C225*AS226</f>
        <v>4690.312</v>
      </c>
      <c r="AT225" s="26"/>
      <c r="AU225" s="26"/>
      <c r="AV225" s="26"/>
      <c r="AW225" s="26"/>
      <c r="AX225" s="26"/>
      <c r="AY225" s="46" t="n">
        <f aca="false">SUM(D225:AS225)</f>
        <v>23451.56</v>
      </c>
    </row>
    <row r="226" customFormat="false" ht="15" hidden="false" customHeight="false" outlineLevel="0" collapsed="false">
      <c r="A226" s="17"/>
      <c r="B226" s="25"/>
      <c r="C226" s="19"/>
      <c r="D226" s="22" t="n">
        <f aca="false">D153/$C225</f>
        <v>0</v>
      </c>
      <c r="E226" s="22" t="n">
        <f aca="false">E153/$C225</f>
        <v>0</v>
      </c>
      <c r="F226" s="22" t="n">
        <f aca="false">F153/$C225</f>
        <v>0</v>
      </c>
      <c r="G226" s="22" t="n">
        <f aca="false">G153/$C225</f>
        <v>0</v>
      </c>
      <c r="H226" s="22" t="n">
        <f aca="false">H153/$C225</f>
        <v>0</v>
      </c>
      <c r="I226" s="22" t="n">
        <f aca="false">I153/$C225</f>
        <v>0</v>
      </c>
      <c r="J226" s="22" t="n">
        <f aca="false">J153/$C225</f>
        <v>0</v>
      </c>
      <c r="K226" s="22" t="n">
        <f aca="false">K153/$C225</f>
        <v>0</v>
      </c>
      <c r="L226" s="22" t="n">
        <f aca="false">L153/$C225</f>
        <v>0</v>
      </c>
      <c r="M226" s="22" t="n">
        <f aca="false">M153/$C225</f>
        <v>0</v>
      </c>
      <c r="N226" s="22" t="n">
        <f aca="false">N153/$C225</f>
        <v>0</v>
      </c>
      <c r="O226" s="22" t="n">
        <f aca="false">O153/$C225</f>
        <v>0</v>
      </c>
      <c r="P226" s="22" t="n">
        <f aca="false">P153/$C225</f>
        <v>0</v>
      </c>
      <c r="Q226" s="22" t="n">
        <f aca="false">Q153/$C225</f>
        <v>0</v>
      </c>
      <c r="R226" s="22" t="n">
        <f aca="false">R153/$C225</f>
        <v>0</v>
      </c>
      <c r="S226" s="22" t="n">
        <f aca="false">S153/$C225</f>
        <v>0</v>
      </c>
      <c r="T226" s="22" t="n">
        <f aca="false">T153/$C225</f>
        <v>0</v>
      </c>
      <c r="U226" s="22" t="n">
        <f aca="false">U153/$C225</f>
        <v>0</v>
      </c>
      <c r="V226" s="22" t="n">
        <f aca="false">V153/$C225</f>
        <v>0</v>
      </c>
      <c r="W226" s="22" t="n">
        <f aca="false">W153/$C225</f>
        <v>0</v>
      </c>
      <c r="X226" s="22" t="n">
        <f aca="false">X153/$C225</f>
        <v>0</v>
      </c>
      <c r="Y226" s="22" t="n">
        <f aca="false">Y153/$C225</f>
        <v>0</v>
      </c>
      <c r="Z226" s="22" t="n">
        <f aca="false">Z153/$C225</f>
        <v>0</v>
      </c>
      <c r="AA226" s="22" t="n">
        <f aca="false">AA153/$C225</f>
        <v>0</v>
      </c>
      <c r="AB226" s="22" t="n">
        <f aca="false">AB153/$C225</f>
        <v>0</v>
      </c>
      <c r="AC226" s="22" t="n">
        <f aca="false">AC153/$C225</f>
        <v>0</v>
      </c>
      <c r="AD226" s="22" t="n">
        <f aca="false">AD153/$C225</f>
        <v>0</v>
      </c>
      <c r="AE226" s="22" t="n">
        <f aca="false">AE153/$C225</f>
        <v>0</v>
      </c>
      <c r="AF226" s="22" t="n">
        <f aca="false">AF153/$C225</f>
        <v>0</v>
      </c>
      <c r="AG226" s="22" t="n">
        <f aca="false">AG153/$C225</f>
        <v>0</v>
      </c>
      <c r="AH226" s="22" t="n">
        <f aca="false">AH153/$C225</f>
        <v>0</v>
      </c>
      <c r="AI226" s="22" t="n">
        <f aca="false">AI153/$C225</f>
        <v>0</v>
      </c>
      <c r="AJ226" s="22" t="n">
        <f aca="false">AJ153/$C225</f>
        <v>0</v>
      </c>
      <c r="AK226" s="22" t="n">
        <f aca="false">AK153/$C225</f>
        <v>0</v>
      </c>
      <c r="AL226" s="22" t="n">
        <f aca="false">AL153/$C225</f>
        <v>0</v>
      </c>
      <c r="AM226" s="22" t="n">
        <f aca="false">AM153/$C225</f>
        <v>0</v>
      </c>
      <c r="AN226" s="22" t="n">
        <f aca="false">AN153/$C225</f>
        <v>0</v>
      </c>
      <c r="AO226" s="22" t="n">
        <f aca="false">AO153/$C225</f>
        <v>0.2</v>
      </c>
      <c r="AP226" s="22" t="n">
        <f aca="false">AP153/$C225</f>
        <v>0.2</v>
      </c>
      <c r="AQ226" s="22" t="n">
        <f aca="false">AQ153/$C225</f>
        <v>0.2</v>
      </c>
      <c r="AR226" s="22" t="n">
        <f aca="false">AR153/$C225</f>
        <v>0.2</v>
      </c>
      <c r="AS226" s="22" t="n">
        <f aca="false">AS153/$C225</f>
        <v>0.2</v>
      </c>
      <c r="AT226" s="22"/>
      <c r="AU226" s="22"/>
      <c r="AV226" s="22"/>
      <c r="AW226" s="22"/>
      <c r="AX226" s="22"/>
      <c r="AY226" s="47" t="n">
        <f aca="false">SUM(D226:AS226)</f>
        <v>1</v>
      </c>
    </row>
    <row r="227" customFormat="false" ht="18" hidden="false" customHeight="true" outlineLevel="0" collapsed="false">
      <c r="A227" s="17" t="s">
        <v>93</v>
      </c>
      <c r="B227" s="25" t="s">
        <v>94</v>
      </c>
      <c r="C227" s="19" t="n">
        <v>531039.91</v>
      </c>
      <c r="D227" s="26" t="n">
        <f aca="false">$C227*D228</f>
        <v>0</v>
      </c>
      <c r="E227" s="26" t="n">
        <f aca="false">$C227*E228</f>
        <v>0</v>
      </c>
      <c r="F227" s="26" t="n">
        <f aca="false">$C227*F228</f>
        <v>0</v>
      </c>
      <c r="G227" s="26" t="n">
        <f aca="false">$C227*G228</f>
        <v>0</v>
      </c>
      <c r="H227" s="26" t="n">
        <f aca="false">$C227*H228</f>
        <v>0</v>
      </c>
      <c r="I227" s="26" t="n">
        <f aca="false">$C227*I228</f>
        <v>0</v>
      </c>
      <c r="J227" s="26" t="n">
        <f aca="false">$C227*J228</f>
        <v>0</v>
      </c>
      <c r="K227" s="26" t="n">
        <f aca="false">$C227*K228</f>
        <v>0</v>
      </c>
      <c r="L227" s="26" t="n">
        <f aca="false">$C227*L228</f>
        <v>0</v>
      </c>
      <c r="M227" s="26" t="n">
        <f aca="false">$C227*M228</f>
        <v>0</v>
      </c>
      <c r="N227" s="26" t="n">
        <f aca="false">$C227*N228</f>
        <v>0</v>
      </c>
      <c r="O227" s="26" t="n">
        <f aca="false">$C227*O228</f>
        <v>0</v>
      </c>
      <c r="P227" s="26" t="n">
        <f aca="false">$C227*P228</f>
        <v>0</v>
      </c>
      <c r="Q227" s="26" t="n">
        <f aca="false">$C227*Q228</f>
        <v>0</v>
      </c>
      <c r="R227" s="26" t="n">
        <f aca="false">$C227*R228</f>
        <v>0</v>
      </c>
      <c r="S227" s="26" t="n">
        <f aca="false">$C227*S228</f>
        <v>0</v>
      </c>
      <c r="T227" s="26" t="n">
        <f aca="false">$C227*T228</f>
        <v>0</v>
      </c>
      <c r="U227" s="26" t="n">
        <f aca="false">$C227*U228</f>
        <v>0</v>
      </c>
      <c r="V227" s="26" t="n">
        <f aca="false">$C227*V228</f>
        <v>0</v>
      </c>
      <c r="W227" s="26" t="n">
        <f aca="false">$C227*W228</f>
        <v>0</v>
      </c>
      <c r="X227" s="26" t="n">
        <f aca="false">$C227*X228</f>
        <v>0</v>
      </c>
      <c r="Y227" s="26" t="n">
        <f aca="false">$C227*Y228</f>
        <v>0</v>
      </c>
      <c r="Z227" s="26" t="n">
        <f aca="false">$C227*Z228</f>
        <v>0</v>
      </c>
      <c r="AA227" s="26" t="n">
        <f aca="false">$C227*AA228</f>
        <v>0</v>
      </c>
      <c r="AB227" s="26" t="n">
        <f aca="false">$C227*AB228</f>
        <v>0</v>
      </c>
      <c r="AC227" s="26" t="n">
        <f aca="false">$C227*AC228</f>
        <v>0</v>
      </c>
      <c r="AD227" s="26" t="n">
        <f aca="false">$C227*AD228</f>
        <v>0</v>
      </c>
      <c r="AE227" s="26" t="n">
        <f aca="false">$C227*AE228</f>
        <v>0</v>
      </c>
      <c r="AF227" s="26" t="n">
        <f aca="false">$C227*AF228</f>
        <v>0</v>
      </c>
      <c r="AG227" s="26" t="n">
        <f aca="false">$C227*AG228</f>
        <v>0</v>
      </c>
      <c r="AH227" s="26" t="n">
        <f aca="false">$C227*AH228</f>
        <v>0</v>
      </c>
      <c r="AI227" s="26" t="n">
        <f aca="false">$C227*AI228</f>
        <v>0</v>
      </c>
      <c r="AJ227" s="26" t="n">
        <f aca="false">$C227*AJ228</f>
        <v>0</v>
      </c>
      <c r="AK227" s="26" t="n">
        <f aca="false">$C227*AK228</f>
        <v>0</v>
      </c>
      <c r="AL227" s="26" t="n">
        <f aca="false">$C227*AL228</f>
        <v>92931.98425</v>
      </c>
      <c r="AM227" s="26" t="n">
        <f aca="false">$C227*AM228</f>
        <v>92931.98425</v>
      </c>
      <c r="AN227" s="26" t="n">
        <f aca="false">$C227*AN228</f>
        <v>92931.98425</v>
      </c>
      <c r="AO227" s="26" t="n">
        <f aca="false">$C227*AO228</f>
        <v>92931.98425</v>
      </c>
      <c r="AP227" s="26" t="n">
        <f aca="false">$C227*AP228</f>
        <v>0</v>
      </c>
      <c r="AQ227" s="26" t="n">
        <f aca="false">$C227*AQ228</f>
        <v>159311.973</v>
      </c>
      <c r="AR227" s="26" t="n">
        <f aca="false">$C227*AR228</f>
        <v>0</v>
      </c>
      <c r="AS227" s="26" t="n">
        <f aca="false">$C227*AS228</f>
        <v>0</v>
      </c>
      <c r="AT227" s="26" t="n">
        <f aca="false">$C227*AT228</f>
        <v>0</v>
      </c>
      <c r="AU227" s="26" t="n">
        <f aca="false">$C227*AU228</f>
        <v>0</v>
      </c>
      <c r="AV227" s="26" t="n">
        <f aca="false">$C227*AV228</f>
        <v>0</v>
      </c>
      <c r="AW227" s="26" t="n">
        <f aca="false">$C227*AW228</f>
        <v>0</v>
      </c>
      <c r="AX227" s="26" t="n">
        <f aca="false">$C227*AX228</f>
        <v>0</v>
      </c>
      <c r="AY227" s="46" t="n">
        <f aca="false">SUM(D227:AS227)</f>
        <v>531039.91</v>
      </c>
    </row>
    <row r="228" customFormat="false" ht="15" hidden="false" customHeight="false" outlineLevel="0" collapsed="false">
      <c r="A228" s="17"/>
      <c r="B228" s="25"/>
      <c r="C228" s="19"/>
      <c r="D228" s="27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 t="n">
        <v>0.175</v>
      </c>
      <c r="AM228" s="22" t="n">
        <v>0.175</v>
      </c>
      <c r="AN228" s="22" t="n">
        <v>0.175</v>
      </c>
      <c r="AO228" s="22" t="n">
        <v>0.175</v>
      </c>
      <c r="AP228" s="22"/>
      <c r="AQ228" s="22" t="n">
        <v>0.3</v>
      </c>
      <c r="AR228" s="22"/>
      <c r="AS228" s="22"/>
      <c r="AT228" s="23"/>
      <c r="AU228" s="23"/>
      <c r="AV228" s="23"/>
      <c r="AW228" s="23"/>
      <c r="AX228" s="23"/>
      <c r="AY228" s="47" t="n">
        <f aca="false">SUM(D228:AS228)</f>
        <v>1</v>
      </c>
    </row>
    <row r="229" customFormat="false" ht="18" hidden="false" customHeight="true" outlineLevel="0" collapsed="false">
      <c r="A229" s="17" t="s">
        <v>95</v>
      </c>
      <c r="B229" s="25" t="s">
        <v>96</v>
      </c>
      <c r="C229" s="19" t="n">
        <v>5869.58</v>
      </c>
      <c r="D229" s="26" t="n">
        <f aca="false">$C229*D230</f>
        <v>0</v>
      </c>
      <c r="E229" s="26" t="n">
        <f aca="false">$C229*E230</f>
        <v>0</v>
      </c>
      <c r="F229" s="26" t="n">
        <f aca="false">$C229*F230</f>
        <v>0</v>
      </c>
      <c r="G229" s="26" t="n">
        <f aca="false">$C229*G230</f>
        <v>0</v>
      </c>
      <c r="H229" s="26" t="n">
        <f aca="false">$C229*H230</f>
        <v>0</v>
      </c>
      <c r="I229" s="26" t="n">
        <f aca="false">$C229*I230</f>
        <v>0</v>
      </c>
      <c r="J229" s="26" t="n">
        <f aca="false">$C229*J230</f>
        <v>0</v>
      </c>
      <c r="K229" s="26" t="n">
        <f aca="false">$C229*K230</f>
        <v>0</v>
      </c>
      <c r="L229" s="26" t="n">
        <f aca="false">$C229*L230</f>
        <v>0</v>
      </c>
      <c r="M229" s="26" t="n">
        <f aca="false">$C229*M230</f>
        <v>0</v>
      </c>
      <c r="N229" s="26" t="n">
        <f aca="false">$C229*N230</f>
        <v>0</v>
      </c>
      <c r="O229" s="26" t="n">
        <f aca="false">$C229*O230</f>
        <v>0</v>
      </c>
      <c r="P229" s="26" t="n">
        <f aca="false">$C229*P230</f>
        <v>0</v>
      </c>
      <c r="Q229" s="26" t="n">
        <f aca="false">$C229*Q230</f>
        <v>0</v>
      </c>
      <c r="R229" s="26" t="n">
        <f aca="false">$C229*R230</f>
        <v>0</v>
      </c>
      <c r="S229" s="26" t="n">
        <f aca="false">$C229*S230</f>
        <v>0</v>
      </c>
      <c r="T229" s="26" t="n">
        <f aca="false">$C229*T230</f>
        <v>0</v>
      </c>
      <c r="U229" s="26" t="n">
        <f aca="false">$C229*U230</f>
        <v>0</v>
      </c>
      <c r="V229" s="26" t="n">
        <f aca="false">$C229*V230</f>
        <v>0</v>
      </c>
      <c r="W229" s="26" t="n">
        <f aca="false">$C229*W230</f>
        <v>0</v>
      </c>
      <c r="X229" s="26" t="n">
        <f aca="false">$C229*X230</f>
        <v>0</v>
      </c>
      <c r="Y229" s="26" t="n">
        <f aca="false">$C229*Y230</f>
        <v>0</v>
      </c>
      <c r="Z229" s="26" t="n">
        <f aca="false">$C229*Z230</f>
        <v>0</v>
      </c>
      <c r="AA229" s="26" t="n">
        <f aca="false">$C229*AA230</f>
        <v>0</v>
      </c>
      <c r="AB229" s="26" t="n">
        <f aca="false">$C229*AB230</f>
        <v>0</v>
      </c>
      <c r="AC229" s="26" t="n">
        <f aca="false">$C229*AC230</f>
        <v>0</v>
      </c>
      <c r="AD229" s="26" t="n">
        <f aca="false">$C229*AD230</f>
        <v>0</v>
      </c>
      <c r="AE229" s="26" t="n">
        <f aca="false">$C229*AE230</f>
        <v>0</v>
      </c>
      <c r="AF229" s="26" t="n">
        <f aca="false">$C229*AF230</f>
        <v>0</v>
      </c>
      <c r="AG229" s="26" t="n">
        <f aca="false">$C229*AG230</f>
        <v>0</v>
      </c>
      <c r="AH229" s="26" t="n">
        <f aca="false">$C229*AH230</f>
        <v>0</v>
      </c>
      <c r="AI229" s="26" t="n">
        <f aca="false">$C229*AI230</f>
        <v>0</v>
      </c>
      <c r="AJ229" s="26" t="n">
        <f aca="false">$C229*AJ230</f>
        <v>0</v>
      </c>
      <c r="AK229" s="26" t="n">
        <f aca="false">$C229*AK230</f>
        <v>0</v>
      </c>
      <c r="AL229" s="26" t="n">
        <f aca="false">$C229*AL230</f>
        <v>0</v>
      </c>
      <c r="AM229" s="26" t="n">
        <f aca="false">$C229*AM230</f>
        <v>0</v>
      </c>
      <c r="AN229" s="26" t="n">
        <f aca="false">$C229*AN230</f>
        <v>0</v>
      </c>
      <c r="AO229" s="26" t="n">
        <f aca="false">$C229*AO230</f>
        <v>0</v>
      </c>
      <c r="AP229" s="26" t="n">
        <f aca="false">$C229*AP230</f>
        <v>0</v>
      </c>
      <c r="AQ229" s="26" t="n">
        <f aca="false">$C229*AQ230</f>
        <v>5869.58</v>
      </c>
      <c r="AR229" s="26" t="n">
        <f aca="false">$C229*AR230</f>
        <v>0</v>
      </c>
      <c r="AS229" s="26" t="n">
        <f aca="false">$C229*AS230</f>
        <v>0</v>
      </c>
      <c r="AT229" s="26" t="n">
        <f aca="false">$C229*AT230</f>
        <v>0</v>
      </c>
      <c r="AU229" s="26" t="n">
        <f aca="false">$C229*AU230</f>
        <v>0</v>
      </c>
      <c r="AV229" s="26" t="n">
        <f aca="false">$C229*AV230</f>
        <v>0</v>
      </c>
      <c r="AW229" s="26" t="n">
        <f aca="false">$C229*AW230</f>
        <v>0</v>
      </c>
      <c r="AX229" s="26" t="n">
        <f aca="false">$C229*AX230</f>
        <v>0</v>
      </c>
      <c r="AY229" s="46" t="n">
        <f aca="false">SUM(D229:AS229)</f>
        <v>5869.58</v>
      </c>
    </row>
    <row r="230" customFormat="false" ht="15" hidden="false" customHeight="false" outlineLevel="0" collapsed="false">
      <c r="A230" s="17"/>
      <c r="B230" s="25"/>
      <c r="C230" s="19"/>
      <c r="D230" s="22" t="n">
        <f aca="false">D157/$C229</f>
        <v>0</v>
      </c>
      <c r="E230" s="22" t="n">
        <f aca="false">E157/$C229</f>
        <v>0</v>
      </c>
      <c r="F230" s="22" t="n">
        <f aca="false">F157/$C229</f>
        <v>0</v>
      </c>
      <c r="G230" s="22" t="n">
        <f aca="false">G157/$C229</f>
        <v>0</v>
      </c>
      <c r="H230" s="22" t="n">
        <f aca="false">H157/$C229</f>
        <v>0</v>
      </c>
      <c r="I230" s="22" t="n">
        <f aca="false">I157/$C229</f>
        <v>0</v>
      </c>
      <c r="J230" s="22" t="n">
        <f aca="false">J157/$C229</f>
        <v>0</v>
      </c>
      <c r="K230" s="22" t="n">
        <f aca="false">K157/$C229</f>
        <v>0</v>
      </c>
      <c r="L230" s="22" t="n">
        <f aca="false">L157/$C229</f>
        <v>0</v>
      </c>
      <c r="M230" s="22" t="n">
        <f aca="false">M157/$C229</f>
        <v>0</v>
      </c>
      <c r="N230" s="22" t="n">
        <f aca="false">N157/$C229</f>
        <v>0</v>
      </c>
      <c r="O230" s="22" t="n">
        <f aca="false">O157/$C229</f>
        <v>0</v>
      </c>
      <c r="P230" s="22" t="n">
        <f aca="false">P157/$C229</f>
        <v>0</v>
      </c>
      <c r="Q230" s="22" t="n">
        <f aca="false">Q157/$C229</f>
        <v>0</v>
      </c>
      <c r="R230" s="22" t="n">
        <f aca="false">R157/$C229</f>
        <v>0</v>
      </c>
      <c r="S230" s="22" t="n">
        <f aca="false">S157/$C229</f>
        <v>0</v>
      </c>
      <c r="T230" s="22" t="n">
        <f aca="false">T157/$C229</f>
        <v>0</v>
      </c>
      <c r="U230" s="22" t="n">
        <f aca="false">U157/$C229</f>
        <v>0</v>
      </c>
      <c r="V230" s="22" t="n">
        <f aca="false">V157/$C229</f>
        <v>0</v>
      </c>
      <c r="W230" s="22" t="n">
        <f aca="false">W157/$C229</f>
        <v>0</v>
      </c>
      <c r="X230" s="22" t="n">
        <f aca="false">X157/$C229</f>
        <v>0</v>
      </c>
      <c r="Y230" s="22" t="n">
        <f aca="false">Y157/$C229</f>
        <v>0</v>
      </c>
      <c r="Z230" s="22" t="n">
        <f aca="false">Z157/$C229</f>
        <v>0</v>
      </c>
      <c r="AA230" s="22" t="n">
        <f aca="false">AA157/$C229</f>
        <v>0</v>
      </c>
      <c r="AB230" s="22" t="n">
        <f aca="false">AB157/$C229</f>
        <v>0</v>
      </c>
      <c r="AC230" s="22" t="n">
        <f aca="false">AC157/$C229</f>
        <v>0</v>
      </c>
      <c r="AD230" s="22" t="n">
        <f aca="false">AD157/$C229</f>
        <v>0</v>
      </c>
      <c r="AE230" s="22" t="n">
        <f aca="false">AE157/$C229</f>
        <v>0</v>
      </c>
      <c r="AF230" s="22" t="n">
        <f aca="false">AF157/$C229</f>
        <v>0</v>
      </c>
      <c r="AG230" s="22" t="n">
        <f aca="false">AG157/$C229</f>
        <v>0</v>
      </c>
      <c r="AH230" s="22" t="n">
        <f aca="false">AH157/$C229</f>
        <v>0</v>
      </c>
      <c r="AI230" s="22" t="n">
        <f aca="false">AI157/$C229</f>
        <v>0</v>
      </c>
      <c r="AJ230" s="22" t="n">
        <f aca="false">AJ157/$C229</f>
        <v>0</v>
      </c>
      <c r="AK230" s="22" t="n">
        <f aca="false">AK157/$C229</f>
        <v>0</v>
      </c>
      <c r="AL230" s="22" t="n">
        <f aca="false">AL157/$C229</f>
        <v>0</v>
      </c>
      <c r="AM230" s="22" t="n">
        <f aca="false">AM157/$C229</f>
        <v>0</v>
      </c>
      <c r="AN230" s="22" t="n">
        <f aca="false">AN157/$C229</f>
        <v>0</v>
      </c>
      <c r="AO230" s="22" t="n">
        <f aca="false">AO157/$C229</f>
        <v>0</v>
      </c>
      <c r="AP230" s="22" t="n">
        <f aca="false">AP157/$C229</f>
        <v>0</v>
      </c>
      <c r="AQ230" s="22" t="n">
        <f aca="false">AQ157/$C229</f>
        <v>1</v>
      </c>
      <c r="AR230" s="22" t="n">
        <f aca="false">AR157/$C229</f>
        <v>0</v>
      </c>
      <c r="AS230" s="22" t="n">
        <f aca="false">AS157/$C229</f>
        <v>0</v>
      </c>
      <c r="AT230" s="23"/>
      <c r="AU230" s="23"/>
      <c r="AV230" s="23"/>
      <c r="AW230" s="23"/>
      <c r="AX230" s="23"/>
      <c r="AY230" s="47" t="n">
        <f aca="false">SUM(D230:AS230)</f>
        <v>1</v>
      </c>
    </row>
    <row r="231" customFormat="false" ht="18" hidden="false" customHeight="true" outlineLevel="0" collapsed="false">
      <c r="A231" s="17" t="s">
        <v>97</v>
      </c>
      <c r="B231" s="25" t="s">
        <v>98</v>
      </c>
      <c r="C231" s="29" t="n">
        <v>1105363.5</v>
      </c>
      <c r="D231" s="26" t="n">
        <f aca="false">$C231*D232</f>
        <v>0</v>
      </c>
      <c r="E231" s="26" t="n">
        <f aca="false">$C231*E232</f>
        <v>0</v>
      </c>
      <c r="F231" s="26" t="n">
        <f aca="false">$C231*F232</f>
        <v>0</v>
      </c>
      <c r="G231" s="26" t="n">
        <f aca="false">$C231*G232</f>
        <v>0</v>
      </c>
      <c r="H231" s="26" t="n">
        <f aca="false">$C231*H232</f>
        <v>0</v>
      </c>
      <c r="I231" s="26" t="n">
        <f aca="false">$C231*I232</f>
        <v>0</v>
      </c>
      <c r="J231" s="26" t="n">
        <f aca="false">$C231*J232</f>
        <v>0</v>
      </c>
      <c r="K231" s="26" t="n">
        <f aca="false">$C231*K232</f>
        <v>0</v>
      </c>
      <c r="L231" s="26" t="n">
        <f aca="false">$C231*L232</f>
        <v>0</v>
      </c>
      <c r="M231" s="26" t="n">
        <f aca="false">$C231*M232</f>
        <v>0</v>
      </c>
      <c r="N231" s="26" t="n">
        <f aca="false">$C231*N232</f>
        <v>0</v>
      </c>
      <c r="O231" s="26" t="n">
        <f aca="false">$C231*O232</f>
        <v>0</v>
      </c>
      <c r="P231" s="26" t="n">
        <f aca="false">$C231*P232</f>
        <v>0</v>
      </c>
      <c r="Q231" s="26" t="n">
        <f aca="false">$C231*Q232</f>
        <v>0</v>
      </c>
      <c r="R231" s="26" t="n">
        <f aca="false">$C231*R232</f>
        <v>0</v>
      </c>
      <c r="S231" s="26" t="n">
        <f aca="false">$C231*S232</f>
        <v>5526.8175</v>
      </c>
      <c r="T231" s="26" t="n">
        <f aca="false">$C231*T232</f>
        <v>65216.4465</v>
      </c>
      <c r="U231" s="26" t="n">
        <f aca="false">$C231*U232</f>
        <v>65216.4465</v>
      </c>
      <c r="V231" s="26" t="n">
        <f aca="false">$C231*V232</f>
        <v>33160.905</v>
      </c>
      <c r="W231" s="26" t="n">
        <f aca="false">$C231*W232</f>
        <v>33160.905</v>
      </c>
      <c r="X231" s="26" t="n">
        <f aca="false">$C231*X232</f>
        <v>33160.905</v>
      </c>
      <c r="Y231" s="26" t="n">
        <f aca="false">$C231*Y232</f>
        <v>33160.905</v>
      </c>
      <c r="Z231" s="26" t="n">
        <f aca="false">$C231*Z232</f>
        <v>0</v>
      </c>
      <c r="AA231" s="26" t="n">
        <f aca="false">$C231*AA232</f>
        <v>0</v>
      </c>
      <c r="AB231" s="26" t="n">
        <f aca="false">$C231*AB232</f>
        <v>0</v>
      </c>
      <c r="AC231" s="26" t="n">
        <f aca="false">$C231*AC232</f>
        <v>0</v>
      </c>
      <c r="AD231" s="26" t="n">
        <f aca="false">$C231*AD232</f>
        <v>0</v>
      </c>
      <c r="AE231" s="26" t="n">
        <f aca="false">$C231*AE232</f>
        <v>0</v>
      </c>
      <c r="AF231" s="26" t="n">
        <f aca="false">$C231*AF232</f>
        <v>0</v>
      </c>
      <c r="AG231" s="26" t="n">
        <f aca="false">$C231*AG232</f>
        <v>0</v>
      </c>
      <c r="AH231" s="26" t="n">
        <f aca="false">$C231*AH232</f>
        <v>0</v>
      </c>
      <c r="AI231" s="26" t="n">
        <f aca="false">$C231*AI232</f>
        <v>0</v>
      </c>
      <c r="AJ231" s="26" t="n">
        <f aca="false">$C231*AJ232</f>
        <v>0</v>
      </c>
      <c r="AK231" s="26" t="n">
        <f aca="false">$C231*AK232</f>
        <v>0</v>
      </c>
      <c r="AL231" s="26" t="n">
        <f aca="false">$C231*AL232</f>
        <v>104595.0211875</v>
      </c>
      <c r="AM231" s="26" t="n">
        <f aca="false">$C231*AM232</f>
        <v>104595.0211875</v>
      </c>
      <c r="AN231" s="26" t="n">
        <f aca="false">$C231*AN232</f>
        <v>104595.0211875</v>
      </c>
      <c r="AO231" s="26" t="n">
        <f aca="false">$C231*AO232</f>
        <v>104595.0211875</v>
      </c>
      <c r="AP231" s="26" t="n">
        <f aca="false">$C231*AP232</f>
        <v>104595.0211875</v>
      </c>
      <c r="AQ231" s="26" t="n">
        <f aca="false">$C231*AQ232</f>
        <v>104595.0211875</v>
      </c>
      <c r="AR231" s="26" t="n">
        <f aca="false">$C231*AR232</f>
        <v>104595.0211875</v>
      </c>
      <c r="AS231" s="26" t="n">
        <f aca="false">$C231*AS232</f>
        <v>104595.0211875</v>
      </c>
      <c r="AT231" s="26" t="n">
        <f aca="false">$C231*AT232</f>
        <v>0</v>
      </c>
      <c r="AU231" s="26" t="n">
        <f aca="false">$C231*AU232</f>
        <v>0</v>
      </c>
      <c r="AV231" s="26" t="n">
        <f aca="false">$C231*AV232</f>
        <v>0</v>
      </c>
      <c r="AW231" s="26" t="n">
        <f aca="false">$C231*AW232</f>
        <v>0</v>
      </c>
      <c r="AX231" s="26" t="n">
        <f aca="false">$C231*AX232</f>
        <v>0</v>
      </c>
      <c r="AY231" s="46" t="n">
        <f aca="false">SUM(D231:AS231)</f>
        <v>1105363.5</v>
      </c>
    </row>
    <row r="232" customFormat="false" ht="15" hidden="false" customHeight="false" outlineLevel="0" collapsed="false">
      <c r="A232" s="17"/>
      <c r="B232" s="25"/>
      <c r="C232" s="29"/>
      <c r="D232" s="22" t="n">
        <f aca="false">D159/$C231</f>
        <v>0</v>
      </c>
      <c r="E232" s="22" t="n">
        <f aca="false">E159/$C231</f>
        <v>0</v>
      </c>
      <c r="F232" s="22" t="n">
        <f aca="false">F159/$C231</f>
        <v>0</v>
      </c>
      <c r="G232" s="22" t="n">
        <f aca="false">G159/$C231</f>
        <v>0</v>
      </c>
      <c r="H232" s="22" t="n">
        <f aca="false">H159/$C231</f>
        <v>0</v>
      </c>
      <c r="I232" s="22" t="n">
        <f aca="false">I159/$C231</f>
        <v>0</v>
      </c>
      <c r="J232" s="22" t="n">
        <f aca="false">J159/$C231</f>
        <v>0</v>
      </c>
      <c r="K232" s="22" t="n">
        <f aca="false">K159/$C231</f>
        <v>0</v>
      </c>
      <c r="L232" s="22" t="n">
        <f aca="false">L159/$C231</f>
        <v>0</v>
      </c>
      <c r="M232" s="22" t="n">
        <f aca="false">M159/$C231</f>
        <v>0</v>
      </c>
      <c r="N232" s="22" t="n">
        <f aca="false">N159/$C231</f>
        <v>0</v>
      </c>
      <c r="O232" s="22" t="n">
        <f aca="false">O159/$C231</f>
        <v>0</v>
      </c>
      <c r="P232" s="22" t="n">
        <f aca="false">P159/$C231</f>
        <v>0</v>
      </c>
      <c r="Q232" s="22" t="n">
        <f aca="false">Q159/$C231</f>
        <v>0</v>
      </c>
      <c r="R232" s="22" t="n">
        <f aca="false">R159/$C231</f>
        <v>0</v>
      </c>
      <c r="S232" s="22" t="n">
        <f aca="false">S159/$C231</f>
        <v>0.005</v>
      </c>
      <c r="T232" s="22" t="n">
        <f aca="false">T159/$C231</f>
        <v>0.059</v>
      </c>
      <c r="U232" s="22" t="n">
        <f aca="false">U159/$C231</f>
        <v>0.059</v>
      </c>
      <c r="V232" s="22" t="n">
        <f aca="false">V159/$C231</f>
        <v>0.03</v>
      </c>
      <c r="W232" s="22" t="n">
        <f aca="false">W159/$C231</f>
        <v>0.03</v>
      </c>
      <c r="X232" s="22" t="n">
        <f aca="false">X159/$C231</f>
        <v>0.03</v>
      </c>
      <c r="Y232" s="22" t="n">
        <f aca="false">Y159/$C231</f>
        <v>0.03</v>
      </c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 t="n">
        <v>0.094625</v>
      </c>
      <c r="AM232" s="22" t="n">
        <v>0.094625</v>
      </c>
      <c r="AN232" s="22" t="n">
        <v>0.094625</v>
      </c>
      <c r="AO232" s="22" t="n">
        <v>0.094625</v>
      </c>
      <c r="AP232" s="22" t="n">
        <v>0.094625</v>
      </c>
      <c r="AQ232" s="22" t="n">
        <v>0.094625</v>
      </c>
      <c r="AR232" s="22" t="n">
        <v>0.094625</v>
      </c>
      <c r="AS232" s="22" t="n">
        <v>0.094625</v>
      </c>
      <c r="AT232" s="23"/>
      <c r="AU232" s="23"/>
      <c r="AV232" s="23"/>
      <c r="AW232" s="23"/>
      <c r="AX232" s="23"/>
      <c r="AY232" s="47" t="n">
        <f aca="false">SUM(D232:AS232)</f>
        <v>1</v>
      </c>
    </row>
    <row r="233" customFormat="false" ht="18" hidden="false" customHeight="true" outlineLevel="0" collapsed="false">
      <c r="A233" s="17" t="s">
        <v>99</v>
      </c>
      <c r="B233" s="25" t="s">
        <v>100</v>
      </c>
      <c r="C233" s="29" t="n">
        <f aca="false">2915442.9+$C76</f>
        <v>2619094.74</v>
      </c>
      <c r="D233" s="26" t="n">
        <f aca="false">$C233*D234</f>
        <v>0</v>
      </c>
      <c r="E233" s="26" t="n">
        <f aca="false">$C233*E234</f>
        <v>0</v>
      </c>
      <c r="F233" s="26" t="n">
        <f aca="false">$C233*F234</f>
        <v>0</v>
      </c>
      <c r="G233" s="26" t="n">
        <f aca="false">$C233*G234</f>
        <v>0</v>
      </c>
      <c r="H233" s="26" t="n">
        <f aca="false">$C233*H234</f>
        <v>0</v>
      </c>
      <c r="I233" s="26" t="n">
        <f aca="false">$C233*I234</f>
        <v>0</v>
      </c>
      <c r="J233" s="26" t="n">
        <f aca="false">$C233*J234</f>
        <v>0</v>
      </c>
      <c r="K233" s="26" t="n">
        <f aca="false">$C233*K234</f>
        <v>0</v>
      </c>
      <c r="L233" s="26" t="n">
        <f aca="false">$C233*L234</f>
        <v>0</v>
      </c>
      <c r="M233" s="26" t="n">
        <f aca="false">$C233*M234</f>
        <v>0</v>
      </c>
      <c r="N233" s="26" t="n">
        <f aca="false">$C233*N234</f>
        <v>0</v>
      </c>
      <c r="O233" s="26" t="n">
        <f aca="false">$C233*O234</f>
        <v>0</v>
      </c>
      <c r="P233" s="26" t="n">
        <f aca="false">$C233*P234</f>
        <v>0</v>
      </c>
      <c r="Q233" s="26" t="n">
        <f aca="false">$C233*Q234</f>
        <v>64139.7438</v>
      </c>
      <c r="R233" s="26" t="n">
        <f aca="false">$C233*R234</f>
        <v>75801.5154</v>
      </c>
      <c r="S233" s="26" t="n">
        <f aca="false">$C233*S234</f>
        <v>0</v>
      </c>
      <c r="T233" s="26" t="n">
        <f aca="false">$C233*T234</f>
        <v>0</v>
      </c>
      <c r="U233" s="26" t="n">
        <f aca="false">$C233*U234</f>
        <v>0</v>
      </c>
      <c r="V233" s="26" t="n">
        <f aca="false">$C233*V234</f>
        <v>0</v>
      </c>
      <c r="W233" s="26" t="n">
        <f aca="false">$C233*W234</f>
        <v>0</v>
      </c>
      <c r="X233" s="26" t="n">
        <f aca="false">$C233*X234</f>
        <v>0</v>
      </c>
      <c r="Y233" s="26" t="n">
        <f aca="false">$C233*Y234</f>
        <v>0</v>
      </c>
      <c r="Z233" s="26" t="n">
        <f aca="false">$C233*Z234</f>
        <v>0</v>
      </c>
      <c r="AA233" s="26" t="n">
        <f aca="false">$C233*AA234</f>
        <v>0</v>
      </c>
      <c r="AB233" s="26" t="n">
        <f aca="false">$C233*AB234</f>
        <v>0</v>
      </c>
      <c r="AC233" s="26" t="n">
        <f aca="false">$C233*AC234</f>
        <v>0</v>
      </c>
      <c r="AD233" s="26" t="n">
        <f aca="false">$C233*AD234</f>
        <v>0</v>
      </c>
      <c r="AE233" s="26" t="n">
        <f aca="false">$C233*AE234</f>
        <v>0</v>
      </c>
      <c r="AF233" s="26" t="n">
        <f aca="false">$C233*AF234</f>
        <v>0</v>
      </c>
      <c r="AG233" s="26" t="n">
        <f aca="false">$C233*AG234</f>
        <v>0</v>
      </c>
      <c r="AH233" s="26" t="n">
        <f aca="false">$C233*AH234</f>
        <v>0</v>
      </c>
      <c r="AI233" s="26" t="n">
        <f aca="false">$C233*AI234</f>
        <v>0</v>
      </c>
      <c r="AJ233" s="26" t="n">
        <f aca="false">$C233*AJ234</f>
        <v>0</v>
      </c>
      <c r="AK233" s="26" t="n">
        <f aca="false">$C233*AK234</f>
        <v>0</v>
      </c>
      <c r="AL233" s="26" t="n">
        <f aca="false">$C233*AL234</f>
        <v>369540.6678</v>
      </c>
      <c r="AM233" s="26" t="n">
        <f aca="false">$C233*AM234</f>
        <v>369540.6678</v>
      </c>
      <c r="AN233" s="26" t="n">
        <f aca="false">$C233*AN234</f>
        <v>369540.6678</v>
      </c>
      <c r="AO233" s="26" t="n">
        <f aca="false">$C233*AO234</f>
        <v>369540.6678</v>
      </c>
      <c r="AP233" s="26" t="n">
        <f aca="false">$C233*AP234</f>
        <v>369540.6678</v>
      </c>
      <c r="AQ233" s="26" t="n">
        <f aca="false">$C233*AQ234</f>
        <v>369540.6678</v>
      </c>
      <c r="AR233" s="26" t="n">
        <f aca="false">$C233*AR234</f>
        <v>130954.737</v>
      </c>
      <c r="AS233" s="26" t="n">
        <f aca="false">$C233*AS234</f>
        <v>130954.737</v>
      </c>
      <c r="AT233" s="26" t="n">
        <f aca="false">$C233*AT234</f>
        <v>0</v>
      </c>
      <c r="AU233" s="26" t="n">
        <f aca="false">$C233*AU234</f>
        <v>0</v>
      </c>
      <c r="AV233" s="26" t="n">
        <f aca="false">$C233*AV234</f>
        <v>0</v>
      </c>
      <c r="AW233" s="26" t="n">
        <f aca="false">$C233*AW234</f>
        <v>0</v>
      </c>
      <c r="AX233" s="26" t="n">
        <f aca="false">$C233*AX234</f>
        <v>0</v>
      </c>
      <c r="AY233" s="46" t="n">
        <f aca="false">SUM(D233:AS233)</f>
        <v>2619094.74</v>
      </c>
    </row>
    <row r="234" customFormat="false" ht="15" hidden="false" customHeight="false" outlineLevel="0" collapsed="false">
      <c r="A234" s="17"/>
      <c r="B234" s="25"/>
      <c r="C234" s="29"/>
      <c r="D234" s="22" t="n">
        <f aca="false">D161/$C233</f>
        <v>0</v>
      </c>
      <c r="E234" s="22" t="n">
        <f aca="false">E161/$C233</f>
        <v>0</v>
      </c>
      <c r="F234" s="22" t="n">
        <f aca="false">F161/$C233</f>
        <v>0</v>
      </c>
      <c r="G234" s="22" t="n">
        <f aca="false">G161/$C233</f>
        <v>0</v>
      </c>
      <c r="H234" s="22" t="n">
        <f aca="false">H161/$C233</f>
        <v>0</v>
      </c>
      <c r="I234" s="22" t="n">
        <f aca="false">I161/$C233</f>
        <v>0</v>
      </c>
      <c r="J234" s="22" t="n">
        <f aca="false">J161/$C233</f>
        <v>0</v>
      </c>
      <c r="K234" s="22" t="n">
        <f aca="false">K161/$C233</f>
        <v>0</v>
      </c>
      <c r="L234" s="22" t="n">
        <f aca="false">L161/$C233</f>
        <v>0</v>
      </c>
      <c r="M234" s="22" t="n">
        <f aca="false">M161/$C233</f>
        <v>0</v>
      </c>
      <c r="N234" s="22" t="n">
        <f aca="false">N161/$C233</f>
        <v>0</v>
      </c>
      <c r="O234" s="22" t="n">
        <f aca="false">O161/$C233</f>
        <v>0</v>
      </c>
      <c r="P234" s="22" t="n">
        <f aca="false">P161/$C233</f>
        <v>0</v>
      </c>
      <c r="Q234" s="22" t="n">
        <f aca="false">Q161/$C233</f>
        <v>0.0244892797577838</v>
      </c>
      <c r="R234" s="22" t="n">
        <f aca="false">R161/$C233</f>
        <v>0.0289418760773809</v>
      </c>
      <c r="S234" s="22" t="n">
        <f aca="false">S161/$C233</f>
        <v>0</v>
      </c>
      <c r="T234" s="22" t="n">
        <f aca="false">T161/$C233</f>
        <v>0</v>
      </c>
      <c r="U234" s="22" t="n">
        <f aca="false">U161/$C233</f>
        <v>0</v>
      </c>
      <c r="V234" s="22" t="n">
        <f aca="false">V161/$C233</f>
        <v>0</v>
      </c>
      <c r="W234" s="22" t="n">
        <f aca="false">W161/$C233</f>
        <v>0</v>
      </c>
      <c r="X234" s="22" t="n">
        <f aca="false">X161/$C233</f>
        <v>0</v>
      </c>
      <c r="Y234" s="22" t="n">
        <f aca="false">Y161/$C233</f>
        <v>0</v>
      </c>
      <c r="Z234" s="49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 t="n">
        <v>0.141094807360806</v>
      </c>
      <c r="AM234" s="22" t="n">
        <v>0.141094807360806</v>
      </c>
      <c r="AN234" s="22" t="n">
        <v>0.141094807360806</v>
      </c>
      <c r="AO234" s="22" t="n">
        <v>0.141094807360806</v>
      </c>
      <c r="AP234" s="22" t="n">
        <v>0.141094807360806</v>
      </c>
      <c r="AQ234" s="22" t="n">
        <v>0.141094807360806</v>
      </c>
      <c r="AR234" s="22" t="n">
        <v>0.05</v>
      </c>
      <c r="AS234" s="22" t="n">
        <v>0.05</v>
      </c>
      <c r="AT234" s="23"/>
      <c r="AU234" s="23"/>
      <c r="AV234" s="23"/>
      <c r="AW234" s="23"/>
      <c r="AX234" s="23"/>
      <c r="AY234" s="47" t="n">
        <f aca="false">SUM(D234:AS234)</f>
        <v>1</v>
      </c>
    </row>
    <row r="235" customFormat="false" ht="18" hidden="false" customHeight="true" outlineLevel="0" collapsed="false">
      <c r="A235" s="17" t="s">
        <v>101</v>
      </c>
      <c r="B235" s="25" t="s">
        <v>102</v>
      </c>
      <c r="C235" s="29" t="n">
        <v>2263571.01</v>
      </c>
      <c r="D235" s="26" t="n">
        <f aca="false">$C235*D236</f>
        <v>0</v>
      </c>
      <c r="E235" s="26" t="n">
        <f aca="false">$C235*E236</f>
        <v>0</v>
      </c>
      <c r="F235" s="26" t="n">
        <f aca="false">$C235*F236</f>
        <v>0</v>
      </c>
      <c r="G235" s="26" t="n">
        <f aca="false">$C235*G236</f>
        <v>0</v>
      </c>
      <c r="H235" s="26" t="n">
        <f aca="false">$C235*H236</f>
        <v>0</v>
      </c>
      <c r="I235" s="26" t="n">
        <f aca="false">$C235*I236</f>
        <v>0</v>
      </c>
      <c r="J235" s="26" t="n">
        <f aca="false">$C235*J236</f>
        <v>0</v>
      </c>
      <c r="K235" s="26" t="n">
        <f aca="false">$C235*K236</f>
        <v>0</v>
      </c>
      <c r="L235" s="26" t="n">
        <f aca="false">$C235*L236</f>
        <v>0</v>
      </c>
      <c r="M235" s="26" t="n">
        <f aca="false">$C235*M236</f>
        <v>0</v>
      </c>
      <c r="N235" s="26" t="n">
        <f aca="false">$C235*N236</f>
        <v>0</v>
      </c>
      <c r="O235" s="26" t="n">
        <f aca="false">$C235*O236</f>
        <v>0</v>
      </c>
      <c r="P235" s="26" t="n">
        <f aca="false">$C235*P236</f>
        <v>0</v>
      </c>
      <c r="Q235" s="26" t="n">
        <f aca="false">$C235*Q236</f>
        <v>0</v>
      </c>
      <c r="R235" s="26" t="n">
        <f aca="false">$C235*R236</f>
        <v>0</v>
      </c>
      <c r="S235" s="26" t="n">
        <f aca="false">$C235*S236</f>
        <v>41876.063685</v>
      </c>
      <c r="T235" s="26" t="n">
        <f aca="false">$C235*T236</f>
        <v>67001.701896</v>
      </c>
      <c r="U235" s="26" t="n">
        <f aca="false">$C235*U236</f>
        <v>67001.7</v>
      </c>
      <c r="V235" s="26" t="n">
        <f aca="false">$C235*V236</f>
        <v>56589.27525</v>
      </c>
      <c r="W235" s="26" t="n">
        <f aca="false">$C235*W236</f>
        <v>56589.27525</v>
      </c>
      <c r="X235" s="26" t="n">
        <f aca="false">$C235*X236</f>
        <v>56589.27525</v>
      </c>
      <c r="Y235" s="26" t="n">
        <f aca="false">$C235*Y236</f>
        <v>56589.27525</v>
      </c>
      <c r="Z235" s="26" t="n">
        <f aca="false">$C235*Z236</f>
        <v>0</v>
      </c>
      <c r="AA235" s="26" t="n">
        <f aca="false">$C235*AA236</f>
        <v>0</v>
      </c>
      <c r="AB235" s="26" t="n">
        <f aca="false">$C235*AB236</f>
        <v>0</v>
      </c>
      <c r="AC235" s="26" t="n">
        <f aca="false">$C235*AC236</f>
        <v>0</v>
      </c>
      <c r="AD235" s="26" t="n">
        <f aca="false">$C235*AD236</f>
        <v>0</v>
      </c>
      <c r="AE235" s="26" t="n">
        <f aca="false">$C235*AE236</f>
        <v>0</v>
      </c>
      <c r="AF235" s="26" t="n">
        <f aca="false">$C235*AF236</f>
        <v>0</v>
      </c>
      <c r="AG235" s="26" t="n">
        <f aca="false">$C235*AG236</f>
        <v>0</v>
      </c>
      <c r="AH235" s="26" t="n">
        <f aca="false">$C235*AH236</f>
        <v>0</v>
      </c>
      <c r="AI235" s="26" t="n">
        <f aca="false">$C235*AI236</f>
        <v>0</v>
      </c>
      <c r="AJ235" s="26" t="n">
        <f aca="false">$C235*AJ236</f>
        <v>461655.3037695</v>
      </c>
      <c r="AK235" s="26" t="n">
        <f aca="false">$C235*AK236</f>
        <v>456901.8083685</v>
      </c>
      <c r="AL235" s="26" t="n">
        <f aca="false">$C235*AL236</f>
        <v>260876.5589025</v>
      </c>
      <c r="AM235" s="26" t="n">
        <f aca="false">$C235*AM236</f>
        <v>259744.7733975</v>
      </c>
      <c r="AN235" s="26" t="n">
        <f aca="false">$C235*AN236</f>
        <v>151798.9437695</v>
      </c>
      <c r="AO235" s="26" t="n">
        <f aca="false">$C235*AO236</f>
        <v>136582.8137695</v>
      </c>
      <c r="AP235" s="26" t="n">
        <f aca="false">$C235*AP236</f>
        <v>66772.53</v>
      </c>
      <c r="AQ235" s="26" t="n">
        <f aca="false">$C235*AQ236</f>
        <v>67001.701896</v>
      </c>
      <c r="AR235" s="26" t="n">
        <f aca="false">$C235*AR236</f>
        <v>0</v>
      </c>
      <c r="AS235" s="26" t="n">
        <f aca="false">$C235*AS236</f>
        <v>0</v>
      </c>
      <c r="AT235" s="20" t="n">
        <v>0</v>
      </c>
      <c r="AU235" s="20" t="n">
        <v>0</v>
      </c>
      <c r="AV235" s="20" t="n">
        <v>0</v>
      </c>
      <c r="AW235" s="20" t="n">
        <v>0</v>
      </c>
      <c r="AX235" s="20" t="n">
        <v>0</v>
      </c>
      <c r="AY235" s="46" t="n">
        <f aca="false">SUM(D235:AS235)</f>
        <v>2263571.000454</v>
      </c>
    </row>
    <row r="236" customFormat="false" ht="15" hidden="false" customHeight="false" outlineLevel="0" collapsed="false">
      <c r="A236" s="17"/>
      <c r="B236" s="25"/>
      <c r="C236" s="29"/>
      <c r="D236" s="22" t="n">
        <f aca="false">D163/$C235</f>
        <v>0</v>
      </c>
      <c r="E236" s="22" t="n">
        <f aca="false">E163/$C235</f>
        <v>0</v>
      </c>
      <c r="F236" s="22" t="n">
        <f aca="false">F163/$C235</f>
        <v>0</v>
      </c>
      <c r="G236" s="22" t="n">
        <f aca="false">G163/$C235</f>
        <v>0</v>
      </c>
      <c r="H236" s="22" t="n">
        <f aca="false">H163/$C235</f>
        <v>0</v>
      </c>
      <c r="I236" s="22" t="n">
        <f aca="false">I163/$C235</f>
        <v>0</v>
      </c>
      <c r="J236" s="22" t="n">
        <f aca="false">J163/$C235</f>
        <v>0</v>
      </c>
      <c r="K236" s="22" t="n">
        <f aca="false">K163/$C235</f>
        <v>0</v>
      </c>
      <c r="L236" s="22" t="n">
        <f aca="false">L163/$C235</f>
        <v>0</v>
      </c>
      <c r="M236" s="22" t="n">
        <f aca="false">M163/$C235</f>
        <v>0</v>
      </c>
      <c r="N236" s="22" t="n">
        <f aca="false">N163/$C235</f>
        <v>0</v>
      </c>
      <c r="O236" s="22" t="n">
        <f aca="false">O163/$C235</f>
        <v>0</v>
      </c>
      <c r="P236" s="22" t="n">
        <f aca="false">P163/$C235</f>
        <v>0</v>
      </c>
      <c r="Q236" s="22" t="n">
        <f aca="false">Q163/$C235</f>
        <v>0</v>
      </c>
      <c r="R236" s="22" t="n">
        <f aca="false">R163/$C235</f>
        <v>0</v>
      </c>
      <c r="S236" s="22" t="n">
        <f aca="false">S163/$C235</f>
        <v>0.0185</v>
      </c>
      <c r="T236" s="22" t="n">
        <f aca="false">T163/$C235</f>
        <v>0.0296</v>
      </c>
      <c r="U236" s="22" t="n">
        <f aca="false">U163/$C235</f>
        <v>0.0295999991623855</v>
      </c>
      <c r="V236" s="22" t="n">
        <f aca="false">V163/$C235</f>
        <v>0.025</v>
      </c>
      <c r="W236" s="22" t="n">
        <f aca="false">W163/$C235</f>
        <v>0.025</v>
      </c>
      <c r="X236" s="22" t="n">
        <f aca="false">X163/$C235</f>
        <v>0.025</v>
      </c>
      <c r="Y236" s="22" t="n">
        <f aca="false">Y163/$C235</f>
        <v>0.025</v>
      </c>
      <c r="Z236" s="22" t="n">
        <f aca="false">Z163/$C235</f>
        <v>0</v>
      </c>
      <c r="AA236" s="22" t="n">
        <f aca="false">AA163/$C235</f>
        <v>0</v>
      </c>
      <c r="AB236" s="22" t="n">
        <f aca="false">AB163/$C235</f>
        <v>0</v>
      </c>
      <c r="AC236" s="22" t="n">
        <f aca="false">AC163/$C235</f>
        <v>0</v>
      </c>
      <c r="AD236" s="22" t="n">
        <f aca="false">AD163/$C235</f>
        <v>0</v>
      </c>
      <c r="AE236" s="22" t="n">
        <f aca="false">AE163/$C235</f>
        <v>0</v>
      </c>
      <c r="AF236" s="22" t="n">
        <f aca="false">AF163/$C235</f>
        <v>0</v>
      </c>
      <c r="AG236" s="22" t="n">
        <f aca="false">AG163/$C235</f>
        <v>0</v>
      </c>
      <c r="AH236" s="22"/>
      <c r="AI236" s="22"/>
      <c r="AJ236" s="22" t="n">
        <f aca="false">(AJ163/$C235)+(3.195/100)</f>
        <v>0.203949998356579</v>
      </c>
      <c r="AK236" s="22" t="n">
        <f aca="false">(AK163/$C235)+(3.195/100)</f>
        <v>0.20185</v>
      </c>
      <c r="AL236" s="22" t="n">
        <f aca="false">(AL163/$C235)+(3.195/100)</f>
        <v>0.11525</v>
      </c>
      <c r="AM236" s="22" t="n">
        <f aca="false">(AM163/$C235)+(3.195/100)</f>
        <v>0.11475</v>
      </c>
      <c r="AN236" s="22" t="n">
        <f aca="false">(AN163/$C235)+(3.195/100)</f>
        <v>0.0670617105003037</v>
      </c>
      <c r="AO236" s="22" t="n">
        <f aca="false">(AO163/$C235)+(3.195/100)</f>
        <v>0.0603395312831383</v>
      </c>
      <c r="AP236" s="22" t="n">
        <f aca="false">(AP163/$C235)</f>
        <v>0.0294987564803633</v>
      </c>
      <c r="AQ236" s="22" t="n">
        <f aca="false">(AQ163/$C235)</f>
        <v>0.0296</v>
      </c>
      <c r="AR236" s="22"/>
      <c r="AS236" s="22"/>
      <c r="AT236" s="23"/>
      <c r="AU236" s="23"/>
      <c r="AV236" s="23"/>
      <c r="AW236" s="23"/>
      <c r="AX236" s="23"/>
      <c r="AY236" s="47" t="n">
        <f aca="false">SUM(D236:AS236)</f>
        <v>0.99999999578277</v>
      </c>
    </row>
    <row r="237" customFormat="false" ht="18" hidden="false" customHeight="true" outlineLevel="0" collapsed="false">
      <c r="A237" s="17"/>
      <c r="B237" s="18" t="s">
        <v>103</v>
      </c>
      <c r="C237" s="30"/>
      <c r="D237" s="20" t="n">
        <f aca="false">D199+D201+D203+D205+D207+D209+D211+D213+D215+D217+D219+D221+D223+D225+D227+D229+D231+D233+D235+D195+D193+D191+D189</f>
        <v>203380.034221024</v>
      </c>
      <c r="E237" s="20" t="n">
        <f aca="false">E199+E201+E203+E205+E207+E209+E211+E213+E215+E217+E219+E221+E223+E225+E227+E229+E231+E233+E235+E195+E193+E191+E189</f>
        <v>402540.144330061</v>
      </c>
      <c r="F237" s="20" t="n">
        <f aca="false">F199+F201+F203+F205+F207+F209+F211+F213+F215+F217+F219+F221+F223+F225+F227+F229+F231+F233+F235+F195+F193+F191+F189</f>
        <v>516937.950675688</v>
      </c>
      <c r="G237" s="20" t="n">
        <f aca="false">G199+G201+G203+G205+G207+G209+G211+G213+G215+G217+G219+G221+G223+G225+G227+G229+G231+G233+G235+G195+G193+G191+G189</f>
        <v>538875.2207651</v>
      </c>
      <c r="H237" s="20" t="n">
        <f aca="false">H199+H201+H203+H205+H207+H209+H211+H213+H215+H217+H219+H221+H223+H225+H227+H229+H231+H233+H235+H195+H193+H191+H189</f>
        <v>777491.893237643</v>
      </c>
      <c r="I237" s="20" t="n">
        <f aca="false">I199+I201+I203+I205+I207+I209+I211+I213+I215+I217+I219+I221+I223+I225+I227+I229+I231+I233+I235+I195+I193+I191+I189</f>
        <v>606280.617952246</v>
      </c>
      <c r="J237" s="20" t="n">
        <f aca="false">J199+J201+J203+J205+J207+J209+J211+J213+J215+J217+J219+J221+J223+J225+J227+J229+J231+J233+J235+J195+J193+J191+J189</f>
        <v>962171.34414511</v>
      </c>
      <c r="K237" s="20" t="n">
        <f aca="false">K199+K201+K203+K205+K207+K209+K211+K213+K215+K217+K219+K221+K223+K225+K227+K229+K231+K233+K235+K195+K193+K191+K189</f>
        <v>802109.021613696</v>
      </c>
      <c r="L237" s="20" t="n">
        <f aca="false">L199+L201+L203+L205+L207+L209+L211+L213+L215+L217+L219+L221+L223+L225+L227+L229+L231+L233+L235+L195+L193+L191+L189</f>
        <v>540626.986186417</v>
      </c>
      <c r="M237" s="20" t="n">
        <f aca="false">M199+M201+M203+M205+M207+M209+M211+M213+M215+M217+M219+M221+M223+M225+M227+M229+M231+M233+M235+M195+M193+M191+M189</f>
        <v>482106.89571109</v>
      </c>
      <c r="N237" s="20" t="n">
        <f aca="false">N199+N201+N203+N205+N207+N209+N211+N213+N215+N217+N219+N221+N223+N225+N227+N229+N231+N233+N235+N195+N193+N191+N189</f>
        <v>431272.774264285</v>
      </c>
      <c r="O237" s="20" t="n">
        <f aca="false">O199+O201+O203+O205+O207+O209+O211+O213+O215+O217+O219+O221+O223+O225+O227+O229+O231+O233+O235+O195+O193+O191+O189</f>
        <v>464709.668937414</v>
      </c>
      <c r="P237" s="20" t="n">
        <f aca="false">P199+P201+P203+P205+P207+P209+P211+P213+P215+P217+P219+P221+P223+P225+P227+P229+P231+P233+P235+P195+P193+P191+P189</f>
        <v>488162.016513347</v>
      </c>
      <c r="Q237" s="20" t="n">
        <f aca="false">Q199+Q201+Q203+Q205+Q207+Q209+Q211+Q213+Q215+Q217+Q219+Q221+Q223+Q225+Q227+Q229+Q231+Q233+Q235+Q195+Q193+Q191+Q189</f>
        <v>516586.438775407</v>
      </c>
      <c r="R237" s="20" t="n">
        <f aca="false">R199+R201+R203+R205+R207+R209+R211+R213+R215+R217+R219+R221+R223+R225+R227+R229+R231+R233+R235+R195+R193+R191+R189</f>
        <v>475470.21918086</v>
      </c>
      <c r="S237" s="20" t="n">
        <f aca="false">S199+S201+S203+S205+S207+S209+S211+S213+S215+S217+S219+S221+S223+S225+S227+S229+S231+S233+S235+S195+S193+S191+S189</f>
        <v>403468.227991332</v>
      </c>
      <c r="T237" s="20" t="n">
        <f aca="false">T199+T201+T203+T205+T207+T209+T211+T213+T215+T217+T219+T221+T223+T225+T227+T229+T231+T233+T235+T195+T193+T191+T189</f>
        <v>1311738.22894582</v>
      </c>
      <c r="U237" s="20" t="n">
        <f aca="false">U199+U201+U203+U205+U207+U209+U211+U213+U215+U217+U219+U221+U223+U225+U227+U229+U231+U233+U235+U195+U193+U191+U189</f>
        <v>748464.290086775</v>
      </c>
      <c r="V237" s="20" t="n">
        <f aca="false">V199+V201+V203+V205+V207+V209+V211+V213+V215+V217+V219+V221+V223+V225+V227+V229+V231+V233+V235+V195+V193+V191+V189</f>
        <v>635958.253171069</v>
      </c>
      <c r="W237" s="20" t="n">
        <f aca="false">W199+W201+W203+W205+W207+W209+W211+W213+W215+W217+W219+W221+W223+W225+W227+W229+W231+W233+W235+W195+W193+W191+W189</f>
        <v>498776.30141616</v>
      </c>
      <c r="X237" s="20" t="n">
        <f aca="false">X199+X201+X203+X205+X207+X209+X211+X213+X215+X217+X219+X221+X223+X225+X227+X229+X231+X233+X235+X195+X193+X191+X189</f>
        <v>465882.57698836</v>
      </c>
      <c r="Y237" s="20" t="n">
        <f aca="false">Y199+Y201+Y203+Y205+Y207+Y209+Y211+Y213+Y215+Y217+Y219+Y221+Y223+Y225+Y227+Y229+Y231+Y233+Y235+Y195+Y193+Y191+Y189</f>
        <v>434558.72777325</v>
      </c>
      <c r="Z237" s="20" t="n">
        <f aca="false">Z199+Z201+Z203+Z205+Z207+Z209+Z211+Z213+Z215+Z217+Z219+Z221+Z223+Z225+Z227+Z229+Z231+Z233+Z235+Z195+Z193+Z191+Z189</f>
        <v>1817031.53191294</v>
      </c>
      <c r="AA237" s="20" t="n">
        <f aca="false">AA199+AA201+AA203+AA205+AA207+AA209+AA211+AA213+AA215+AA217+AA219+AA221+AA223+AA225+AA227+AA229+AA231+AA233+AA235+AA195+AA193+AA191+AA189</f>
        <v>1491349.57727242</v>
      </c>
      <c r="AB237" s="20" t="n">
        <f aca="false">AB199+AB201+AB203+AB205+AB207+AB209+AB211+AB213+AB215+AB217+AB219+AB221+AB223+AB225+AB227+AB229+AB231+AB233+AB235+AB195+AB193+AB191+AB189</f>
        <v>819630.684304784</v>
      </c>
      <c r="AC237" s="20" t="n">
        <f aca="false">AC199+AC201+AC203+AC205+AC207+AC209+AC211+AC213+AC215+AC217+AC219+AC221+AC223+AC225+AC227+AC229+AC231+AC233+AC235+AC195+AC193+AC191+AC189</f>
        <v>11748.5122024781</v>
      </c>
      <c r="AD237" s="20" t="n">
        <f aca="false">AD199+AD201+AD203+AD205+AD207+AD209+AD211+AD213+AD215+AD217+AD219+AD221+AD223+AD225+AD227+AD229+AD231+AD233+AD235+AD195+AD193+AD191+AD189</f>
        <v>11747.0136785335</v>
      </c>
      <c r="AE237" s="20" t="n">
        <f aca="false">AE199+AE201+AE203+AE205+AE207+AE209+AE211+AE213+AE215+AE217+AE219+AE221+AE223+AE225+AE227+AE229+AE231+AE233+AE235+AE195+AE193+AE191+AE189</f>
        <v>0</v>
      </c>
      <c r="AF237" s="20" t="n">
        <f aca="false">AF199+AF201+AF203+AF205+AF207+AF209+AF211+AF213+AF215+AF217+AF219+AF221+AF223+AF225+AF227+AF229+AF231+AF233+AF235+AF195+AF193+AF191+AF189</f>
        <v>0</v>
      </c>
      <c r="AG237" s="20" t="n">
        <f aca="false">AG199+AG201+AG203+AG205+AG207+AG209+AG211+AG213+AG215+AG217+AG219+AG221+AG223+AG225+AG227+AG229+AG231+AG233+AG235+AG195+AG193+AG191+AG189</f>
        <v>0</v>
      </c>
      <c r="AH237" s="20" t="n">
        <f aca="false">AH199+AH201+AH203+AH205+AH207+AH209+AH211+AH213+AH215+AH217+AH219+AH221+AH223+AH225+AH227+AH229+AH231+AH233+AH235+AH195+AH193+AH191+AH189</f>
        <v>0</v>
      </c>
      <c r="AI237" s="20" t="n">
        <f aca="false">AI199+AI201+AI203+AI205+AI207+AI209+AI211+AI213+AI215+AI217+AI219+AI221+AI223+AI225+AI227+AI229+AI231+AI233+AI235+AI195+AI193+AI191+AI189</f>
        <v>43847.9253236601</v>
      </c>
      <c r="AJ237" s="20" t="n">
        <f aca="false">AJ199+AJ201+AJ203+AJ205+AJ207+AJ209+AJ211+AJ213+AJ215+AJ217+AJ219+AJ221+AJ223+AJ225+AJ227+AJ229+AJ231+AJ233+AJ235+AJ195+AJ193+AJ191+AJ189</f>
        <v>1746227.83142078</v>
      </c>
      <c r="AK237" s="20" t="n">
        <f aca="false">AK199+AK201+AK203+AK205+AK207+AK209+AK211+AK213+AK215+AK217+AK219+AK221+AK223+AK225+AK227+AK229+AK231+AK233+AK235+AK195+AK193+AK191+AK189</f>
        <v>1817445.40409285</v>
      </c>
      <c r="AL237" s="20" t="n">
        <f aca="false">AL199+AL201+AL203+AL205+AL207+AL209+AL211+AL213+AL215+AL217+AL219+AL221+AL223+AL225+AL227+AL229+AL231+AL233+AL235+AL195+AL193+AL191+AL189</f>
        <v>2202357.3323664</v>
      </c>
      <c r="AM237" s="20" t="n">
        <f aca="false">AM199+AM201+AM203+AM205+AM207+AM209+AM211+AM213+AM215+AM217+AM219+AM221+AM223+AM225+AM227+AM229+AM231+AM233+AM235+AM195+AM193+AM191+AM189</f>
        <v>2189857.47971613</v>
      </c>
      <c r="AN237" s="20" t="n">
        <f aca="false">AN199+AN201+AN203+AN205+AN207+AN209+AN211+AN213+AN215+AN217+AN219+AN221+AN223+AN225+AN227+AN229+AN231+AN233+AN235+AN195+AN193+AN191+AN189</f>
        <v>2074591.7161933</v>
      </c>
      <c r="AO237" s="20" t="n">
        <f aca="false">AO199+AO201+AO203+AO205+AO207+AO209+AO211+AO213+AO215+AO217+AO219+AO221+AO223+AO225+AO227+AO229+AO231+AO233+AO235+AO195+AO193+AO191+AO189</f>
        <v>1844368.40381119</v>
      </c>
      <c r="AP237" s="20" t="n">
        <f aca="false">AP199+AP201+AP203+AP205+AP207+AP209+AP211+AP213+AP215+AP217+AP219+AP221+AP223+AP225+AP227+AP229+AP231+AP233+AP235+AP195+AP193+AP191+AP189</f>
        <v>1627805.50800569</v>
      </c>
      <c r="AQ237" s="20" t="n">
        <f aca="false">AQ199+AQ201+AQ203+AQ205+AQ207+AQ209+AQ211+AQ213+AQ215+AQ217+AQ219+AQ221+AQ223+AQ225+AQ227+AQ229+AQ231+AQ233+AQ235+AQ195+AQ193+AQ191+AQ189</f>
        <v>1365364.38823367</v>
      </c>
      <c r="AR237" s="20" t="n">
        <f aca="false">AR199+AR201+AR203+AR205+AR207+AR209+AR211+AR213+AR215+AR217+AR219+AR221+AR223+AR225+AR227+AR229+AR231+AR233+AR235+AR195+AR193+AR191+AR189</f>
        <v>834887.192483597</v>
      </c>
      <c r="AS237" s="20" t="n">
        <f aca="false">AS199+AS201+AS203+AS205+AS207+AS209+AS211+AS213+AS215+AS217+AS219+AS221+AS223+AS225+AS227+AS229+AS231+AS233+AS235+AS195+AS193+AS191+AS189</f>
        <v>729467.562260716</v>
      </c>
      <c r="AT237" s="20" t="n">
        <f aca="false">AT199+AT201+AT203+AT205+AT207+AT209+AT211+AT213+AT215+AT217+AT219+AT221+AT223+AT225+AT227+AT229+AT231+AT233+AT235+AT195+AT193+AT191+AT189</f>
        <v>0</v>
      </c>
      <c r="AU237" s="20" t="n">
        <f aca="false">AU199+AU201+AU203+AU205+AU207+AU209+AU211+AU213+AU215+AU217+AU219+AU221+AU223+AU225+AU227+AU229+AU231+AU233+AU235+AU195+AU193+AU191+AU189</f>
        <v>0</v>
      </c>
      <c r="AV237" s="20" t="n">
        <f aca="false">AV199+AV201+AV203+AV205+AV207+AV209+AV211+AV213+AV215+AV217+AV219+AV221+AV223+AV225+AV227+AV229+AV231+AV233+AV235+AV195+AV193+AV191+AV189</f>
        <v>0</v>
      </c>
      <c r="AW237" s="20" t="n">
        <f aca="false">AW199+AW201+AW203+AW205+AW207+AW209+AW211+AW213+AW215+AW217+AW219+AW221+AW223+AW225+AW227+AW229+AW231+AW233+AW235+AW195+AW193+AW191+AW189</f>
        <v>0</v>
      </c>
      <c r="AX237" s="20" t="n">
        <f aca="false">AX199+AX201+AX203+AX205+AX207+AX209+AX211+AX213+AX215+AX217+AX219+AX221+AX223+AX225+AX227+AX229+AX231+AX233+AX235+AX195+AX193+AX191+AX189</f>
        <v>0</v>
      </c>
      <c r="AY237" s="20" t="n">
        <f aca="false">SUM(D237:AX237)</f>
        <v>33335295.8961613</v>
      </c>
    </row>
    <row r="238" customFormat="false" ht="15" hidden="false" customHeight="false" outlineLevel="0" collapsed="false">
      <c r="A238" s="17"/>
      <c r="B238" s="18"/>
      <c r="C238" s="30"/>
      <c r="D238" s="31" t="n">
        <f aca="false">D237/$C239</f>
        <v>0.00610104181462863</v>
      </c>
      <c r="E238" s="31" t="n">
        <f aca="false">E237/$C239</f>
        <v>0.012075493359173</v>
      </c>
      <c r="F238" s="31" t="n">
        <f aca="false">F237/$C239</f>
        <v>0.0155072254989068</v>
      </c>
      <c r="G238" s="31" t="n">
        <f aca="false">G237/$C239</f>
        <v>0.016165304855747</v>
      </c>
      <c r="H238" s="31" t="n">
        <f aca="false">H237/$C239</f>
        <v>0.0233233835825921</v>
      </c>
      <c r="I238" s="31" t="n">
        <f aca="false">I237/$C239</f>
        <v>0.0181873477192245</v>
      </c>
      <c r="J238" s="31" t="n">
        <f aca="false">J237/$C239</f>
        <v>0.0288634409269852</v>
      </c>
      <c r="K238" s="31" t="n">
        <f aca="false">K237/$C239</f>
        <v>0.024061853954837</v>
      </c>
      <c r="L238" s="31" t="n">
        <f aca="false">L237/$C239</f>
        <v>0.0162178547243996</v>
      </c>
      <c r="M238" s="31" t="n">
        <f aca="false">M237/$C239</f>
        <v>0.0144623553689525</v>
      </c>
      <c r="N238" s="31" t="n">
        <f aca="false">N237/$C239</f>
        <v>0.0129374215093199</v>
      </c>
      <c r="O238" s="31" t="n">
        <f aca="false">O237/$C239</f>
        <v>0.0139404692929111</v>
      </c>
      <c r="P238" s="31" t="n">
        <f aca="false">P237/$C239</f>
        <v>0.0146439982984008</v>
      </c>
      <c r="Q238" s="31" t="n">
        <f aca="false">Q237/$C239</f>
        <v>0.0154966807627425</v>
      </c>
      <c r="R238" s="31" t="n">
        <f aca="false">R237/$C239</f>
        <v>0.014263266794815</v>
      </c>
      <c r="S238" s="31" t="n">
        <f aca="false">S237/$C239</f>
        <v>0.0121033342298198</v>
      </c>
      <c r="T238" s="31" t="n">
        <f aca="false">T237/$C239</f>
        <v>0.0393498300622178</v>
      </c>
      <c r="U238" s="31" t="n">
        <f aca="false">U237/$C239</f>
        <v>0.0224526067569307</v>
      </c>
      <c r="V238" s="31" t="n">
        <f aca="false">V237/$C239</f>
        <v>0.0190776243588309</v>
      </c>
      <c r="W238" s="31" t="n">
        <f aca="false">W237/$C239</f>
        <v>0.0149624080984211</v>
      </c>
      <c r="X238" s="31" t="n">
        <f aca="false">X237/$C239</f>
        <v>0.0139756544628367</v>
      </c>
      <c r="Y238" s="31" t="n">
        <f aca="false">Y237/$C239</f>
        <v>0.0130359943109025</v>
      </c>
      <c r="Z238" s="31" t="n">
        <f aca="false">Z237/$C239</f>
        <v>0.0545077366967697</v>
      </c>
      <c r="AA238" s="31" t="n">
        <f aca="false">AA237/$C239</f>
        <v>0.0447378532805224</v>
      </c>
      <c r="AB238" s="31" t="n">
        <f aca="false">AB237/$C239</f>
        <v>0.0245874728886207</v>
      </c>
      <c r="AC238" s="31" t="n">
        <f aca="false">AC237/$C239</f>
        <v>0.000352434615725835</v>
      </c>
      <c r="AD238" s="31" t="n">
        <f aca="false">AD237/$C239</f>
        <v>0.000352389662654206</v>
      </c>
      <c r="AE238" s="31" t="n">
        <f aca="false">AE237/$C239</f>
        <v>0</v>
      </c>
      <c r="AF238" s="31" t="n">
        <f aca="false">AF237/$C239</f>
        <v>0</v>
      </c>
      <c r="AG238" s="31" t="n">
        <f aca="false">AG237/$C239</f>
        <v>0</v>
      </c>
      <c r="AH238" s="31" t="n">
        <f aca="false">AH237/$C239</f>
        <v>0</v>
      </c>
      <c r="AI238" s="31" t="n">
        <f aca="false">AI237/$C239</f>
        <v>0.00131536031503288</v>
      </c>
      <c r="AJ238" s="31" t="n">
        <f aca="false">AJ237/$C239</f>
        <v>0.0523837507362615</v>
      </c>
      <c r="AK238" s="31" t="n">
        <f aca="false">AK237/$C239</f>
        <v>0.0545201521311816</v>
      </c>
      <c r="AL238" s="31" t="n">
        <f aca="false">AL237/$C239</f>
        <v>0.0660668301438039</v>
      </c>
      <c r="AM238" s="31" t="n">
        <f aca="false">AM237/$C239</f>
        <v>0.0656918566416698</v>
      </c>
      <c r="AN238" s="31" t="n">
        <f aca="false">AN237/$C239</f>
        <v>0.062234087319615</v>
      </c>
      <c r="AO238" s="31" t="n">
        <f aca="false">AO237/$C239</f>
        <v>0.0553277945710402</v>
      </c>
      <c r="AP238" s="31" t="n">
        <f aca="false">AP237/$C239</f>
        <v>0.048831290192589</v>
      </c>
      <c r="AQ238" s="31" t="n">
        <f aca="false">AQ237/$C239</f>
        <v>0.0409585201257546</v>
      </c>
      <c r="AR238" s="31" t="n">
        <f aca="false">AR237/$C239</f>
        <v>0.0250451411877763</v>
      </c>
      <c r="AS238" s="31" t="n">
        <f aca="false">AS237/$C239</f>
        <v>0.0218827384743737</v>
      </c>
      <c r="AT238" s="31" t="n">
        <f aca="false">AT237/$C239</f>
        <v>0</v>
      </c>
      <c r="AU238" s="31" t="n">
        <f aca="false">AU237/$C239</f>
        <v>0</v>
      </c>
      <c r="AV238" s="31" t="n">
        <f aca="false">AV237/$C239</f>
        <v>0</v>
      </c>
      <c r="AW238" s="31" t="n">
        <f aca="false">AW237/$C239</f>
        <v>0</v>
      </c>
      <c r="AX238" s="31" t="n">
        <f aca="false">AX237/$C239</f>
        <v>0</v>
      </c>
      <c r="AY238" s="24" t="n">
        <f aca="false">AY237/C239</f>
        <v>0.999999999726986</v>
      </c>
    </row>
    <row r="239" customFormat="false" ht="18" hidden="false" customHeight="true" outlineLevel="0" collapsed="false">
      <c r="A239" s="17"/>
      <c r="B239" s="18" t="s">
        <v>104</v>
      </c>
      <c r="C239" s="32" t="n">
        <f aca="false">SUM(C187:C236)</f>
        <v>33335295.9052623</v>
      </c>
      <c r="D239" s="20" t="n">
        <f aca="false">D237</f>
        <v>203380.034221024</v>
      </c>
      <c r="E239" s="20" t="n">
        <f aca="false">D239+E237</f>
        <v>605920.178551085</v>
      </c>
      <c r="F239" s="20" t="n">
        <f aca="false">E239+F237</f>
        <v>1122858.12922677</v>
      </c>
      <c r="G239" s="20" t="n">
        <f aca="false">F239+G237</f>
        <v>1661733.34999187</v>
      </c>
      <c r="H239" s="20" t="n">
        <f aca="false">G239+H237</f>
        <v>2439225.24322951</v>
      </c>
      <c r="I239" s="20" t="n">
        <f aca="false">H239+I237</f>
        <v>3045505.86118176</v>
      </c>
      <c r="J239" s="20" t="n">
        <f aca="false">I239+J237</f>
        <v>4007677.20532687</v>
      </c>
      <c r="K239" s="20" t="n">
        <f aca="false">J239+K237</f>
        <v>4809786.22694057</v>
      </c>
      <c r="L239" s="20" t="n">
        <f aca="false">K239+L237</f>
        <v>5350413.21312698</v>
      </c>
      <c r="M239" s="20" t="n">
        <f aca="false">L239+M237</f>
        <v>5832520.10883807</v>
      </c>
      <c r="N239" s="20" t="n">
        <f aca="false">M239+N237</f>
        <v>6263792.88310236</v>
      </c>
      <c r="O239" s="20" t="n">
        <f aca="false">N239+O237</f>
        <v>6728502.55203977</v>
      </c>
      <c r="P239" s="20" t="n">
        <f aca="false">O239+P237</f>
        <v>7216664.56855312</v>
      </c>
      <c r="Q239" s="20" t="n">
        <f aca="false">P239+Q237</f>
        <v>7733251.00732853</v>
      </c>
      <c r="R239" s="20" t="n">
        <f aca="false">Q239+R237</f>
        <v>8208721.22650938</v>
      </c>
      <c r="S239" s="20" t="n">
        <f aca="false">R239+S237</f>
        <v>8612189.45450072</v>
      </c>
      <c r="T239" s="20" t="n">
        <f aca="false">S239+T237</f>
        <v>9923927.68344653</v>
      </c>
      <c r="U239" s="20" t="n">
        <f aca="false">T239+U237</f>
        <v>10672391.9735333</v>
      </c>
      <c r="V239" s="20" t="n">
        <f aca="false">U239+V237</f>
        <v>11308350.2267044</v>
      </c>
      <c r="W239" s="20" t="n">
        <f aca="false">V239+W237</f>
        <v>11807126.5281205</v>
      </c>
      <c r="X239" s="20" t="n">
        <f aca="false">W239+X237</f>
        <v>12273009.1051089</v>
      </c>
      <c r="Y239" s="20" t="n">
        <f aca="false">X239+Y237</f>
        <v>12707567.8328821</v>
      </c>
      <c r="Z239" s="20" t="n">
        <f aca="false">Y239+Z237</f>
        <v>14524599.3647951</v>
      </c>
      <c r="AA239" s="20" t="n">
        <f aca="false">Z239+AA237</f>
        <v>16015948.9420675</v>
      </c>
      <c r="AB239" s="20" t="n">
        <f aca="false">AA239+AB237</f>
        <v>16835579.6263723</v>
      </c>
      <c r="AC239" s="20" t="n">
        <f aca="false">AB239+AC237</f>
        <v>16847328.1385748</v>
      </c>
      <c r="AD239" s="20" t="n">
        <f aca="false">AC239+AD237</f>
        <v>16859075.1522533</v>
      </c>
      <c r="AE239" s="20" t="n">
        <f aca="false">AD239+AE237</f>
        <v>16859075.1522533</v>
      </c>
      <c r="AF239" s="20" t="n">
        <f aca="false">AE239+AF237</f>
        <v>16859075.1522533</v>
      </c>
      <c r="AG239" s="20" t="n">
        <f aca="false">AF239+AG237</f>
        <v>16859075.1522533</v>
      </c>
      <c r="AH239" s="20" t="n">
        <f aca="false">AG239+AH237</f>
        <v>16859075.1522533</v>
      </c>
      <c r="AI239" s="20" t="n">
        <f aca="false">AH239+AI237</f>
        <v>16902923.077577</v>
      </c>
      <c r="AJ239" s="20" t="n">
        <f aca="false">AI239+AJ237</f>
        <v>18649150.9089977</v>
      </c>
      <c r="AK239" s="20" t="n">
        <f aca="false">AJ239+AK237</f>
        <v>20466596.3130906</v>
      </c>
      <c r="AL239" s="20" t="n">
        <f aca="false">AK239+AL237</f>
        <v>22668953.645457</v>
      </c>
      <c r="AM239" s="20" t="n">
        <f aca="false">AL239+AM237</f>
        <v>24858811.1251731</v>
      </c>
      <c r="AN239" s="20" t="n">
        <f aca="false">AM239+AN237</f>
        <v>26933402.8413664</v>
      </c>
      <c r="AO239" s="20" t="n">
        <f aca="false">AN239+AO237</f>
        <v>28777771.2451776</v>
      </c>
      <c r="AP239" s="20" t="n">
        <f aca="false">AO239+AP237</f>
        <v>30405576.7531833</v>
      </c>
      <c r="AQ239" s="20" t="n">
        <f aca="false">AP239+AQ237</f>
        <v>31770941.141417</v>
      </c>
      <c r="AR239" s="20" t="n">
        <f aca="false">AQ239+AR237</f>
        <v>32605828.3339006</v>
      </c>
      <c r="AS239" s="20" t="n">
        <f aca="false">AR239+AS237</f>
        <v>33335295.8961613</v>
      </c>
      <c r="AT239" s="20" t="n">
        <f aca="false">AS239+AT237</f>
        <v>33335295.8961613</v>
      </c>
      <c r="AU239" s="20" t="n">
        <f aca="false">AT239+AU237</f>
        <v>33335295.8961613</v>
      </c>
      <c r="AV239" s="20" t="n">
        <f aca="false">AU239+AV237</f>
        <v>33335295.8961613</v>
      </c>
      <c r="AW239" s="20" t="n">
        <f aca="false">AV239+AW237</f>
        <v>33335295.8961613</v>
      </c>
      <c r="AX239" s="20" t="n">
        <f aca="false">AW239+AX237</f>
        <v>33335295.8961613</v>
      </c>
      <c r="AY239" s="20" t="n">
        <f aca="false">AX239</f>
        <v>33335295.8961613</v>
      </c>
    </row>
    <row r="240" customFormat="false" ht="15" hidden="false" customHeight="false" outlineLevel="0" collapsed="false">
      <c r="A240" s="17"/>
      <c r="B240" s="18"/>
      <c r="C240" s="32"/>
      <c r="D240" s="31" t="n">
        <f aca="false">(D239/$C$56)</f>
        <v>0.00608956453604159</v>
      </c>
      <c r="E240" s="31" t="n">
        <f aca="false">(E239)/$C239</f>
        <v>0.0181765351738016</v>
      </c>
      <c r="F240" s="31" t="n">
        <f aca="false">(F239)/$C239</f>
        <v>0.0336837606727084</v>
      </c>
      <c r="G240" s="31" t="n">
        <f aca="false">(G239)/$C239</f>
        <v>0.0498490655284554</v>
      </c>
      <c r="H240" s="31" t="n">
        <f aca="false">(H239)/$C239</f>
        <v>0.0731724491110475</v>
      </c>
      <c r="I240" s="31" t="n">
        <f aca="false">(I239)/$C239</f>
        <v>0.091359796830272</v>
      </c>
      <c r="J240" s="31" t="n">
        <f aca="false">(J239)/$C239</f>
        <v>0.120223237757257</v>
      </c>
      <c r="K240" s="31" t="n">
        <f aca="false">(K239)/$C239</f>
        <v>0.144285091712094</v>
      </c>
      <c r="L240" s="31" t="n">
        <f aca="false">(L239)/$C239</f>
        <v>0.160502946436494</v>
      </c>
      <c r="M240" s="31" t="n">
        <f aca="false">(M239)/$C239</f>
        <v>0.174965301805446</v>
      </c>
      <c r="N240" s="31" t="n">
        <f aca="false">(N239)/$C239</f>
        <v>0.187902723314766</v>
      </c>
      <c r="O240" s="31" t="n">
        <f aca="false">(O239)/$C239</f>
        <v>0.201843192607677</v>
      </c>
      <c r="P240" s="31" t="n">
        <f aca="false">(P239)/$C239</f>
        <v>0.216487190906078</v>
      </c>
      <c r="Q240" s="31" t="n">
        <f aca="false">(Q239)/$C239</f>
        <v>0.231983871668821</v>
      </c>
      <c r="R240" s="31" t="n">
        <f aca="false">(R239)/$C239</f>
        <v>0.246247138463636</v>
      </c>
      <c r="S240" s="31" t="n">
        <f aca="false">(S239)/$C239</f>
        <v>0.258350472693455</v>
      </c>
      <c r="T240" s="31" t="n">
        <f aca="false">(T239)/$C239</f>
        <v>0.297700302755673</v>
      </c>
      <c r="U240" s="31" t="n">
        <f aca="false">(U239)/$C239</f>
        <v>0.320152909512604</v>
      </c>
      <c r="V240" s="31" t="n">
        <f aca="false">(V239)/$C239</f>
        <v>0.339230533871435</v>
      </c>
      <c r="W240" s="31" t="n">
        <f aca="false">(W239)/$C239</f>
        <v>0.354192941969856</v>
      </c>
      <c r="X240" s="31" t="n">
        <f aca="false">(X239)/$C239</f>
        <v>0.368168596432693</v>
      </c>
      <c r="Y240" s="31" t="n">
        <f aca="false">(Y239)/$C239</f>
        <v>0.381204590743595</v>
      </c>
      <c r="Z240" s="31" t="n">
        <f aca="false">(Z239)/$C239</f>
        <v>0.435712327440365</v>
      </c>
      <c r="AA240" s="31" t="n">
        <f aca="false">(AA239)/$C239</f>
        <v>0.480450180720887</v>
      </c>
      <c r="AB240" s="31" t="n">
        <f aca="false">(AB239)/$C239</f>
        <v>0.505037653609508</v>
      </c>
      <c r="AC240" s="31" t="n">
        <f aca="false">(AC239)/$C239</f>
        <v>0.505390088225234</v>
      </c>
      <c r="AD240" s="31" t="n">
        <f aca="false">(AD239)/$C239</f>
        <v>0.505742477887888</v>
      </c>
      <c r="AE240" s="31" t="n">
        <f aca="false">(AE239)/$C239</f>
        <v>0.505742477887888</v>
      </c>
      <c r="AF240" s="31" t="n">
        <f aca="false">(AF239)/$C239</f>
        <v>0.505742477887888</v>
      </c>
      <c r="AG240" s="31" t="n">
        <f aca="false">(AG239)/$C239</f>
        <v>0.505742477887888</v>
      </c>
      <c r="AH240" s="31" t="n">
        <f aca="false">(AH239)/$C239</f>
        <v>0.505742477887888</v>
      </c>
      <c r="AI240" s="31" t="n">
        <f aca="false">(AI239)/$C239</f>
        <v>0.507057838202921</v>
      </c>
      <c r="AJ240" s="31" t="n">
        <f aca="false">(AJ239)/$C239</f>
        <v>0.559441588939182</v>
      </c>
      <c r="AK240" s="31" t="n">
        <f aca="false">(AK239)/$C239</f>
        <v>0.613961741070364</v>
      </c>
      <c r="AL240" s="31" t="n">
        <f aca="false">(AL239)/$C239</f>
        <v>0.680028571214168</v>
      </c>
      <c r="AM240" s="31" t="n">
        <f aca="false">(AM239)/$C239</f>
        <v>0.745720427855837</v>
      </c>
      <c r="AN240" s="31" t="n">
        <f aca="false">(AN239)/$C239</f>
        <v>0.807954515175452</v>
      </c>
      <c r="AO240" s="31" t="n">
        <f aca="false">(AO239)/$C239</f>
        <v>0.863282309746493</v>
      </c>
      <c r="AP240" s="31" t="n">
        <f aca="false">(AP239)/$C239</f>
        <v>0.912113599939081</v>
      </c>
      <c r="AQ240" s="31" t="n">
        <f aca="false">(AQ239)/$C239</f>
        <v>0.953072120064836</v>
      </c>
      <c r="AR240" s="31" t="n">
        <f aca="false">(AR239)/$C239</f>
        <v>0.978117261252612</v>
      </c>
      <c r="AS240" s="31" t="n">
        <f aca="false">(AS239)/$C239</f>
        <v>0.999999999726986</v>
      </c>
      <c r="AT240" s="31" t="n">
        <f aca="false">(AT239)/$C239</f>
        <v>0.999999999726986</v>
      </c>
      <c r="AU240" s="31" t="n">
        <f aca="false">(AU239)/$C239</f>
        <v>0.999999999726986</v>
      </c>
      <c r="AV240" s="31" t="n">
        <f aca="false">(AV239)/$C239</f>
        <v>0.999999999726986</v>
      </c>
      <c r="AW240" s="31" t="n">
        <f aca="false">(AW239)/$C239</f>
        <v>0.999999999726986</v>
      </c>
      <c r="AX240" s="31" t="n">
        <f aca="false">(AX239)/$C239</f>
        <v>0.999999999726986</v>
      </c>
      <c r="AY240" s="24" t="n">
        <f aca="false">AX240</f>
        <v>0.999999999726986</v>
      </c>
    </row>
  </sheetData>
  <mergeCells count="334">
    <mergeCell ref="A1:C2"/>
    <mergeCell ref="A4:A5"/>
    <mergeCell ref="B4:AX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AX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0:A51"/>
    <mergeCell ref="B50:B51"/>
    <mergeCell ref="C50:C51"/>
    <mergeCell ref="A52:A53"/>
    <mergeCell ref="B52:B53"/>
    <mergeCell ref="C52:C53"/>
    <mergeCell ref="A54:A55"/>
    <mergeCell ref="B54:B55"/>
    <mergeCell ref="C54:C55"/>
    <mergeCell ref="A56:A57"/>
    <mergeCell ref="B56:B57"/>
    <mergeCell ref="C56:C57"/>
    <mergeCell ref="A58:A59"/>
    <mergeCell ref="B58:AX59"/>
    <mergeCell ref="A60:A61"/>
    <mergeCell ref="B60:B61"/>
    <mergeCell ref="C60:C61"/>
    <mergeCell ref="A62:A63"/>
    <mergeCell ref="B62:B63"/>
    <mergeCell ref="C62:C63"/>
    <mergeCell ref="A64:A65"/>
    <mergeCell ref="B64:B65"/>
    <mergeCell ref="C64:C65"/>
    <mergeCell ref="A66:A67"/>
    <mergeCell ref="B66:B67"/>
    <mergeCell ref="C66:C67"/>
    <mergeCell ref="A68:A69"/>
    <mergeCell ref="B68:B69"/>
    <mergeCell ref="C68:C69"/>
    <mergeCell ref="A70:A71"/>
    <mergeCell ref="B70:B71"/>
    <mergeCell ref="C70:C71"/>
    <mergeCell ref="A72:A73"/>
    <mergeCell ref="B72:B73"/>
    <mergeCell ref="C72:C73"/>
    <mergeCell ref="A74:A75"/>
    <mergeCell ref="B74:B75"/>
    <mergeCell ref="C74:C75"/>
    <mergeCell ref="A76:A77"/>
    <mergeCell ref="B76:B77"/>
    <mergeCell ref="C76:C77"/>
    <mergeCell ref="A78:A79"/>
    <mergeCell ref="B78:B79"/>
    <mergeCell ref="C78:C79"/>
    <mergeCell ref="A80:A81"/>
    <mergeCell ref="B80:B81"/>
    <mergeCell ref="C80:C81"/>
    <mergeCell ref="A82:A83"/>
    <mergeCell ref="B82:B83"/>
    <mergeCell ref="C82:C83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96:A97"/>
    <mergeCell ref="B96:B97"/>
    <mergeCell ref="C96:C97"/>
    <mergeCell ref="A98:A99"/>
    <mergeCell ref="B98:B99"/>
    <mergeCell ref="C98:C99"/>
    <mergeCell ref="A100:A101"/>
    <mergeCell ref="B100:B101"/>
    <mergeCell ref="C100:C101"/>
    <mergeCell ref="A102:A103"/>
    <mergeCell ref="B102:B103"/>
    <mergeCell ref="C102:C103"/>
    <mergeCell ref="A104:A105"/>
    <mergeCell ref="B104:B105"/>
    <mergeCell ref="C104:C105"/>
    <mergeCell ref="A106:A107"/>
    <mergeCell ref="B106:B107"/>
    <mergeCell ref="C106:C107"/>
    <mergeCell ref="A108:A109"/>
    <mergeCell ref="B108:B109"/>
    <mergeCell ref="C108:C109"/>
    <mergeCell ref="A112:A113"/>
    <mergeCell ref="B112:C113"/>
    <mergeCell ref="A115:A116"/>
    <mergeCell ref="A117:A118"/>
    <mergeCell ref="B117:B118"/>
    <mergeCell ref="C117:C118"/>
    <mergeCell ref="A119:A120"/>
    <mergeCell ref="B119:B120"/>
    <mergeCell ref="C119:C120"/>
    <mergeCell ref="A121:A122"/>
    <mergeCell ref="B121:B122"/>
    <mergeCell ref="C121:C122"/>
    <mergeCell ref="A123:A124"/>
    <mergeCell ref="B123:B124"/>
    <mergeCell ref="C123:C124"/>
    <mergeCell ref="A125:A126"/>
    <mergeCell ref="B125:AX126"/>
    <mergeCell ref="A127:A128"/>
    <mergeCell ref="B127:B128"/>
    <mergeCell ref="C127:C128"/>
    <mergeCell ref="A129:A130"/>
    <mergeCell ref="B129:B130"/>
    <mergeCell ref="C129:C130"/>
    <mergeCell ref="A131:A132"/>
    <mergeCell ref="B131:B132"/>
    <mergeCell ref="C131:C132"/>
    <mergeCell ref="A133:A134"/>
    <mergeCell ref="B133:B134"/>
    <mergeCell ref="C133:C134"/>
    <mergeCell ref="A135:A136"/>
    <mergeCell ref="B135:B136"/>
    <mergeCell ref="C135:C136"/>
    <mergeCell ref="A137:A138"/>
    <mergeCell ref="B137:B138"/>
    <mergeCell ref="C137:C138"/>
    <mergeCell ref="A139:A140"/>
    <mergeCell ref="B139:B140"/>
    <mergeCell ref="C139:C140"/>
    <mergeCell ref="A141:A142"/>
    <mergeCell ref="B141:B142"/>
    <mergeCell ref="C141:C142"/>
    <mergeCell ref="A143:A144"/>
    <mergeCell ref="B143:B144"/>
    <mergeCell ref="C143:C144"/>
    <mergeCell ref="A145:A146"/>
    <mergeCell ref="B145:B146"/>
    <mergeCell ref="C145:C146"/>
    <mergeCell ref="A147:A148"/>
    <mergeCell ref="B147:B148"/>
    <mergeCell ref="C147:C148"/>
    <mergeCell ref="A149:A150"/>
    <mergeCell ref="B149:B150"/>
    <mergeCell ref="C149:C150"/>
    <mergeCell ref="A151:A152"/>
    <mergeCell ref="B151:B152"/>
    <mergeCell ref="C151:C152"/>
    <mergeCell ref="A153:A154"/>
    <mergeCell ref="B153:B154"/>
    <mergeCell ref="C153:C154"/>
    <mergeCell ref="A155:A156"/>
    <mergeCell ref="B155:B156"/>
    <mergeCell ref="C155:C156"/>
    <mergeCell ref="A157:A158"/>
    <mergeCell ref="B157:B158"/>
    <mergeCell ref="C157:C158"/>
    <mergeCell ref="A159:A160"/>
    <mergeCell ref="B159:B160"/>
    <mergeCell ref="C159:C160"/>
    <mergeCell ref="A161:A162"/>
    <mergeCell ref="B161:B162"/>
    <mergeCell ref="C161:C162"/>
    <mergeCell ref="A163:A164"/>
    <mergeCell ref="B163:B164"/>
    <mergeCell ref="C163:C164"/>
    <mergeCell ref="A165:A166"/>
    <mergeCell ref="B165:B166"/>
    <mergeCell ref="C165:C166"/>
    <mergeCell ref="A167:A168"/>
    <mergeCell ref="B167:B168"/>
    <mergeCell ref="C167:C168"/>
    <mergeCell ref="A169:A170"/>
    <mergeCell ref="B169:AX170"/>
    <mergeCell ref="A171:A172"/>
    <mergeCell ref="B171:B172"/>
    <mergeCell ref="C171:C172"/>
    <mergeCell ref="A173:A174"/>
    <mergeCell ref="B173:B174"/>
    <mergeCell ref="C173:C174"/>
    <mergeCell ref="A175:A176"/>
    <mergeCell ref="B175:B176"/>
    <mergeCell ref="C175:C176"/>
    <mergeCell ref="A177:A178"/>
    <mergeCell ref="B177:B178"/>
    <mergeCell ref="C177:C178"/>
    <mergeCell ref="A179:A180"/>
    <mergeCell ref="B179:B180"/>
    <mergeCell ref="C179:C180"/>
    <mergeCell ref="A184:A185"/>
    <mergeCell ref="B184:C185"/>
    <mergeCell ref="A187:A188"/>
    <mergeCell ref="A189:A190"/>
    <mergeCell ref="B189:B190"/>
    <mergeCell ref="C189:C190"/>
    <mergeCell ref="A191:A192"/>
    <mergeCell ref="B191:B192"/>
    <mergeCell ref="C191:C192"/>
    <mergeCell ref="A193:A194"/>
    <mergeCell ref="B193:B194"/>
    <mergeCell ref="C193:C194"/>
    <mergeCell ref="A195:A196"/>
    <mergeCell ref="B195:B196"/>
    <mergeCell ref="C195:C196"/>
    <mergeCell ref="A197:A198"/>
    <mergeCell ref="B197:AX198"/>
    <mergeCell ref="A199:A200"/>
    <mergeCell ref="B199:B200"/>
    <mergeCell ref="C199:C200"/>
    <mergeCell ref="A201:A202"/>
    <mergeCell ref="B201:B202"/>
    <mergeCell ref="C201:C202"/>
    <mergeCell ref="A203:A204"/>
    <mergeCell ref="B203:B204"/>
    <mergeCell ref="C203:C204"/>
    <mergeCell ref="A205:A206"/>
    <mergeCell ref="B205:B206"/>
    <mergeCell ref="C205:C206"/>
    <mergeCell ref="A207:A208"/>
    <mergeCell ref="B207:B208"/>
    <mergeCell ref="C207:C208"/>
    <mergeCell ref="A209:A210"/>
    <mergeCell ref="B209:B210"/>
    <mergeCell ref="C209:C210"/>
    <mergeCell ref="A211:A212"/>
    <mergeCell ref="B211:B212"/>
    <mergeCell ref="C211:C212"/>
    <mergeCell ref="A213:A214"/>
    <mergeCell ref="B213:B214"/>
    <mergeCell ref="C213:C214"/>
    <mergeCell ref="A215:A216"/>
    <mergeCell ref="B215:B216"/>
    <mergeCell ref="C215:C216"/>
    <mergeCell ref="A217:A218"/>
    <mergeCell ref="B217:B218"/>
    <mergeCell ref="C217:C218"/>
    <mergeCell ref="A219:A220"/>
    <mergeCell ref="B219:B220"/>
    <mergeCell ref="C219:C220"/>
    <mergeCell ref="A221:A222"/>
    <mergeCell ref="B221:B222"/>
    <mergeCell ref="C221:C222"/>
    <mergeCell ref="A223:A224"/>
    <mergeCell ref="B223:B224"/>
    <mergeCell ref="C223:C224"/>
    <mergeCell ref="A225:A226"/>
    <mergeCell ref="B225:B226"/>
    <mergeCell ref="C225:C226"/>
    <mergeCell ref="A227:A228"/>
    <mergeCell ref="B227:B228"/>
    <mergeCell ref="C227:C228"/>
    <mergeCell ref="A229:A230"/>
    <mergeCell ref="B229:B230"/>
    <mergeCell ref="C229:C230"/>
    <mergeCell ref="A231:A232"/>
    <mergeCell ref="B231:B232"/>
    <mergeCell ref="C231:C232"/>
    <mergeCell ref="A233:A234"/>
    <mergeCell ref="B233:B234"/>
    <mergeCell ref="C233:C234"/>
    <mergeCell ref="A235:A236"/>
    <mergeCell ref="B235:B236"/>
    <mergeCell ref="C235:C236"/>
    <mergeCell ref="A237:A238"/>
    <mergeCell ref="B237:B238"/>
    <mergeCell ref="C237:C238"/>
    <mergeCell ref="A239:A240"/>
    <mergeCell ref="B239:B240"/>
    <mergeCell ref="C239:C240"/>
  </mergeCells>
  <conditionalFormatting sqref="H64:AX64">
    <cfRule type="cellIs" priority="2" operator="equal" aboveAverage="0" equalAverage="0" bottom="0" percent="0" rank="0" text="" dxfId="0">
      <formula>0</formula>
    </cfRule>
  </conditionalFormatting>
  <conditionalFormatting sqref="H64:AX64">
    <cfRule type="cellIs" priority="3" operator="equal" aboveAverage="0" equalAverage="0" bottom="0" percent="0" rank="0" text="" dxfId="1">
      <formula>0</formula>
    </cfRule>
  </conditionalFormatting>
  <conditionalFormatting sqref="H62:AX62">
    <cfRule type="cellIs" priority="4" operator="equal" aboveAverage="0" equalAverage="0" bottom="0" percent="0" rank="0" text="" dxfId="2">
      <formula>0</formula>
    </cfRule>
  </conditionalFormatting>
  <conditionalFormatting sqref="H62:AX62">
    <cfRule type="cellIs" priority="5" operator="equal" aboveAverage="0" equalAverage="0" bottom="0" percent="0" rank="0" text="" dxfId="3">
      <formula>0</formula>
    </cfRule>
  </conditionalFormatting>
  <conditionalFormatting sqref="H60:AX60">
    <cfRule type="cellIs" priority="6" operator="equal" aboveAverage="0" equalAverage="0" bottom="0" percent="0" rank="0" text="" dxfId="4">
      <formula>0</formula>
    </cfRule>
  </conditionalFormatting>
  <conditionalFormatting sqref="H60:AX60">
    <cfRule type="cellIs" priority="7" operator="equal" aboveAverage="0" equalAverage="0" bottom="0" percent="0" rank="0" text="" dxfId="5">
      <formula>0</formula>
    </cfRule>
  </conditionalFormatting>
  <conditionalFormatting sqref="H60:AX60">
    <cfRule type="cellIs" priority="8" operator="equal" aboveAverage="0" equalAverage="0" bottom="0" percent="0" rank="0" text="" dxfId="6">
      <formula>0</formula>
    </cfRule>
  </conditionalFormatting>
  <conditionalFormatting sqref="H62:AX62">
    <cfRule type="cellIs" priority="9" operator="equal" aboveAverage="0" equalAverage="0" bottom="0" percent="0" rank="0" text="" dxfId="7">
      <formula>0</formula>
    </cfRule>
  </conditionalFormatting>
  <conditionalFormatting sqref="H64:AX64">
    <cfRule type="cellIs" priority="10" operator="equal" aboveAverage="0" equalAverage="0" bottom="0" percent="0" rank="0" text="" dxfId="8">
      <formula>0</formula>
    </cfRule>
  </conditionalFormatting>
  <conditionalFormatting sqref="H66:AX66">
    <cfRule type="cellIs" priority="11" operator="equal" aboveAverage="0" equalAverage="0" bottom="0" percent="0" rank="0" text="" dxfId="9">
      <formula>0</formula>
    </cfRule>
  </conditionalFormatting>
  <conditionalFormatting sqref="H171:J171">
    <cfRule type="cellIs" priority="12" operator="equal" aboveAverage="0" equalAverage="0" bottom="0" percent="0" rank="0" text="" dxfId="10">
      <formula>0</formula>
    </cfRule>
  </conditionalFormatting>
  <conditionalFormatting sqref="D62">
    <cfRule type="cellIs" priority="13" operator="equal" aboveAverage="0" equalAverage="0" bottom="0" percent="0" rank="0" text="" dxfId="11">
      <formula>0</formula>
    </cfRule>
  </conditionalFormatting>
  <conditionalFormatting sqref="E66:G66">
    <cfRule type="cellIs" priority="14" operator="equal" aboveAverage="0" equalAverage="0" bottom="0" percent="0" rank="0" text="" dxfId="12">
      <formula>0</formula>
    </cfRule>
  </conditionalFormatting>
  <conditionalFormatting sqref="D66">
    <cfRule type="cellIs" priority="15" operator="equal" aboveAverage="0" equalAverage="0" bottom="0" percent="0" rank="0" text="" dxfId="13">
      <formula>0</formula>
    </cfRule>
  </conditionalFormatting>
  <conditionalFormatting sqref="H66:AX66">
    <cfRule type="cellIs" priority="16" operator="equal" aboveAverage="0" equalAverage="0" bottom="0" percent="0" rank="0" text="" dxfId="14">
      <formula>0</formula>
    </cfRule>
  </conditionalFormatting>
  <conditionalFormatting sqref="D62">
    <cfRule type="cellIs" priority="17" operator="equal" aboveAverage="0" equalAverage="0" bottom="0" percent="0" rank="0" text="" dxfId="15">
      <formula>0</formula>
    </cfRule>
  </conditionalFormatting>
  <conditionalFormatting sqref="D64">
    <cfRule type="cellIs" priority="18" operator="equal" aboveAverage="0" equalAverage="0" bottom="0" percent="0" rank="0" text="" dxfId="16">
      <formula>0</formula>
    </cfRule>
  </conditionalFormatting>
  <conditionalFormatting sqref="D60">
    <cfRule type="cellIs" priority="19" operator="equal" aboveAverage="0" equalAverage="0" bottom="0" percent="0" rank="0" text="" dxfId="17">
      <formula>0</formula>
    </cfRule>
  </conditionalFormatting>
  <conditionalFormatting sqref="D60">
    <cfRule type="cellIs" priority="20" operator="equal" aboveAverage="0" equalAverage="0" bottom="0" percent="0" rank="0" text="" dxfId="18">
      <formula>0</formula>
    </cfRule>
  </conditionalFormatting>
  <conditionalFormatting sqref="D66">
    <cfRule type="cellIs" priority="21" operator="equal" aboveAverage="0" equalAverage="0" bottom="0" percent="0" rank="0" text="" dxfId="19">
      <formula>0</formula>
    </cfRule>
  </conditionalFormatting>
  <conditionalFormatting sqref="D64">
    <cfRule type="cellIs" priority="22" operator="equal" aboveAverage="0" equalAverage="0" bottom="0" percent="0" rank="0" text="" dxfId="20">
      <formula>0</formula>
    </cfRule>
  </conditionalFormatting>
  <conditionalFormatting sqref="E64:G64">
    <cfRule type="cellIs" priority="23" operator="equal" aboveAverage="0" equalAverage="0" bottom="0" percent="0" rank="0" text="" dxfId="21">
      <formula>0</formula>
    </cfRule>
  </conditionalFormatting>
  <conditionalFormatting sqref="E60:G60">
    <cfRule type="cellIs" priority="24" operator="equal" aboveAverage="0" equalAverage="0" bottom="0" percent="0" rank="0" text="" dxfId="22">
      <formula>0</formula>
    </cfRule>
  </conditionalFormatting>
  <conditionalFormatting sqref="E62:G62">
    <cfRule type="cellIs" priority="25" operator="equal" aboveAverage="0" equalAverage="0" bottom="0" percent="0" rank="0" text="" dxfId="23">
      <formula>0</formula>
    </cfRule>
  </conditionalFormatting>
  <conditionalFormatting sqref="E60:G60">
    <cfRule type="cellIs" priority="26" operator="equal" aboveAverage="0" equalAverage="0" bottom="0" percent="0" rank="0" text="" dxfId="24">
      <formula>0</formula>
    </cfRule>
  </conditionalFormatting>
  <conditionalFormatting sqref="E62:G62">
    <cfRule type="cellIs" priority="27" operator="equal" aboveAverage="0" equalAverage="0" bottom="0" percent="0" rank="0" text="" dxfId="25">
      <formula>0</formula>
    </cfRule>
  </conditionalFormatting>
  <conditionalFormatting sqref="E62:G62">
    <cfRule type="cellIs" priority="28" operator="equal" aboveAverage="0" equalAverage="0" bottom="0" percent="0" rank="0" text="" dxfId="26">
      <formula>0</formula>
    </cfRule>
  </conditionalFormatting>
  <conditionalFormatting sqref="E66:G66">
    <cfRule type="cellIs" priority="29" operator="equal" aboveAverage="0" equalAverage="0" bottom="0" percent="0" rank="0" text="" dxfId="27">
      <formula>0</formula>
    </cfRule>
  </conditionalFormatting>
  <conditionalFormatting sqref="E64:G64">
    <cfRule type="cellIs" priority="30" operator="equal" aboveAverage="0" equalAverage="0" bottom="0" percent="0" rank="0" text="" dxfId="28">
      <formula>0</formula>
    </cfRule>
  </conditionalFormatting>
  <conditionalFormatting sqref="E66:G66">
    <cfRule type="cellIs" priority="31" operator="equal" aboveAverage="0" equalAverage="0" bottom="0" percent="0" rank="0" text="" dxfId="29">
      <formula>0</formula>
    </cfRule>
  </conditionalFormatting>
  <conditionalFormatting sqref="H171:J171">
    <cfRule type="cellIs" priority="32" operator="equal" aboveAverage="0" equalAverage="0" bottom="0" percent="0" rank="0" text="" dxfId="30">
      <formula>0</formula>
    </cfRule>
  </conditionalFormatting>
  <conditionalFormatting sqref="D171">
    <cfRule type="cellIs" priority="33" operator="equal" aboveAverage="0" equalAverage="0" bottom="0" percent="0" rank="0" text="" dxfId="31">
      <formula>0</formula>
    </cfRule>
  </conditionalFormatting>
  <conditionalFormatting sqref="H171:J171">
    <cfRule type="cellIs" priority="34" operator="equal" aboveAverage="0" equalAverage="0" bottom="0" percent="0" rank="0" text="" dxfId="32">
      <formula>0</formula>
    </cfRule>
  </conditionalFormatting>
  <conditionalFormatting sqref="D175">
    <cfRule type="cellIs" priority="35" operator="equal" aboveAverage="0" equalAverage="0" bottom="0" percent="0" rank="0" text="" dxfId="33">
      <formula>0</formula>
    </cfRule>
  </conditionalFormatting>
  <conditionalFormatting sqref="H175:J175">
    <cfRule type="cellIs" priority="36" operator="equal" aboveAverage="0" equalAverage="0" bottom="0" percent="0" rank="0" text="" dxfId="34">
      <formula>0</formula>
    </cfRule>
  </conditionalFormatting>
  <conditionalFormatting sqref="Q173:AX173">
    <cfRule type="cellIs" priority="37" operator="equal" aboveAverage="0" equalAverage="0" bottom="0" percent="0" rank="0" text="" dxfId="35">
      <formula>0</formula>
    </cfRule>
  </conditionalFormatting>
  <conditionalFormatting sqref="Q173:AX173">
    <cfRule type="cellIs" priority="38" operator="greaterThan" aboveAverage="0" equalAverage="0" bottom="0" percent="0" rank="0" text="" dxfId="36">
      <formula>0</formula>
    </cfRule>
  </conditionalFormatting>
  <conditionalFormatting sqref="Q173:AX173">
    <cfRule type="cellIs" priority="39" operator="equal" aboveAverage="0" equalAverage="0" bottom="0" percent="0" rank="0" text="" dxfId="37">
      <formula>0</formula>
    </cfRule>
  </conditionalFormatting>
  <conditionalFormatting sqref="E171:G171">
    <cfRule type="cellIs" priority="40" operator="equal" aboveAverage="0" equalAverage="0" bottom="0" percent="0" rank="0" text="" dxfId="38">
      <formula>0</formula>
    </cfRule>
  </conditionalFormatting>
  <conditionalFormatting sqref="D171">
    <cfRule type="cellIs" priority="41" operator="equal" aboveAverage="0" equalAverage="0" bottom="0" percent="0" rank="0" text="" dxfId="39">
      <formula>0</formula>
    </cfRule>
  </conditionalFormatting>
  <conditionalFormatting sqref="E171:G171">
    <cfRule type="cellIs" priority="42" operator="equal" aboveAverage="0" equalAverage="0" bottom="0" percent="0" rank="0" text="" dxfId="40">
      <formula>0</formula>
    </cfRule>
  </conditionalFormatting>
  <conditionalFormatting sqref="E171:G171">
    <cfRule type="cellIs" priority="43" operator="equal" aboveAverage="0" equalAverage="0" bottom="0" percent="0" rank="0" text="" dxfId="41">
      <formula>0</formula>
    </cfRule>
  </conditionalFormatting>
  <conditionalFormatting sqref="K171:P171">
    <cfRule type="cellIs" priority="44" operator="equal" aboveAverage="0" equalAverage="0" bottom="0" percent="0" rank="0" text="" dxfId="42">
      <formula>0</formula>
    </cfRule>
  </conditionalFormatting>
  <conditionalFormatting sqref="K171:P171">
    <cfRule type="cellIs" priority="45" operator="equal" aboveAverage="0" equalAverage="0" bottom="0" percent="0" rank="0" text="" dxfId="43">
      <formula>0</formula>
    </cfRule>
  </conditionalFormatting>
  <conditionalFormatting sqref="K171:P171">
    <cfRule type="cellIs" priority="46" operator="equal" aboveAverage="0" equalAverage="0" bottom="0" percent="0" rank="0" text="" dxfId="44">
      <formula>0</formula>
    </cfRule>
  </conditionalFormatting>
  <conditionalFormatting sqref="Q171:AX171">
    <cfRule type="cellIs" priority="47" operator="equal" aboveAverage="0" equalAverage="0" bottom="0" percent="0" rank="0" text="" dxfId="45">
      <formula>0</formula>
    </cfRule>
  </conditionalFormatting>
  <conditionalFormatting sqref="Q171:AX171">
    <cfRule type="cellIs" priority="48" operator="equal" aboveAverage="0" equalAverage="0" bottom="0" percent="0" rank="0" text="" dxfId="46">
      <formula>0</formula>
    </cfRule>
  </conditionalFormatting>
  <conditionalFormatting sqref="H173:J173">
    <cfRule type="cellIs" priority="49" operator="equal" aboveAverage="0" equalAverage="0" bottom="0" percent="0" rank="0" text="" dxfId="47">
      <formula>0</formula>
    </cfRule>
  </conditionalFormatting>
  <conditionalFormatting sqref="H173:J173">
    <cfRule type="cellIs" priority="50" operator="equal" aboveAverage="0" equalAverage="0" bottom="0" percent="0" rank="0" text="" dxfId="48">
      <formula>0</formula>
    </cfRule>
  </conditionalFormatting>
  <conditionalFormatting sqref="D173">
    <cfRule type="cellIs" priority="51" operator="equal" aboveAverage="0" equalAverage="0" bottom="0" percent="0" rank="0" text="" dxfId="49">
      <formula>0</formula>
    </cfRule>
  </conditionalFormatting>
  <conditionalFormatting sqref="E173:G173">
    <cfRule type="cellIs" priority="52" operator="equal" aboveAverage="0" equalAverage="0" bottom="0" percent="0" rank="0" text="" dxfId="50">
      <formula>0</formula>
    </cfRule>
  </conditionalFormatting>
  <conditionalFormatting sqref="E173:G173">
    <cfRule type="cellIs" priority="53" operator="greaterThan" aboveAverage="0" equalAverage="0" bottom="0" percent="0" rank="0" text="" dxfId="51">
      <formula>0</formula>
    </cfRule>
  </conditionalFormatting>
  <conditionalFormatting sqref="E173:G173">
    <cfRule type="cellIs" priority="54" operator="equal" aboveAverage="0" equalAverage="0" bottom="0" percent="0" rank="0" text="" dxfId="52">
      <formula>0</formula>
    </cfRule>
  </conditionalFormatting>
  <conditionalFormatting sqref="E173:G173">
    <cfRule type="cellIs" priority="55" operator="equal" aboveAverage="0" equalAverage="0" bottom="0" percent="0" rank="0" text="" dxfId="53">
      <formula>0</formula>
    </cfRule>
  </conditionalFormatting>
  <conditionalFormatting sqref="K173:P173">
    <cfRule type="cellIs" priority="56" operator="equal" aboveAverage="0" equalAverage="0" bottom="0" percent="0" rank="0" text="" dxfId="54">
      <formula>0</formula>
    </cfRule>
  </conditionalFormatting>
  <conditionalFormatting sqref="K173:P173">
    <cfRule type="cellIs" priority="57" operator="greaterThan" aboveAverage="0" equalAverage="0" bottom="0" percent="0" rank="0" text="" dxfId="55">
      <formula>0</formula>
    </cfRule>
  </conditionalFormatting>
  <conditionalFormatting sqref="K173:P173">
    <cfRule type="cellIs" priority="58" operator="equal" aboveAverage="0" equalAverage="0" bottom="0" percent="0" rank="0" text="" dxfId="56">
      <formula>0</formula>
    </cfRule>
  </conditionalFormatting>
  <conditionalFormatting sqref="K173:P173">
    <cfRule type="cellIs" priority="59" operator="equal" aboveAverage="0" equalAverage="0" bottom="0" percent="0" rank="0" text="" dxfId="57">
      <formula>0</formula>
    </cfRule>
  </conditionalFormatting>
  <conditionalFormatting sqref="Q173:AX173">
    <cfRule type="cellIs" priority="60" operator="equal" aboveAverage="0" equalAverage="0" bottom="0" percent="0" rank="0" text="" dxfId="58">
      <formula>0</formula>
    </cfRule>
  </conditionalFormatting>
  <conditionalFormatting sqref="H175:J175">
    <cfRule type="cellIs" priority="61" operator="equal" aboveAverage="0" equalAverage="0" bottom="0" percent="0" rank="0" text="" dxfId="59">
      <formula>0</formula>
    </cfRule>
  </conditionalFormatting>
  <conditionalFormatting sqref="H175:J175">
    <cfRule type="cellIs" priority="62" operator="greaterThan" aboveAverage="0" equalAverage="0" bottom="0" percent="0" rank="0" text="" dxfId="60">
      <formula>0</formula>
    </cfRule>
  </conditionalFormatting>
  <conditionalFormatting sqref="H175:J175">
    <cfRule type="cellIs" priority="63" operator="equal" aboveAverage="0" equalAverage="0" bottom="0" percent="0" rank="0" text="" dxfId="61">
      <formula>0</formula>
    </cfRule>
  </conditionalFormatting>
  <conditionalFormatting sqref="D175">
    <cfRule type="cellIs" priority="64" operator="greaterThan" aboveAverage="0" equalAverage="0" bottom="0" percent="0" rank="0" text="" dxfId="62">
      <formula>0</formula>
    </cfRule>
  </conditionalFormatting>
  <conditionalFormatting sqref="E175:G175">
    <cfRule type="cellIs" priority="65" operator="equal" aboveAverage="0" equalAverage="0" bottom="0" percent="0" rank="0" text="" dxfId="63">
      <formula>0</formula>
    </cfRule>
  </conditionalFormatting>
  <conditionalFormatting sqref="D175">
    <cfRule type="cellIs" priority="66" operator="equal" aboveAverage="0" equalAverage="0" bottom="0" percent="0" rank="0" text="" dxfId="64">
      <formula>0</formula>
    </cfRule>
  </conditionalFormatting>
  <conditionalFormatting sqref="K175:P175">
    <cfRule type="cellIs" priority="67" operator="equal" aboveAverage="0" equalAverage="0" bottom="0" percent="0" rank="0" text="" dxfId="65">
      <formula>0</formula>
    </cfRule>
  </conditionalFormatting>
  <conditionalFormatting sqref="E175:G175">
    <cfRule type="cellIs" priority="68" operator="equal" aboveAverage="0" equalAverage="0" bottom="0" percent="0" rank="0" text="" dxfId="66">
      <formula>0</formula>
    </cfRule>
  </conditionalFormatting>
  <conditionalFormatting sqref="K175:P175">
    <cfRule type="cellIs" priority="69" operator="equal" aboveAverage="0" equalAverage="0" bottom="0" percent="0" rank="0" text="" dxfId="67">
      <formula>0</formula>
    </cfRule>
  </conditionalFormatting>
  <conditionalFormatting sqref="K175:P175">
    <cfRule type="cellIs" priority="70" operator="equal" aboveAverage="0" equalAverage="0" bottom="0" percent="0" rank="0" text="" dxfId="68">
      <formula>0</formula>
    </cfRule>
  </conditionalFormatting>
  <conditionalFormatting sqref="Q175:AX175">
    <cfRule type="cellIs" priority="71" operator="equal" aboveAverage="0" equalAverage="0" bottom="0" percent="0" rank="0" text="" dxfId="69">
      <formula>0</formula>
    </cfRule>
  </conditionalFormatting>
  <conditionalFormatting sqref="Q175:AX175">
    <cfRule type="cellIs" priority="72" operator="greaterThan" aboveAverage="0" equalAverage="0" bottom="0" percent="0" rank="0" text="" dxfId="70">
      <formula>0</formula>
    </cfRule>
  </conditionalFormatting>
  <conditionalFormatting sqref="Q175:AX175">
    <cfRule type="cellIs" priority="73" operator="equal" aboveAverage="0" equalAverage="0" bottom="0" percent="0" rank="0" text="" dxfId="71">
      <formula>0</formula>
    </cfRule>
  </conditionalFormatting>
  <conditionalFormatting sqref="Q175:AX175">
    <cfRule type="cellIs" priority="74" operator="equal" aboveAverage="0" equalAverage="0" bottom="0" percent="0" rank="0" text="" dxfId="72">
      <formula>0</formula>
    </cfRule>
  </conditionalFormatting>
  <conditionalFormatting sqref="D72">
    <cfRule type="cellIs" priority="75" operator="equal" aboveAverage="0" equalAverage="0" bottom="0" percent="0" rank="0" text="" dxfId="73">
      <formula>0</formula>
    </cfRule>
  </conditionalFormatting>
  <conditionalFormatting sqref="H72:R72;W72:AX72">
    <cfRule type="cellIs" priority="76" operator="equal" aboveAverage="0" equalAverage="0" bottom="0" percent="0" rank="0" text="" dxfId="74">
      <formula>0</formula>
    </cfRule>
  </conditionalFormatting>
  <conditionalFormatting sqref="E70:G70">
    <cfRule type="cellIs" priority="77" operator="equal" aboveAverage="0" equalAverage="0" bottom="0" percent="0" rank="0" text="" dxfId="75">
      <formula>0</formula>
    </cfRule>
  </conditionalFormatting>
  <conditionalFormatting sqref="H68:AX68">
    <cfRule type="cellIs" priority="78" operator="equal" aboveAverage="0" equalAverage="0" bottom="0" percent="0" rank="0" text="" dxfId="76">
      <formula>0</formula>
    </cfRule>
  </conditionalFormatting>
  <conditionalFormatting sqref="D68">
    <cfRule type="cellIs" priority="79" operator="equal" aboveAverage="0" equalAverage="0" bottom="0" percent="0" rank="0" text="" dxfId="77">
      <formula>0</formula>
    </cfRule>
  </conditionalFormatting>
  <conditionalFormatting sqref="E68:G68">
    <cfRule type="cellIs" priority="80" operator="equal" aboveAverage="0" equalAverage="0" bottom="0" percent="0" rank="0" text="" dxfId="78">
      <formula>0</formula>
    </cfRule>
  </conditionalFormatting>
  <conditionalFormatting sqref="H70:AX70">
    <cfRule type="cellIs" priority="81" operator="equal" aboveAverage="0" equalAverage="0" bottom="0" percent="0" rank="0" text="" dxfId="79">
      <formula>0</formula>
    </cfRule>
  </conditionalFormatting>
  <conditionalFormatting sqref="H70:AX70">
    <cfRule type="cellIs" priority="82" operator="greaterThan" aboveAverage="0" equalAverage="0" bottom="0" percent="0" rank="0" text="" dxfId="80">
      <formula>0</formula>
    </cfRule>
  </conditionalFormatting>
  <conditionalFormatting sqref="H70:AX70">
    <cfRule type="cellIs" priority="83" operator="equal" aboveAverage="0" equalAverage="0" bottom="0" percent="0" rank="0" text="" dxfId="81">
      <formula>0</formula>
    </cfRule>
  </conditionalFormatting>
  <conditionalFormatting sqref="H70:AX70">
    <cfRule type="cellIs" priority="84" operator="equal" aboveAverage="0" equalAverage="0" bottom="0" percent="0" rank="0" text="" dxfId="82">
      <formula>0</formula>
    </cfRule>
  </conditionalFormatting>
  <conditionalFormatting sqref="D70">
    <cfRule type="cellIs" priority="85" operator="equal" aboveAverage="0" equalAverage="0" bottom="0" percent="0" rank="0" text="" dxfId="83">
      <formula>0</formula>
    </cfRule>
  </conditionalFormatting>
  <conditionalFormatting sqref="H72:R72;W72:AX72">
    <cfRule type="cellIs" priority="86" operator="equal" aboveAverage="0" equalAverage="0" bottom="0" percent="0" rank="0" text="" dxfId="84">
      <formula>0</formula>
    </cfRule>
  </conditionalFormatting>
  <conditionalFormatting sqref="D72">
    <cfRule type="cellIs" priority="87" operator="greaterThan" aboveAverage="0" equalAverage="0" bottom="0" percent="0" rank="0" text="" dxfId="85">
      <formula>0</formula>
    </cfRule>
  </conditionalFormatting>
  <conditionalFormatting sqref="D72">
    <cfRule type="cellIs" priority="88" operator="equal" aboveAverage="0" equalAverage="0" bottom="0" percent="0" rank="0" text="" dxfId="86">
      <formula>0</formula>
    </cfRule>
  </conditionalFormatting>
  <conditionalFormatting sqref="E72:G72">
    <cfRule type="cellIs" priority="89" operator="equal" aboveAverage="0" equalAverage="0" bottom="0" percent="0" rank="0" text="" dxfId="87">
      <formula>0</formula>
    </cfRule>
  </conditionalFormatting>
  <conditionalFormatting sqref="E72:G72">
    <cfRule type="cellIs" priority="90" operator="equal" aboveAverage="0" equalAverage="0" bottom="0" percent="0" rank="0" text="" dxfId="88">
      <formula>0</formula>
    </cfRule>
  </conditionalFormatting>
  <conditionalFormatting sqref="E72:G72">
    <cfRule type="cellIs" priority="91" operator="equal" aboveAverage="0" equalAverage="0" bottom="0" percent="0" rank="0" text="" dxfId="89">
      <formula>0</formula>
    </cfRule>
  </conditionalFormatting>
  <conditionalFormatting sqref="E76:G76">
    <cfRule type="cellIs" priority="92" operator="equal" aboveAverage="0" equalAverage="0" bottom="0" percent="0" rank="0" text="" dxfId="90">
      <formula>0</formula>
    </cfRule>
  </conditionalFormatting>
  <conditionalFormatting sqref="D74">
    <cfRule type="cellIs" priority="93" operator="equal" aboveAverage="0" equalAverage="0" bottom="0" percent="0" rank="0" text="" dxfId="91">
      <formula>0</formula>
    </cfRule>
  </conditionalFormatting>
  <conditionalFormatting sqref="E74:G74">
    <cfRule type="cellIs" priority="94" operator="equal" aboveAverage="0" equalAverage="0" bottom="0" percent="0" rank="0" text="" dxfId="92">
      <formula>0</formula>
    </cfRule>
  </conditionalFormatting>
  <conditionalFormatting sqref="H74:AX74">
    <cfRule type="cellIs" priority="95" operator="equal" aboveAverage="0" equalAverage="0" bottom="0" percent="0" rank="0" text="" dxfId="93">
      <formula>0</formula>
    </cfRule>
  </conditionalFormatting>
  <conditionalFormatting sqref="H74:AX74">
    <cfRule type="cellIs" priority="96" operator="equal" aboveAverage="0" equalAverage="0" bottom="0" percent="0" rank="0" text="" dxfId="94">
      <formula>0</formula>
    </cfRule>
  </conditionalFormatting>
  <conditionalFormatting sqref="H74:AX74">
    <cfRule type="cellIs" priority="97" operator="equal" aboveAverage="0" equalAverage="0" bottom="0" percent="0" rank="0" text="" dxfId="95">
      <formula>0</formula>
    </cfRule>
  </conditionalFormatting>
  <conditionalFormatting sqref="D74">
    <cfRule type="cellIs" priority="98" operator="equal" aboveAverage="0" equalAverage="0" bottom="0" percent="0" rank="0" text="" dxfId="96">
      <formula>0</formula>
    </cfRule>
  </conditionalFormatting>
  <conditionalFormatting sqref="E74:G74">
    <cfRule type="cellIs" priority="99" operator="equal" aboveAverage="0" equalAverage="0" bottom="0" percent="0" rank="0" text="" dxfId="97">
      <formula>0</formula>
    </cfRule>
  </conditionalFormatting>
  <conditionalFormatting sqref="E74:G74">
    <cfRule type="cellIs" priority="100" operator="equal" aboveAverage="0" equalAverage="0" bottom="0" percent="0" rank="0" text="" dxfId="98">
      <formula>0</formula>
    </cfRule>
  </conditionalFormatting>
  <conditionalFormatting sqref="H76:AX76">
    <cfRule type="cellIs" priority="101" operator="equal" aboveAverage="0" equalAverage="0" bottom="0" percent="0" rank="0" text="" dxfId="99">
      <formula>0</formula>
    </cfRule>
  </conditionalFormatting>
  <conditionalFormatting sqref="D76">
    <cfRule type="cellIs" priority="102" operator="equal" aboveAverage="0" equalAverage="0" bottom="0" percent="0" rank="0" text="" dxfId="100">
      <formula>0</formula>
    </cfRule>
  </conditionalFormatting>
  <conditionalFormatting sqref="H76:AX76">
    <cfRule type="cellIs" priority="103" operator="equal" aboveAverage="0" equalAverage="0" bottom="0" percent="0" rank="0" text="" dxfId="101">
      <formula>0</formula>
    </cfRule>
  </conditionalFormatting>
  <conditionalFormatting sqref="D76">
    <cfRule type="cellIs" priority="104" operator="greaterThan" aboveAverage="0" equalAverage="0" bottom="0" percent="0" rank="0" text="" dxfId="102">
      <formula>0</formula>
    </cfRule>
  </conditionalFormatting>
  <conditionalFormatting sqref="E76:G76">
    <cfRule type="cellIs" priority="105" operator="equal" aboveAverage="0" equalAverage="0" bottom="0" percent="0" rank="0" text="" dxfId="103">
      <formula>0</formula>
    </cfRule>
  </conditionalFormatting>
  <conditionalFormatting sqref="D76">
    <cfRule type="cellIs" priority="106" operator="equal" aboveAverage="0" equalAverage="0" bottom="0" percent="0" rank="0" text="" dxfId="104">
      <formula>0</formula>
    </cfRule>
  </conditionalFormatting>
  <conditionalFormatting sqref="H78:AX78">
    <cfRule type="cellIs" priority="107" operator="equal" aboveAverage="0" equalAverage="0" bottom="0" percent="0" rank="0" text="" dxfId="105">
      <formula>0</formula>
    </cfRule>
  </conditionalFormatting>
  <conditionalFormatting sqref="E76:G76">
    <cfRule type="cellIs" priority="108" operator="equal" aboveAverage="0" equalAverage="0" bottom="0" percent="0" rank="0" text="" dxfId="106">
      <formula>0</formula>
    </cfRule>
  </conditionalFormatting>
  <conditionalFormatting sqref="H78:AX78">
    <cfRule type="cellIs" priority="109" operator="equal" aboveAverage="0" equalAverage="0" bottom="0" percent="0" rank="0" text="" dxfId="107">
      <formula>0</formula>
    </cfRule>
  </conditionalFormatting>
  <conditionalFormatting sqref="H141:Y141;AG141:AX141;AA141;AC141">
    <cfRule type="cellIs" priority="110" operator="equal" aboveAverage="0" equalAverage="0" bottom="0" percent="0" rank="0" text="" dxfId="108">
      <formula>0</formula>
    </cfRule>
  </conditionalFormatting>
  <conditionalFormatting sqref="H141:Y141;AG141:AX141;AA141;AC141">
    <cfRule type="cellIs" priority="111" operator="equal" aboveAverage="0" equalAverage="0" bottom="0" percent="0" rank="0" text="" dxfId="109">
      <formula>0</formula>
    </cfRule>
  </conditionalFormatting>
  <conditionalFormatting sqref="H135:AX135">
    <cfRule type="cellIs" priority="112" operator="equal" aboveAverage="0" equalAverage="0" bottom="0" percent="0" rank="0" text="" dxfId="110">
      <formula>0</formula>
    </cfRule>
  </conditionalFormatting>
  <conditionalFormatting sqref="H78:AX78">
    <cfRule type="cellIs" priority="113" operator="equal" aboveAverage="0" equalAverage="0" bottom="0" percent="0" rank="0" text="" dxfId="111">
      <formula>0</formula>
    </cfRule>
  </conditionalFormatting>
  <conditionalFormatting sqref="D78">
    <cfRule type="cellIs" priority="114" operator="equal" aboveAverage="0" equalAverage="0" bottom="0" percent="0" rank="0" text="" dxfId="112">
      <formula>0</formula>
    </cfRule>
  </conditionalFormatting>
  <conditionalFormatting sqref="D78">
    <cfRule type="cellIs" priority="115" operator="equal" aboveAverage="0" equalAverage="0" bottom="0" percent="0" rank="0" text="" dxfId="113">
      <formula>0</formula>
    </cfRule>
  </conditionalFormatting>
  <conditionalFormatting sqref="E78:G78">
    <cfRule type="cellIs" priority="116" operator="equal" aboveAverage="0" equalAverage="0" bottom="0" percent="0" rank="0" text="" dxfId="114">
      <formula>0</formula>
    </cfRule>
  </conditionalFormatting>
  <conditionalFormatting sqref="E78:G78">
    <cfRule type="cellIs" priority="117" operator="equal" aboveAverage="0" equalAverage="0" bottom="0" percent="0" rank="0" text="" dxfId="115">
      <formula>0</formula>
    </cfRule>
  </conditionalFormatting>
  <conditionalFormatting sqref="H143:U143;X143:AE143;AI143:AX143">
    <cfRule type="cellIs" priority="118" operator="equal" aboveAverage="0" equalAverage="0" bottom="0" percent="0" rank="0" text="" dxfId="116">
      <formula>0</formula>
    </cfRule>
  </conditionalFormatting>
  <conditionalFormatting sqref="E78:G78">
    <cfRule type="cellIs" priority="119" operator="equal" aboveAverage="0" equalAverage="0" bottom="0" percent="0" rank="0" text="" dxfId="117">
      <formula>0</formula>
    </cfRule>
  </conditionalFormatting>
  <conditionalFormatting sqref="H141:Y141;AG141:AX141;AA141;AC141">
    <cfRule type="cellIs" priority="120" operator="equal" aboveAverage="0" equalAverage="0" bottom="0" percent="0" rank="0" text="" dxfId="118">
      <formula>0</formula>
    </cfRule>
  </conditionalFormatting>
  <conditionalFormatting sqref="H131:AX131">
    <cfRule type="cellIs" priority="121" operator="equal" aboveAverage="0" equalAverage="0" bottom="0" percent="0" rank="0" text="" dxfId="119">
      <formula>0</formula>
    </cfRule>
  </conditionalFormatting>
  <conditionalFormatting sqref="H137:X137;Z137:AX137">
    <cfRule type="cellIs" priority="122" operator="equal" aboveAverage="0" equalAverage="0" bottom="0" percent="0" rank="0" text="" dxfId="120">
      <formula>0</formula>
    </cfRule>
  </conditionalFormatting>
  <conditionalFormatting sqref="H129:AX129">
    <cfRule type="cellIs" priority="123" operator="equal" aboveAverage="0" equalAverage="0" bottom="0" percent="0" rank="0" text="" dxfId="121">
      <formula>0</formula>
    </cfRule>
  </conditionalFormatting>
  <conditionalFormatting sqref="H121:AX121">
    <cfRule type="cellIs" priority="124" operator="equal" aboveAverage="0" equalAverage="0" bottom="0" percent="0" rank="0" text="" dxfId="122">
      <formula>0</formula>
    </cfRule>
  </conditionalFormatting>
  <conditionalFormatting sqref="H123:AX123">
    <cfRule type="cellIs" priority="125" operator="equal" aboveAverage="0" equalAverage="0" bottom="0" percent="0" rank="0" text="" dxfId="123">
      <formula>0</formula>
    </cfRule>
  </conditionalFormatting>
  <conditionalFormatting sqref="H117:AX117">
    <cfRule type="cellIs" priority="126" operator="equal" aboveAverage="0" equalAverage="0" bottom="0" percent="0" rank="0" text="" dxfId="124">
      <formula>0</formula>
    </cfRule>
  </conditionalFormatting>
  <conditionalFormatting sqref="H121:AX121">
    <cfRule type="cellIs" priority="127" operator="equal" aboveAverage="0" equalAverage="0" bottom="0" percent="0" rank="0" text="" dxfId="125">
      <formula>0</formula>
    </cfRule>
  </conditionalFormatting>
  <conditionalFormatting sqref="H119:AX119">
    <cfRule type="cellIs" priority="128" operator="equal" aboveAverage="0" equalAverage="0" bottom="0" percent="0" rank="0" text="" dxfId="126">
      <formula>0</formula>
    </cfRule>
  </conditionalFormatting>
  <conditionalFormatting sqref="H121:AX121">
    <cfRule type="cellIs" priority="129" operator="equal" aboveAverage="0" equalAverage="0" bottom="0" percent="0" rank="0" text="" dxfId="127">
      <formula>0</formula>
    </cfRule>
  </conditionalFormatting>
  <conditionalFormatting sqref="H127:I127;L127:AX127">
    <cfRule type="cellIs" priority="130" operator="equal" aboveAverage="0" equalAverage="0" bottom="0" percent="0" rank="0" text="" dxfId="128">
      <formula>0</formula>
    </cfRule>
  </conditionalFormatting>
  <conditionalFormatting sqref="H123:AX123">
    <cfRule type="cellIs" priority="131" operator="equal" aboveAverage="0" equalAverage="0" bottom="0" percent="0" rank="0" text="" dxfId="129">
      <formula>0</formula>
    </cfRule>
  </conditionalFormatting>
  <conditionalFormatting sqref="H127:I127;L127:AX127">
    <cfRule type="cellIs" priority="132" operator="equal" aboveAverage="0" equalAverage="0" bottom="0" percent="0" rank="0" text="" dxfId="130">
      <formula>0</formula>
    </cfRule>
  </conditionalFormatting>
  <conditionalFormatting sqref="H131:AX131">
    <cfRule type="cellIs" priority="133" operator="equal" aboveAverage="0" equalAverage="0" bottom="0" percent="0" rank="0" text="" dxfId="131">
      <formula>0</formula>
    </cfRule>
  </conditionalFormatting>
  <conditionalFormatting sqref="H129:AX129">
    <cfRule type="cellIs" priority="134" operator="equal" aboveAverage="0" equalAverage="0" bottom="0" percent="0" rank="0" text="" dxfId="132">
      <formula>0</formula>
    </cfRule>
  </conditionalFormatting>
  <conditionalFormatting sqref="H131:AX131">
    <cfRule type="cellIs" priority="135" operator="equal" aboveAverage="0" equalAverage="0" bottom="0" percent="0" rank="0" text="" dxfId="133">
      <formula>0</formula>
    </cfRule>
  </conditionalFormatting>
  <conditionalFormatting sqref="H133:AX133">
    <cfRule type="cellIs" priority="136" operator="equal" aboveAverage="0" equalAverage="0" bottom="0" percent="0" rank="0" text="" dxfId="134">
      <formula>0</formula>
    </cfRule>
  </conditionalFormatting>
  <conditionalFormatting sqref="H137:X137;Z137:AX137">
    <cfRule type="cellIs" priority="137" operator="equal" aboveAverage="0" equalAverage="0" bottom="0" percent="0" rank="0" text="" dxfId="135">
      <formula>0</formula>
    </cfRule>
  </conditionalFormatting>
  <conditionalFormatting sqref="H137:X137;Z137:AX137">
    <cfRule type="cellIs" priority="138" operator="equal" aboveAverage="0" equalAverage="0" bottom="0" percent="0" rank="0" text="" dxfId="136">
      <formula>0</formula>
    </cfRule>
  </conditionalFormatting>
  <conditionalFormatting sqref="H139:AX139">
    <cfRule type="cellIs" priority="139" operator="equal" aboveAverage="0" equalAverage="0" bottom="0" percent="0" rank="0" text="" dxfId="137">
      <formula>0</formula>
    </cfRule>
  </conditionalFormatting>
  <conditionalFormatting sqref="H139:AX139">
    <cfRule type="cellIs" priority="140" operator="equal" aboveAverage="0" equalAverage="0" bottom="0" percent="0" rank="0" text="" dxfId="138">
      <formula>0</formula>
    </cfRule>
  </conditionalFormatting>
  <conditionalFormatting sqref="H143:U143;X143:AE143;AI143:AX143">
    <cfRule type="cellIs" priority="141" operator="equal" aboveAverage="0" equalAverage="0" bottom="0" percent="0" rank="0" text="" dxfId="139">
      <formula>0</formula>
    </cfRule>
  </conditionalFormatting>
  <conditionalFormatting sqref="H139:AX139">
    <cfRule type="cellIs" priority="142" operator="equal" aboveAverage="0" equalAverage="0" bottom="0" percent="0" rank="0" text="" dxfId="140">
      <formula>0</formula>
    </cfRule>
  </conditionalFormatting>
  <conditionalFormatting sqref="H141:Y141;AG141:AX141;AA141;AC141">
    <cfRule type="cellIs" priority="143" operator="equal" aboveAverage="0" equalAverage="0" bottom="0" percent="0" rank="0" text="" dxfId="141">
      <formula>0</formula>
    </cfRule>
  </conditionalFormatting>
  <conditionalFormatting sqref="H141:Y141;AG141:AX141;AA141;AC141">
    <cfRule type="cellIs" priority="144" operator="equal" aboveAverage="0" equalAverage="0" bottom="0" percent="0" rank="0" text="" dxfId="142">
      <formula>0</formula>
    </cfRule>
  </conditionalFormatting>
  <conditionalFormatting sqref="H141:Y141;AG141:AX141;AA141;AC141">
    <cfRule type="cellIs" priority="145" operator="equal" aboveAverage="0" equalAverage="0" bottom="0" percent="0" rank="0" text="" dxfId="143">
      <formula>0</formula>
    </cfRule>
  </conditionalFormatting>
  <conditionalFormatting sqref="H143:U143;X143:AE143;AI143:AX143">
    <cfRule type="cellIs" priority="146" operator="equal" aboveAverage="0" equalAverage="0" bottom="0" percent="0" rank="0" text="" dxfId="144">
      <formula>0</formula>
    </cfRule>
  </conditionalFormatting>
  <conditionalFormatting sqref="H143:U143;X143:AE143;AI143:AX143">
    <cfRule type="cellIs" priority="147" operator="equal" aboveAverage="0" equalAverage="0" bottom="0" percent="0" rank="0" text="" dxfId="145">
      <formula>0</formula>
    </cfRule>
  </conditionalFormatting>
  <conditionalFormatting sqref="H143:U143;X143:AE143;AI143:AX143">
    <cfRule type="cellIs" priority="148" operator="equal" aboveAverage="0" equalAverage="0" bottom="0" percent="0" rank="0" text="" dxfId="146">
      <formula>0</formula>
    </cfRule>
  </conditionalFormatting>
  <conditionalFormatting sqref="H145:P145;R145:V145;X145:AF145;AM145:AX145">
    <cfRule type="cellIs" priority="149" operator="equal" aboveAverage="0" equalAverage="0" bottom="0" percent="0" rank="0" text="" dxfId="147">
      <formula>0</formula>
    </cfRule>
  </conditionalFormatting>
  <conditionalFormatting sqref="H145:P145;R145:V145;X145:AF145;AM145:AX145">
    <cfRule type="cellIs" priority="150" operator="equal" aboveAverage="0" equalAverage="0" bottom="0" percent="0" rank="0" text="" dxfId="148">
      <formula>0</formula>
    </cfRule>
  </conditionalFormatting>
  <conditionalFormatting sqref="H147:P147;R147:AX147">
    <cfRule type="cellIs" priority="151" operator="equal" aboveAverage="0" equalAverage="0" bottom="0" percent="0" rank="0" text="" dxfId="149">
      <formula>0</formula>
    </cfRule>
  </conditionalFormatting>
  <conditionalFormatting sqref="H62:AX62;H64:AX64;H66:AX66;H60:AX60">
    <cfRule type="cellIs" priority="152" operator="greaterThan" aboveAverage="0" equalAverage="0" bottom="0" percent="0" rank="0" text="" dxfId="150">
      <formula>0</formula>
    </cfRule>
  </conditionalFormatting>
  <conditionalFormatting sqref="H66:AX66">
    <cfRule type="cellIs" priority="153" operator="equal" aboveAverage="0" equalAverage="0" bottom="0" percent="0" rank="0" text="" dxfId="151">
      <formula>0</formula>
    </cfRule>
  </conditionalFormatting>
  <conditionalFormatting sqref="D60;D62;D64;D66">
    <cfRule type="cellIs" priority="154" operator="greaterThan" aboveAverage="0" equalAverage="0" bottom="0" percent="0" rank="0" text="" dxfId="152">
      <formula>0</formula>
    </cfRule>
  </conditionalFormatting>
  <conditionalFormatting sqref="E60:G60;E62:G62;E64:G64;E66:G66">
    <cfRule type="cellIs" priority="155" operator="greaterThan" aboveAverage="0" equalAverage="0" bottom="0" percent="0" rank="0" text="" dxfId="153">
      <formula>0</formula>
    </cfRule>
  </conditionalFormatting>
  <conditionalFormatting sqref="E60:G60">
    <cfRule type="cellIs" priority="156" operator="equal" aboveAverage="0" equalAverage="0" bottom="0" percent="0" rank="0" text="" dxfId="154">
      <formula>0</formula>
    </cfRule>
  </conditionalFormatting>
  <conditionalFormatting sqref="E64:G64">
    <cfRule type="cellIs" priority="157" operator="equal" aboveAverage="0" equalAverage="0" bottom="0" percent="0" rank="0" text="" dxfId="155">
      <formula>0</formula>
    </cfRule>
  </conditionalFormatting>
  <conditionalFormatting sqref="H171:J171">
    <cfRule type="cellIs" priority="158" operator="greaterThan" aboveAverage="0" equalAverage="0" bottom="0" percent="0" rank="0" text="" dxfId="156">
      <formula>0</formula>
    </cfRule>
  </conditionalFormatting>
  <conditionalFormatting sqref="D171">
    <cfRule type="cellIs" priority="159" operator="greaterThan" aboveAverage="0" equalAverage="0" bottom="0" percent="0" rank="0" text="" dxfId="157">
      <formula>0</formula>
    </cfRule>
  </conditionalFormatting>
  <conditionalFormatting sqref="E171:G171">
    <cfRule type="cellIs" priority="160" operator="greaterThan" aboveAverage="0" equalAverage="0" bottom="0" percent="0" rank="0" text="" dxfId="158">
      <formula>0</formula>
    </cfRule>
  </conditionalFormatting>
  <conditionalFormatting sqref="K171:P171">
    <cfRule type="cellIs" priority="161" operator="greaterThan" aboveAverage="0" equalAverage="0" bottom="0" percent="0" rank="0" text="" dxfId="159">
      <formula>0</formula>
    </cfRule>
  </conditionalFormatting>
  <conditionalFormatting sqref="Q171:AX171">
    <cfRule type="cellIs" priority="162" operator="equal" aboveAverage="0" equalAverage="0" bottom="0" percent="0" rank="0" text="" dxfId="160">
      <formula>0</formula>
    </cfRule>
  </conditionalFormatting>
  <conditionalFormatting sqref="Q171:AX171">
    <cfRule type="cellIs" priority="163" operator="greaterThan" aboveAverage="0" equalAverage="0" bottom="0" percent="0" rank="0" text="" dxfId="161">
      <formula>0</formula>
    </cfRule>
  </conditionalFormatting>
  <conditionalFormatting sqref="H173:J173">
    <cfRule type="cellIs" priority="164" operator="equal" aboveAverage="0" equalAverage="0" bottom="0" percent="0" rank="0" text="" dxfId="162">
      <formula>0</formula>
    </cfRule>
  </conditionalFormatting>
  <conditionalFormatting sqref="H173:J173">
    <cfRule type="cellIs" priority="165" operator="greaterThan" aboveAverage="0" equalAverage="0" bottom="0" percent="0" rank="0" text="" dxfId="163">
      <formula>0</formula>
    </cfRule>
  </conditionalFormatting>
  <conditionalFormatting sqref="D173">
    <cfRule type="cellIs" priority="166" operator="equal" aboveAverage="0" equalAverage="0" bottom="0" percent="0" rank="0" text="" dxfId="164">
      <formula>0</formula>
    </cfRule>
  </conditionalFormatting>
  <conditionalFormatting sqref="D173">
    <cfRule type="cellIs" priority="167" operator="greaterThan" aboveAverage="0" equalAverage="0" bottom="0" percent="0" rank="0" text="" dxfId="165">
      <formula>0</formula>
    </cfRule>
  </conditionalFormatting>
  <conditionalFormatting sqref="E175:G175">
    <cfRule type="cellIs" priority="168" operator="greaterThan" aboveAverage="0" equalAverage="0" bottom="0" percent="0" rank="0" text="" dxfId="166">
      <formula>0</formula>
    </cfRule>
  </conditionalFormatting>
  <conditionalFormatting sqref="E175:G175">
    <cfRule type="cellIs" priority="169" operator="equal" aboveAverage="0" equalAverage="0" bottom="0" percent="0" rank="0" text="" dxfId="167">
      <formula>0</formula>
    </cfRule>
  </conditionalFormatting>
  <conditionalFormatting sqref="K175:P175">
    <cfRule type="cellIs" priority="170" operator="greaterThan" aboveAverage="0" equalAverage="0" bottom="0" percent="0" rank="0" text="" dxfId="168">
      <formula>0</formula>
    </cfRule>
  </conditionalFormatting>
  <conditionalFormatting sqref="D163">
    <cfRule type="cellIs" priority="171" operator="equal" aboveAverage="0" equalAverage="0" bottom="0" percent="0" rank="0" text="" dxfId="169">
      <formula>0</formula>
    </cfRule>
  </conditionalFormatting>
  <conditionalFormatting sqref="D163">
    <cfRule type="cellIs" priority="172" operator="equal" aboveAverage="0" equalAverage="0" bottom="0" percent="0" rank="0" text="" dxfId="170">
      <formula>0</formula>
    </cfRule>
  </conditionalFormatting>
  <conditionalFormatting sqref="E139:G139">
    <cfRule type="cellIs" priority="173" operator="equal" aboveAverage="0" equalAverage="0" bottom="0" percent="0" rank="0" text="" dxfId="171">
      <formula>0</formula>
    </cfRule>
  </conditionalFormatting>
  <conditionalFormatting sqref="E141:G141">
    <cfRule type="cellIs" priority="174" operator="equal" aboveAverage="0" equalAverage="0" bottom="0" percent="0" rank="0" text="" dxfId="172">
      <formula>0</formula>
    </cfRule>
  </conditionalFormatting>
  <conditionalFormatting sqref="E137:G137">
    <cfRule type="cellIs" priority="175" operator="equal" aboveAverage="0" equalAverage="0" bottom="0" percent="0" rank="0" text="" dxfId="173">
      <formula>0</formula>
    </cfRule>
  </conditionalFormatting>
  <conditionalFormatting sqref="E129:G129">
    <cfRule type="cellIs" priority="176" operator="equal" aboveAverage="0" equalAverage="0" bottom="0" percent="0" rank="0" text="" dxfId="174">
      <formula>0</formula>
    </cfRule>
  </conditionalFormatting>
  <conditionalFormatting sqref="E131:G131">
    <cfRule type="cellIs" priority="177" operator="equal" aboveAverage="0" equalAverage="0" bottom="0" percent="0" rank="0" text="" dxfId="175">
      <formula>0</formula>
    </cfRule>
  </conditionalFormatting>
  <conditionalFormatting sqref="E127:G127">
    <cfRule type="cellIs" priority="178" operator="equal" aboveAverage="0" equalAverage="0" bottom="0" percent="0" rank="0" text="" dxfId="176">
      <formula>0</formula>
    </cfRule>
  </conditionalFormatting>
  <conditionalFormatting sqref="E119:G119">
    <cfRule type="cellIs" priority="179" operator="equal" aboveAverage="0" equalAverage="0" bottom="0" percent="0" rank="0" text="" dxfId="177">
      <formula>0</formula>
    </cfRule>
  </conditionalFormatting>
  <conditionalFormatting sqref="E121:G121">
    <cfRule type="cellIs" priority="180" operator="equal" aboveAverage="0" equalAverage="0" bottom="0" percent="0" rank="0" text="" dxfId="178">
      <formula>0</formula>
    </cfRule>
  </conditionalFormatting>
  <conditionalFormatting sqref="E117:G117">
    <cfRule type="cellIs" priority="181" operator="equal" aboveAverage="0" equalAverage="0" bottom="0" percent="0" rank="0" text="" dxfId="179">
      <formula>0</formula>
    </cfRule>
  </conditionalFormatting>
  <conditionalFormatting sqref="E117:G117;E119:G119;E121:G121;E123:G123;E127:G127;E129:G129;E131:G131;E137:G137;E139:G139;E141:G141;E143:G143">
    <cfRule type="cellIs" priority="182" operator="greaterThan" aboveAverage="0" equalAverage="0" bottom="0" percent="0" rank="0" text="" dxfId="180">
      <formula>0</formula>
    </cfRule>
  </conditionalFormatting>
  <conditionalFormatting sqref="E117:G117">
    <cfRule type="cellIs" priority="183" operator="equal" aboveAverage="0" equalAverage="0" bottom="0" percent="0" rank="0" text="" dxfId="181">
      <formula>0</formula>
    </cfRule>
  </conditionalFormatting>
  <conditionalFormatting sqref="E117:G117">
    <cfRule type="cellIs" priority="184" operator="equal" aboveAverage="0" equalAverage="0" bottom="0" percent="0" rank="0" text="" dxfId="182">
      <formula>0</formula>
    </cfRule>
  </conditionalFormatting>
  <conditionalFormatting sqref="E119:G119">
    <cfRule type="cellIs" priority="185" operator="equal" aboveAverage="0" equalAverage="0" bottom="0" percent="0" rank="0" text="" dxfId="183">
      <formula>0</formula>
    </cfRule>
  </conditionalFormatting>
  <conditionalFormatting sqref="E121:G121">
    <cfRule type="cellIs" priority="186" operator="equal" aboveAverage="0" equalAverage="0" bottom="0" percent="0" rank="0" text="" dxfId="184">
      <formula>0</formula>
    </cfRule>
  </conditionalFormatting>
  <conditionalFormatting sqref="E121:G121">
    <cfRule type="cellIs" priority="187" operator="equal" aboveAverage="0" equalAverage="0" bottom="0" percent="0" rank="0" text="" dxfId="185">
      <formula>0</formula>
    </cfRule>
  </conditionalFormatting>
  <conditionalFormatting sqref="E123:G123">
    <cfRule type="cellIs" priority="188" operator="equal" aboveAverage="0" equalAverage="0" bottom="0" percent="0" rank="0" text="" dxfId="186">
      <formula>0</formula>
    </cfRule>
  </conditionalFormatting>
  <conditionalFormatting sqref="E127:G127">
    <cfRule type="cellIs" priority="189" operator="equal" aboveAverage="0" equalAverage="0" bottom="0" percent="0" rank="0" text="" dxfId="187">
      <formula>0</formula>
    </cfRule>
  </conditionalFormatting>
  <conditionalFormatting sqref="E123:G123">
    <cfRule type="cellIs" priority="190" operator="equal" aboveAverage="0" equalAverage="0" bottom="0" percent="0" rank="0" text="" dxfId="188">
      <formula>0</formula>
    </cfRule>
  </conditionalFormatting>
  <conditionalFormatting sqref="E127:G127">
    <cfRule type="cellIs" priority="191" operator="equal" aboveAverage="0" equalAverage="0" bottom="0" percent="0" rank="0" text="" dxfId="189">
      <formula>0</formula>
    </cfRule>
  </conditionalFormatting>
  <conditionalFormatting sqref="E131:G131">
    <cfRule type="cellIs" priority="192" operator="equal" aboveAverage="0" equalAverage="0" bottom="0" percent="0" rank="0" text="" dxfId="190">
      <formula>0</formula>
    </cfRule>
  </conditionalFormatting>
  <conditionalFormatting sqref="E129:G129">
    <cfRule type="cellIs" priority="193" operator="equal" aboveAverage="0" equalAverage="0" bottom="0" percent="0" rank="0" text="" dxfId="191">
      <formula>0</formula>
    </cfRule>
  </conditionalFormatting>
  <conditionalFormatting sqref="E131:G131">
    <cfRule type="cellIs" priority="194" operator="equal" aboveAverage="0" equalAverage="0" bottom="0" percent="0" rank="0" text="" dxfId="192">
      <formula>0</formula>
    </cfRule>
  </conditionalFormatting>
  <conditionalFormatting sqref="E133:G133">
    <cfRule type="cellIs" priority="195" operator="equal" aboveAverage="0" equalAverage="0" bottom="0" percent="0" rank="0" text="" dxfId="193">
      <formula>0</formula>
    </cfRule>
  </conditionalFormatting>
  <conditionalFormatting sqref="H68:AX68">
    <cfRule type="cellIs" priority="196" operator="equal" aboveAverage="0" equalAverage="0" bottom="0" percent="0" rank="0" text="" dxfId="194">
      <formula>0</formula>
    </cfRule>
  </conditionalFormatting>
  <conditionalFormatting sqref="H68:AX68">
    <cfRule type="cellIs" priority="197" operator="greaterThan" aboveAverage="0" equalAverage="0" bottom="0" percent="0" rank="0" text="" dxfId="195">
      <formula>0</formula>
    </cfRule>
  </conditionalFormatting>
  <conditionalFormatting sqref="H68:AX68">
    <cfRule type="cellIs" priority="198" operator="equal" aboveAverage="0" equalAverage="0" bottom="0" percent="0" rank="0" text="" dxfId="196">
      <formula>0</formula>
    </cfRule>
  </conditionalFormatting>
  <conditionalFormatting sqref="D68">
    <cfRule type="cellIs" priority="199" operator="greaterThan" aboveAverage="0" equalAverage="0" bottom="0" percent="0" rank="0" text="" dxfId="197">
      <formula>0</formula>
    </cfRule>
  </conditionalFormatting>
  <conditionalFormatting sqref="D68">
    <cfRule type="cellIs" priority="200" operator="equal" aboveAverage="0" equalAverage="0" bottom="0" percent="0" rank="0" text="" dxfId="198">
      <formula>0</formula>
    </cfRule>
  </conditionalFormatting>
  <conditionalFormatting sqref="E68:G68">
    <cfRule type="cellIs" priority="201" operator="equal" aboveAverage="0" equalAverage="0" bottom="0" percent="0" rank="0" text="" dxfId="199">
      <formula>0</formula>
    </cfRule>
  </conditionalFormatting>
  <conditionalFormatting sqref="E68:G68">
    <cfRule type="cellIs" priority="202" operator="greaterThan" aboveAverage="0" equalAverage="0" bottom="0" percent="0" rank="0" text="" dxfId="200">
      <formula>0</formula>
    </cfRule>
  </conditionalFormatting>
  <conditionalFormatting sqref="E68:G68">
    <cfRule type="cellIs" priority="203" operator="equal" aboveAverage="0" equalAverage="0" bottom="0" percent="0" rank="0" text="" dxfId="201">
      <formula>0</formula>
    </cfRule>
  </conditionalFormatting>
  <conditionalFormatting sqref="D70">
    <cfRule type="cellIs" priority="204" operator="equal" aboveAverage="0" equalAverage="0" bottom="0" percent="0" rank="0" text="" dxfId="202">
      <formula>0</formula>
    </cfRule>
  </conditionalFormatting>
  <conditionalFormatting sqref="D70">
    <cfRule type="cellIs" priority="205" operator="greaterThan" aboveAverage="0" equalAverage="0" bottom="0" percent="0" rank="0" text="" dxfId="203">
      <formula>0</formula>
    </cfRule>
  </conditionalFormatting>
  <conditionalFormatting sqref="E70:G70">
    <cfRule type="cellIs" priority="206" operator="equal" aboveAverage="0" equalAverage="0" bottom="0" percent="0" rank="0" text="" dxfId="204">
      <formula>0</formula>
    </cfRule>
  </conditionalFormatting>
  <conditionalFormatting sqref="E70:G70">
    <cfRule type="cellIs" priority="207" operator="greaterThan" aboveAverage="0" equalAverage="0" bottom="0" percent="0" rank="0" text="" dxfId="205">
      <formula>0</formula>
    </cfRule>
  </conditionalFormatting>
  <conditionalFormatting sqref="E70:G70">
    <cfRule type="cellIs" priority="208" operator="equal" aboveAverage="0" equalAverage="0" bottom="0" percent="0" rank="0" text="" dxfId="206">
      <formula>0</formula>
    </cfRule>
  </conditionalFormatting>
  <conditionalFormatting sqref="H72:R72;W72:AX72">
    <cfRule type="cellIs" priority="209" operator="greaterThan" aboveAverage="0" equalAverage="0" bottom="0" percent="0" rank="0" text="" dxfId="207">
      <formula>0</formula>
    </cfRule>
  </conditionalFormatting>
  <conditionalFormatting sqref="H72:R72;W72:AX72">
    <cfRule type="cellIs" priority="210" operator="equal" aboveAverage="0" equalAverage="0" bottom="0" percent="0" rank="0" text="" dxfId="208">
      <formula>0</formula>
    </cfRule>
  </conditionalFormatting>
  <conditionalFormatting sqref="E72:G72">
    <cfRule type="cellIs" priority="211" operator="greaterThan" aboveAverage="0" equalAverage="0" bottom="0" percent="0" rank="0" text="" dxfId="209">
      <formula>0</formula>
    </cfRule>
  </conditionalFormatting>
  <conditionalFormatting sqref="H78:AX78">
    <cfRule type="cellIs" priority="212" operator="greaterThan" aboveAverage="0" equalAverage="0" bottom="0" percent="0" rank="0" text="" dxfId="210">
      <formula>0</formula>
    </cfRule>
  </conditionalFormatting>
  <conditionalFormatting sqref="D78">
    <cfRule type="cellIs" priority="213" operator="greaterThan" aboveAverage="0" equalAverage="0" bottom="0" percent="0" rank="0" text="" dxfId="211">
      <formula>0</formula>
    </cfRule>
  </conditionalFormatting>
  <conditionalFormatting sqref="E78:G78">
    <cfRule type="cellIs" priority="214" operator="greaterThan" aboveAverage="0" equalAverage="0" bottom="0" percent="0" rank="0" text="" dxfId="212">
      <formula>0</formula>
    </cfRule>
  </conditionalFormatting>
  <conditionalFormatting sqref="H74:AX74">
    <cfRule type="cellIs" priority="215" operator="greaterThan" aboveAverage="0" equalAverage="0" bottom="0" percent="0" rank="0" text="" dxfId="213">
      <formula>0</formula>
    </cfRule>
  </conditionalFormatting>
  <conditionalFormatting sqref="D74">
    <cfRule type="cellIs" priority="216" operator="greaterThan" aboveAverage="0" equalAverage="0" bottom="0" percent="0" rank="0" text="" dxfId="214">
      <formula>0</formula>
    </cfRule>
  </conditionalFormatting>
  <conditionalFormatting sqref="E74:G74">
    <cfRule type="cellIs" priority="217" operator="greaterThan" aboveAverage="0" equalAverage="0" bottom="0" percent="0" rank="0" text="" dxfId="215">
      <formula>0</formula>
    </cfRule>
  </conditionalFormatting>
  <conditionalFormatting sqref="H76:AX76">
    <cfRule type="cellIs" priority="218" operator="greaterThan" aboveAverage="0" equalAverage="0" bottom="0" percent="0" rank="0" text="" dxfId="216">
      <formula>0</formula>
    </cfRule>
  </conditionalFormatting>
  <conditionalFormatting sqref="H76:AX76">
    <cfRule type="cellIs" priority="219" operator="equal" aboveAverage="0" equalAverage="0" bottom="0" percent="0" rank="0" text="" dxfId="217">
      <formula>0</formula>
    </cfRule>
  </conditionalFormatting>
  <conditionalFormatting sqref="E76:G76">
    <cfRule type="cellIs" priority="220" operator="greaterThan" aboveAverage="0" equalAverage="0" bottom="0" percent="0" rank="0" text="" dxfId="218">
      <formula>0</formula>
    </cfRule>
  </conditionalFormatting>
  <conditionalFormatting sqref="AS127">
    <cfRule type="cellIs" priority="221" operator="equal" aboveAverage="0" equalAverage="0" bottom="0" percent="0" rank="0" text="" dxfId="219">
      <formula>0</formula>
    </cfRule>
  </conditionalFormatting>
  <conditionalFormatting sqref="W145">
    <cfRule type="cellIs" priority="222" operator="equal" aboveAverage="0" equalAverage="0" bottom="0" percent="0" rank="0" text="" dxfId="220">
      <formula>0</formula>
    </cfRule>
  </conditionalFormatting>
  <conditionalFormatting sqref="AS127">
    <cfRule type="cellIs" priority="223" operator="equal" aboveAverage="0" equalAverage="0" bottom="0" percent="0" rank="0" text="" dxfId="221">
      <formula>0</formula>
    </cfRule>
  </conditionalFormatting>
  <conditionalFormatting sqref="W145">
    <cfRule type="cellIs" priority="224" operator="equal" aboveAverage="0" equalAverage="0" bottom="0" percent="0" rank="0" text="" dxfId="222">
      <formula>0</formula>
    </cfRule>
  </conditionalFormatting>
  <conditionalFormatting sqref="D149:H149">
    <cfRule type="cellIs" priority="225" operator="equal" aboveAverage="0" equalAverage="0" bottom="0" percent="0" rank="0" text="" dxfId="223">
      <formula>0</formula>
    </cfRule>
  </conditionalFormatting>
  <conditionalFormatting sqref="D149:H149">
    <cfRule type="cellIs" priority="226" operator="greaterThan" aboveAverage="0" equalAverage="0" bottom="0" percent="0" rank="0" text="" dxfId="224">
      <formula>0</formula>
    </cfRule>
  </conditionalFormatting>
  <conditionalFormatting sqref="D149:H149">
    <cfRule type="cellIs" priority="227" operator="equal" aboveAverage="0" equalAverage="0" bottom="0" percent="0" rank="0" text="" dxfId="225">
      <formula>0</formula>
    </cfRule>
  </conditionalFormatting>
  <conditionalFormatting sqref="D149:H149">
    <cfRule type="cellIs" priority="228" operator="equal" aboveAverage="0" equalAverage="0" bottom="0" percent="0" rank="0" text="" dxfId="226">
      <formula>0</formula>
    </cfRule>
  </conditionalFormatting>
  <conditionalFormatting sqref="H117:AX117">
    <cfRule type="cellIs" priority="229" operator="equal" aboveAverage="0" equalAverage="0" bottom="0" percent="0" rank="0" text="" dxfId="227">
      <formula>0</formula>
    </cfRule>
  </conditionalFormatting>
  <conditionalFormatting sqref="H119:AX119">
    <cfRule type="cellIs" priority="230" operator="equal" aboveAverage="0" equalAverage="0" bottom="0" percent="0" rank="0" text="" dxfId="228">
      <formula>0</formula>
    </cfRule>
  </conditionalFormatting>
  <conditionalFormatting sqref="H127:I127;L127:AX127">
    <cfRule type="cellIs" priority="231" operator="equal" aboveAverage="0" equalAverage="0" bottom="0" percent="0" rank="0" text="" dxfId="229">
      <formula>0</formula>
    </cfRule>
  </conditionalFormatting>
  <conditionalFormatting sqref="H139:AX139">
    <cfRule type="cellIs" priority="232" operator="equal" aboveAverage="0" equalAverage="0" bottom="0" percent="0" rank="0" text="" dxfId="230">
      <formula>0</formula>
    </cfRule>
  </conditionalFormatting>
  <conditionalFormatting sqref="H119:AX119;H121:AX121;H139:AX139;H141:Y141;H123:AX123;H127:I127;H137:X137;H129:AX129;H143:U143;L127:AX127;H117:AX117;H131:AX131;Z137:AX137;AG141:AX141;AA141;AC141;X143:AE143;AI143:AX143">
    <cfRule type="cellIs" priority="233" operator="greaterThan" aboveAverage="0" equalAverage="0" bottom="0" percent="0" rank="0" text="" dxfId="231">
      <formula>0</formula>
    </cfRule>
  </conditionalFormatting>
  <conditionalFormatting sqref="H129:AX129">
    <cfRule type="cellIs" priority="234" operator="equal" aboveAverage="0" equalAverage="0" bottom="0" percent="0" rank="0" text="" dxfId="232">
      <formula>0</formula>
    </cfRule>
  </conditionalFormatting>
  <conditionalFormatting sqref="H117:AX117">
    <cfRule type="cellIs" priority="235" operator="equal" aboveAverage="0" equalAverage="0" bottom="0" percent="0" rank="0" text="" dxfId="233">
      <formula>0</formula>
    </cfRule>
  </conditionalFormatting>
  <conditionalFormatting sqref="H119:AX119">
    <cfRule type="cellIs" priority="236" operator="equal" aboveAverage="0" equalAverage="0" bottom="0" percent="0" rank="0" text="" dxfId="234">
      <formula>0</formula>
    </cfRule>
  </conditionalFormatting>
  <conditionalFormatting sqref="H123:AX123">
    <cfRule type="cellIs" priority="237" operator="equal" aboveAverage="0" equalAverage="0" bottom="0" percent="0" rank="0" text="" dxfId="235">
      <formula>0</formula>
    </cfRule>
  </conditionalFormatting>
  <conditionalFormatting sqref="H133:AX133">
    <cfRule type="cellIs" priority="238" operator="equal" aboveAverage="0" equalAverage="0" bottom="0" percent="0" rank="0" text="" dxfId="236">
      <formula>0</formula>
    </cfRule>
  </conditionalFormatting>
  <conditionalFormatting sqref="H133:AX133">
    <cfRule type="cellIs" priority="239" operator="greaterThan" aboveAverage="0" equalAverage="0" bottom="0" percent="0" rank="0" text="" dxfId="237">
      <formula>0</formula>
    </cfRule>
  </conditionalFormatting>
  <conditionalFormatting sqref="H135:AX135">
    <cfRule type="cellIs" priority="240" operator="equal" aboveAverage="0" equalAverage="0" bottom="0" percent="0" rank="0" text="" dxfId="238">
      <formula>0</formula>
    </cfRule>
  </conditionalFormatting>
  <conditionalFormatting sqref="H135:AX135">
    <cfRule type="cellIs" priority="241" operator="greaterThan" aboveAverage="0" equalAverage="0" bottom="0" percent="0" rank="0" text="" dxfId="239">
      <formula>0</formula>
    </cfRule>
  </conditionalFormatting>
  <conditionalFormatting sqref="H139:AX139">
    <cfRule type="cellIs" priority="242" operator="equal" aboveAverage="0" equalAverage="0" bottom="0" percent="0" rank="0" text="" dxfId="240">
      <formula>0</formula>
    </cfRule>
  </conditionalFormatting>
  <conditionalFormatting sqref="H143:U143;X143:AE143;AI143:AX143">
    <cfRule type="cellIs" priority="243" operator="equal" aboveAverage="0" equalAverage="0" bottom="0" percent="0" rank="0" text="" dxfId="241">
      <formula>0</formula>
    </cfRule>
  </conditionalFormatting>
  <conditionalFormatting sqref="H163:AX163">
    <cfRule type="cellIs" priority="244" operator="equal" aboveAverage="0" equalAverage="0" bottom="0" percent="0" rank="0" text="" dxfId="242">
      <formula>0</formula>
    </cfRule>
  </conditionalFormatting>
  <conditionalFormatting sqref="H161:AX161">
    <cfRule type="cellIs" priority="245" operator="equal" aboveAverage="0" equalAverage="0" bottom="0" percent="0" rank="0" text="" dxfId="243">
      <formula>0</formula>
    </cfRule>
  </conditionalFormatting>
  <conditionalFormatting sqref="H159:AI159;AL159:AX159">
    <cfRule type="cellIs" priority="246" operator="equal" aboveAverage="0" equalAverage="0" bottom="0" percent="0" rank="0" text="" dxfId="244">
      <formula>0</formula>
    </cfRule>
  </conditionalFormatting>
  <conditionalFormatting sqref="H159:AI159;AL159:AX159">
    <cfRule type="cellIs" priority="247" operator="greaterThan" aboveAverage="0" equalAverage="0" bottom="0" percent="0" rank="0" text="" dxfId="245">
      <formula>0</formula>
    </cfRule>
  </conditionalFormatting>
  <conditionalFormatting sqref="H159:AI159;AL159:AX159">
    <cfRule type="cellIs" priority="248" operator="equal" aboveAverage="0" equalAverage="0" bottom="0" percent="0" rank="0" text="" dxfId="246">
      <formula>0</formula>
    </cfRule>
  </conditionalFormatting>
  <conditionalFormatting sqref="H139:AX139">
    <cfRule type="cellIs" priority="249" operator="equal" aboveAverage="0" equalAverage="0" bottom="0" percent="0" rank="0" text="" dxfId="247">
      <formula>0</formula>
    </cfRule>
  </conditionalFormatting>
  <conditionalFormatting sqref="H145:P145;R145:V145;X145:AF145;AM145:AX145">
    <cfRule type="cellIs" priority="250" operator="equal" aboveAverage="0" equalAverage="0" bottom="0" percent="0" rank="0" text="" dxfId="248">
      <formula>0</formula>
    </cfRule>
  </conditionalFormatting>
  <conditionalFormatting sqref="H145:P145;R145:V145;X145:AF145;AM145:AX145">
    <cfRule type="cellIs" priority="251" operator="greaterThan" aboveAverage="0" equalAverage="0" bottom="0" percent="0" rank="0" text="" dxfId="249">
      <formula>0</formula>
    </cfRule>
  </conditionalFormatting>
  <conditionalFormatting sqref="H147:P147;R147:AX147">
    <cfRule type="cellIs" priority="252" operator="greaterThan" aboveAverage="0" equalAverage="0" bottom="0" percent="0" rank="0" text="" dxfId="250">
      <formula>0</formula>
    </cfRule>
  </conditionalFormatting>
  <conditionalFormatting sqref="H147:P147;R147:AX147">
    <cfRule type="cellIs" priority="253" operator="equal" aboveAverage="0" equalAverage="0" bottom="0" percent="0" rank="0" text="" dxfId="251">
      <formula>0</formula>
    </cfRule>
  </conditionalFormatting>
  <conditionalFormatting sqref="H147:P147;R147:AX147">
    <cfRule type="cellIs" priority="254" operator="equal" aboveAverage="0" equalAverage="0" bottom="0" percent="0" rank="0" text="" dxfId="252">
      <formula>0</formula>
    </cfRule>
  </conditionalFormatting>
  <conditionalFormatting sqref="I149:P149;R149:AX149">
    <cfRule type="cellIs" priority="255" operator="equal" aboveAverage="0" equalAverage="0" bottom="0" percent="0" rank="0" text="" dxfId="253">
      <formula>0</formula>
    </cfRule>
  </conditionalFormatting>
  <conditionalFormatting sqref="I149:P149;R149:AX149">
    <cfRule type="cellIs" priority="256" operator="greaterThan" aboveAverage="0" equalAverage="0" bottom="0" percent="0" rank="0" text="" dxfId="254">
      <formula>0</formula>
    </cfRule>
  </conditionalFormatting>
  <conditionalFormatting sqref="I149:P149;R149:AX149">
    <cfRule type="cellIs" priority="257" operator="equal" aboveAverage="0" equalAverage="0" bottom="0" percent="0" rank="0" text="" dxfId="255">
      <formula>0</formula>
    </cfRule>
  </conditionalFormatting>
  <conditionalFormatting sqref="I149:P149;R149:AX149">
    <cfRule type="cellIs" priority="258" operator="equal" aboveAverage="0" equalAverage="0" bottom="0" percent="0" rank="0" text="" dxfId="256">
      <formula>0</formula>
    </cfRule>
  </conditionalFormatting>
  <conditionalFormatting sqref="H151:AC151;AG151:AX151">
    <cfRule type="cellIs" priority="259" operator="equal" aboveAverage="0" equalAverage="0" bottom="0" percent="0" rank="0" text="" dxfId="257">
      <formula>0</formula>
    </cfRule>
  </conditionalFormatting>
  <conditionalFormatting sqref="H151:AC151;AG151:AX151">
    <cfRule type="cellIs" priority="260" operator="greaterThan" aboveAverage="0" equalAverage="0" bottom="0" percent="0" rank="0" text="" dxfId="258">
      <formula>0</formula>
    </cfRule>
  </conditionalFormatting>
  <conditionalFormatting sqref="H151:AC151;AG151:AX151">
    <cfRule type="cellIs" priority="261" operator="equal" aboveAverage="0" equalAverage="0" bottom="0" percent="0" rank="0" text="" dxfId="259">
      <formula>0</formula>
    </cfRule>
  </conditionalFormatting>
  <conditionalFormatting sqref="H151:AC151;AG151:AX151">
    <cfRule type="cellIs" priority="262" operator="equal" aboveAverage="0" equalAverage="0" bottom="0" percent="0" rank="0" text="" dxfId="260">
      <formula>0</formula>
    </cfRule>
  </conditionalFormatting>
  <conditionalFormatting sqref="H153:AX153">
    <cfRule type="cellIs" priority="263" operator="equal" aboveAverage="0" equalAverage="0" bottom="0" percent="0" rank="0" text="" dxfId="261">
      <formula>0</formula>
    </cfRule>
  </conditionalFormatting>
  <conditionalFormatting sqref="H153:AX153">
    <cfRule type="cellIs" priority="264" operator="greaterThan" aboveAverage="0" equalAverage="0" bottom="0" percent="0" rank="0" text="" dxfId="262">
      <formula>0</formula>
    </cfRule>
  </conditionalFormatting>
  <conditionalFormatting sqref="H153:AX153">
    <cfRule type="cellIs" priority="265" operator="equal" aboveAverage="0" equalAverage="0" bottom="0" percent="0" rank="0" text="" dxfId="263">
      <formula>0</formula>
    </cfRule>
  </conditionalFormatting>
  <conditionalFormatting sqref="H153:AX153">
    <cfRule type="cellIs" priority="266" operator="equal" aboveAverage="0" equalAverage="0" bottom="0" percent="0" rank="0" text="" dxfId="264">
      <formula>0</formula>
    </cfRule>
  </conditionalFormatting>
  <conditionalFormatting sqref="H155:X155;AH155:AX155">
    <cfRule type="cellIs" priority="267" operator="equal" aboveAverage="0" equalAverage="0" bottom="0" percent="0" rank="0" text="" dxfId="265">
      <formula>0</formula>
    </cfRule>
  </conditionalFormatting>
  <conditionalFormatting sqref="H155:X155;AH155:AX155">
    <cfRule type="cellIs" priority="268" operator="greaterThan" aboveAverage="0" equalAverage="0" bottom="0" percent="0" rank="0" text="" dxfId="266">
      <formula>0</formula>
    </cfRule>
  </conditionalFormatting>
  <conditionalFormatting sqref="H155:X155;AH155:AX155">
    <cfRule type="cellIs" priority="269" operator="equal" aboveAverage="0" equalAverage="0" bottom="0" percent="0" rank="0" text="" dxfId="267">
      <formula>0</formula>
    </cfRule>
  </conditionalFormatting>
  <conditionalFormatting sqref="H155:X155;AH155:AX155">
    <cfRule type="cellIs" priority="270" operator="equal" aboveAverage="0" equalAverage="0" bottom="0" percent="0" rank="0" text="" dxfId="268">
      <formula>0</formula>
    </cfRule>
  </conditionalFormatting>
  <conditionalFormatting sqref="H157:AX157">
    <cfRule type="cellIs" priority="271" operator="equal" aboveAverage="0" equalAverage="0" bottom="0" percent="0" rank="0" text="" dxfId="269">
      <formula>0</formula>
    </cfRule>
  </conditionalFormatting>
  <conditionalFormatting sqref="H157:AX157">
    <cfRule type="cellIs" priority="272" operator="greaterThan" aboveAverage="0" equalAverage="0" bottom="0" percent="0" rank="0" text="" dxfId="270">
      <formula>0</formula>
    </cfRule>
  </conditionalFormatting>
  <conditionalFormatting sqref="H157:AX157">
    <cfRule type="cellIs" priority="273" operator="equal" aboveAverage="0" equalAverage="0" bottom="0" percent="0" rank="0" text="" dxfId="271">
      <formula>0</formula>
    </cfRule>
  </conditionalFormatting>
  <conditionalFormatting sqref="H157:AX157">
    <cfRule type="cellIs" priority="274" operator="equal" aboveAverage="0" equalAverage="0" bottom="0" percent="0" rank="0" text="" dxfId="272">
      <formula>0</formula>
    </cfRule>
  </conditionalFormatting>
  <conditionalFormatting sqref="H159:AI159;AL159:AX159">
    <cfRule type="cellIs" priority="275" operator="equal" aboveAverage="0" equalAverage="0" bottom="0" percent="0" rank="0" text="" dxfId="273">
      <formula>0</formula>
    </cfRule>
  </conditionalFormatting>
  <conditionalFormatting sqref="H161:AX161">
    <cfRule type="cellIs" priority="276" operator="equal" aboveAverage="0" equalAverage="0" bottom="0" percent="0" rank="0" text="" dxfId="274">
      <formula>0</formula>
    </cfRule>
  </conditionalFormatting>
  <conditionalFormatting sqref="H161:AX161">
    <cfRule type="cellIs" priority="277" operator="greaterThan" aboveAverage="0" equalAverage="0" bottom="0" percent="0" rank="0" text="" dxfId="275">
      <formula>0</formula>
    </cfRule>
  </conditionalFormatting>
  <conditionalFormatting sqref="H161:AX161">
    <cfRule type="cellIs" priority="278" operator="equal" aboveAverage="0" equalAverage="0" bottom="0" percent="0" rank="0" text="" dxfId="276">
      <formula>0</formula>
    </cfRule>
  </conditionalFormatting>
  <conditionalFormatting sqref="H163:AX163">
    <cfRule type="cellIs" priority="279" operator="greaterThan" aboveAverage="0" equalAverage="0" bottom="0" percent="0" rank="0" text="" dxfId="277">
      <formula>0</formula>
    </cfRule>
  </conditionalFormatting>
  <conditionalFormatting sqref="H163:AX163">
    <cfRule type="cellIs" priority="280" operator="equal" aboveAverage="0" equalAverage="0" bottom="0" percent="0" rank="0" text="" dxfId="278">
      <formula>0</formula>
    </cfRule>
  </conditionalFormatting>
  <conditionalFormatting sqref="H163:AX163">
    <cfRule type="cellIs" priority="281" operator="equal" aboveAverage="0" equalAverage="0" bottom="0" percent="0" rank="0" text="" dxfId="279">
      <formula>0</formula>
    </cfRule>
  </conditionalFormatting>
  <conditionalFormatting sqref="J127:K127">
    <cfRule type="cellIs" priority="282" operator="equal" aboveAverage="0" equalAverage="0" bottom="0" percent="0" rank="0" text="" dxfId="280">
      <formula>0</formula>
    </cfRule>
  </conditionalFormatting>
  <conditionalFormatting sqref="J127:K127">
    <cfRule type="cellIs" priority="283" operator="greaterThan" aboveAverage="0" equalAverage="0" bottom="0" percent="0" rank="0" text="" dxfId="281">
      <formula>0</formula>
    </cfRule>
  </conditionalFormatting>
  <conditionalFormatting sqref="J127:K127">
    <cfRule type="cellIs" priority="284" operator="equal" aboveAverage="0" equalAverage="0" bottom="0" percent="0" rank="0" text="" dxfId="282">
      <formula>0</formula>
    </cfRule>
  </conditionalFormatting>
  <conditionalFormatting sqref="J127:K127">
    <cfRule type="cellIs" priority="285" operator="equal" aboveAverage="0" equalAverage="0" bottom="0" percent="0" rank="0" text="" dxfId="283">
      <formula>0</formula>
    </cfRule>
  </conditionalFormatting>
  <conditionalFormatting sqref="D117">
    <cfRule type="cellIs" priority="286" operator="equal" aboveAverage="0" equalAverage="0" bottom="0" percent="0" rank="0" text="" dxfId="284">
      <formula>0</formula>
    </cfRule>
  </conditionalFormatting>
  <conditionalFormatting sqref="D119">
    <cfRule type="cellIs" priority="287" operator="equal" aboveAverage="0" equalAverage="0" bottom="0" percent="0" rank="0" text="" dxfId="285">
      <formula>0</formula>
    </cfRule>
  </conditionalFormatting>
  <conditionalFormatting sqref="D121">
    <cfRule type="cellIs" priority="288" operator="equal" aboveAverage="0" equalAverage="0" bottom="0" percent="0" rank="0" text="" dxfId="286">
      <formula>0</formula>
    </cfRule>
  </conditionalFormatting>
  <conditionalFormatting sqref="D123">
    <cfRule type="cellIs" priority="289" operator="equal" aboveAverage="0" equalAverage="0" bottom="0" percent="0" rank="0" text="" dxfId="287">
      <formula>0</formula>
    </cfRule>
  </conditionalFormatting>
  <conditionalFormatting sqref="D127">
    <cfRule type="cellIs" priority="290" operator="equal" aboveAverage="0" equalAverage="0" bottom="0" percent="0" rank="0" text="" dxfId="288">
      <formula>0</formula>
    </cfRule>
  </conditionalFormatting>
  <conditionalFormatting sqref="D129">
    <cfRule type="cellIs" priority="291" operator="equal" aboveAverage="0" equalAverage="0" bottom="0" percent="0" rank="0" text="" dxfId="289">
      <formula>0</formula>
    </cfRule>
  </conditionalFormatting>
  <conditionalFormatting sqref="D131">
    <cfRule type="cellIs" priority="292" operator="equal" aboveAverage="0" equalAverage="0" bottom="0" percent="0" rank="0" text="" dxfId="290">
      <formula>0</formula>
    </cfRule>
  </conditionalFormatting>
  <conditionalFormatting sqref="D137">
    <cfRule type="cellIs" priority="293" operator="equal" aboveAverage="0" equalAverage="0" bottom="0" percent="0" rank="0" text="" dxfId="291">
      <formula>0</formula>
    </cfRule>
  </conditionalFormatting>
  <conditionalFormatting sqref="D139">
    <cfRule type="cellIs" priority="294" operator="equal" aboveAverage="0" equalAverage="0" bottom="0" percent="0" rank="0" text="" dxfId="292">
      <formula>0</formula>
    </cfRule>
  </conditionalFormatting>
  <conditionalFormatting sqref="D141">
    <cfRule type="cellIs" priority="295" operator="equal" aboveAverage="0" equalAverage="0" bottom="0" percent="0" rank="0" text="" dxfId="293">
      <formula>0</formula>
    </cfRule>
  </conditionalFormatting>
  <conditionalFormatting sqref="D143">
    <cfRule type="cellIs" priority="296" operator="equal" aboveAverage="0" equalAverage="0" bottom="0" percent="0" rank="0" text="" dxfId="294">
      <formula>0</formula>
    </cfRule>
  </conditionalFormatting>
  <conditionalFormatting sqref="D139">
    <cfRule type="cellIs" priority="297" operator="equal" aboveAverage="0" equalAverage="0" bottom="0" percent="0" rank="0" text="" dxfId="295">
      <formula>0</formula>
    </cfRule>
  </conditionalFormatting>
  <conditionalFormatting sqref="D117;D119;D121;D123;D127;D129;D131;D137;D139;D141;D143">
    <cfRule type="cellIs" priority="298" operator="greaterThan" aboveAverage="0" equalAverage="0" bottom="0" percent="0" rank="0" text="" dxfId="296">
      <formula>0</formula>
    </cfRule>
  </conditionalFormatting>
  <conditionalFormatting sqref="D123">
    <cfRule type="cellIs" priority="299" operator="equal" aboveAverage="0" equalAverage="0" bottom="0" percent="0" rank="0" text="" dxfId="297">
      <formula>0</formula>
    </cfRule>
  </conditionalFormatting>
  <conditionalFormatting sqref="D117">
    <cfRule type="cellIs" priority="300" operator="equal" aboveAverage="0" equalAverage="0" bottom="0" percent="0" rank="0" text="" dxfId="298">
      <formula>0</formula>
    </cfRule>
  </conditionalFormatting>
  <conditionalFormatting sqref="D119">
    <cfRule type="cellIs" priority="301" operator="equal" aboveAverage="0" equalAverage="0" bottom="0" percent="0" rank="0" text="" dxfId="299">
      <formula>0</formula>
    </cfRule>
  </conditionalFormatting>
  <conditionalFormatting sqref="D121">
    <cfRule type="cellIs" priority="302" operator="equal" aboveAverage="0" equalAverage="0" bottom="0" percent="0" rank="0" text="" dxfId="300">
      <formula>0</formula>
    </cfRule>
  </conditionalFormatting>
  <conditionalFormatting sqref="D127">
    <cfRule type="cellIs" priority="303" operator="equal" aboveAverage="0" equalAverage="0" bottom="0" percent="0" rank="0" text="" dxfId="301">
      <formula>0</formula>
    </cfRule>
  </conditionalFormatting>
  <conditionalFormatting sqref="D129">
    <cfRule type="cellIs" priority="304" operator="equal" aboveAverage="0" equalAverage="0" bottom="0" percent="0" rank="0" text="" dxfId="302">
      <formula>0</formula>
    </cfRule>
  </conditionalFormatting>
  <conditionalFormatting sqref="D131">
    <cfRule type="cellIs" priority="305" operator="equal" aboveAverage="0" equalAverage="0" bottom="0" percent="0" rank="0" text="" dxfId="303">
      <formula>0</formula>
    </cfRule>
  </conditionalFormatting>
  <conditionalFormatting sqref="D133">
    <cfRule type="cellIs" priority="306" operator="equal" aboveAverage="0" equalAverage="0" bottom="0" percent="0" rank="0" text="" dxfId="304">
      <formula>0</formula>
    </cfRule>
  </conditionalFormatting>
  <conditionalFormatting sqref="D133">
    <cfRule type="cellIs" priority="307" operator="greaterThan" aboveAverage="0" equalAverage="0" bottom="0" percent="0" rank="0" text="" dxfId="305">
      <formula>0</formula>
    </cfRule>
  </conditionalFormatting>
  <conditionalFormatting sqref="D135">
    <cfRule type="cellIs" priority="308" operator="equal" aboveAverage="0" equalAverage="0" bottom="0" percent="0" rank="0" text="" dxfId="306">
      <formula>0</formula>
    </cfRule>
  </conditionalFormatting>
  <conditionalFormatting sqref="D135">
    <cfRule type="cellIs" priority="309" operator="greaterThan" aboveAverage="0" equalAverage="0" bottom="0" percent="0" rank="0" text="" dxfId="307">
      <formula>0</formula>
    </cfRule>
  </conditionalFormatting>
  <conditionalFormatting sqref="D137">
    <cfRule type="cellIs" priority="310" operator="equal" aboveAverage="0" equalAverage="0" bottom="0" percent="0" rank="0" text="" dxfId="308">
      <formula>0</formula>
    </cfRule>
  </conditionalFormatting>
  <conditionalFormatting sqref="D141">
    <cfRule type="cellIs" priority="311" operator="equal" aboveAverage="0" equalAverage="0" bottom="0" percent="0" rank="0" text="" dxfId="309">
      <formula>0</formula>
    </cfRule>
  </conditionalFormatting>
  <conditionalFormatting sqref="D143">
    <cfRule type="cellIs" priority="312" operator="equal" aboveAverage="0" equalAverage="0" bottom="0" percent="0" rank="0" text="" dxfId="310">
      <formula>0</formula>
    </cfRule>
  </conditionalFormatting>
  <conditionalFormatting sqref="D161">
    <cfRule type="cellIs" priority="313" operator="equal" aboveAverage="0" equalAverage="0" bottom="0" percent="0" rank="0" text="" dxfId="311">
      <formula>0</formula>
    </cfRule>
  </conditionalFormatting>
  <conditionalFormatting sqref="D159">
    <cfRule type="cellIs" priority="314" operator="equal" aboveAverage="0" equalAverage="0" bottom="0" percent="0" rank="0" text="" dxfId="312">
      <formula>0</formula>
    </cfRule>
  </conditionalFormatting>
  <conditionalFormatting sqref="D159">
    <cfRule type="cellIs" priority="315" operator="greaterThan" aboveAverage="0" equalAverage="0" bottom="0" percent="0" rank="0" text="" dxfId="313">
      <formula>0</formula>
    </cfRule>
  </conditionalFormatting>
  <conditionalFormatting sqref="D139">
    <cfRule type="cellIs" priority="316" operator="equal" aboveAverage="0" equalAverage="0" bottom="0" percent="0" rank="0" text="" dxfId="314">
      <formula>0</formula>
    </cfRule>
  </conditionalFormatting>
  <conditionalFormatting sqref="D139">
    <cfRule type="cellIs" priority="317" operator="equal" aboveAverage="0" equalAverage="0" bottom="0" percent="0" rank="0" text="" dxfId="315">
      <formula>0</formula>
    </cfRule>
  </conditionalFormatting>
  <conditionalFormatting sqref="D141">
    <cfRule type="cellIs" priority="318" operator="equal" aboveAverage="0" equalAverage="0" bottom="0" percent="0" rank="0" text="" dxfId="316">
      <formula>0</formula>
    </cfRule>
  </conditionalFormatting>
  <conditionalFormatting sqref="D141">
    <cfRule type="cellIs" priority="319" operator="equal" aboveAverage="0" equalAverage="0" bottom="0" percent="0" rank="0" text="" dxfId="317">
      <formula>0</formula>
    </cfRule>
  </conditionalFormatting>
  <conditionalFormatting sqref="D143">
    <cfRule type="cellIs" priority="320" operator="equal" aboveAverage="0" equalAverage="0" bottom="0" percent="0" rank="0" text="" dxfId="318">
      <formula>0</formula>
    </cfRule>
  </conditionalFormatting>
  <conditionalFormatting sqref="D143">
    <cfRule type="cellIs" priority="321" operator="equal" aboveAverage="0" equalAverage="0" bottom="0" percent="0" rank="0" text="" dxfId="319">
      <formula>0</formula>
    </cfRule>
  </conditionalFormatting>
  <conditionalFormatting sqref="D145">
    <cfRule type="cellIs" priority="322" operator="equal" aboveAverage="0" equalAverage="0" bottom="0" percent="0" rank="0" text="" dxfId="320">
      <formula>0</formula>
    </cfRule>
  </conditionalFormatting>
  <conditionalFormatting sqref="D145">
    <cfRule type="cellIs" priority="323" operator="greaterThan" aboveAverage="0" equalAverage="0" bottom="0" percent="0" rank="0" text="" dxfId="321">
      <formula>0</formula>
    </cfRule>
  </conditionalFormatting>
  <conditionalFormatting sqref="D145">
    <cfRule type="cellIs" priority="324" operator="equal" aboveAverage="0" equalAverage="0" bottom="0" percent="0" rank="0" text="" dxfId="322">
      <formula>0</formula>
    </cfRule>
  </conditionalFormatting>
  <conditionalFormatting sqref="D147">
    <cfRule type="cellIs" priority="325" operator="equal" aboveAverage="0" equalAverage="0" bottom="0" percent="0" rank="0" text="" dxfId="323">
      <formula>0</formula>
    </cfRule>
  </conditionalFormatting>
  <conditionalFormatting sqref="D147">
    <cfRule type="cellIs" priority="326" operator="greaterThan" aboveAverage="0" equalAverage="0" bottom="0" percent="0" rank="0" text="" dxfId="324">
      <formula>0</formula>
    </cfRule>
  </conditionalFormatting>
  <conditionalFormatting sqref="D147">
    <cfRule type="cellIs" priority="327" operator="equal" aboveAverage="0" equalAverage="0" bottom="0" percent="0" rank="0" text="" dxfId="325">
      <formula>0</formula>
    </cfRule>
  </conditionalFormatting>
  <conditionalFormatting sqref="D151">
    <cfRule type="cellIs" priority="328" operator="equal" aboveAverage="0" equalAverage="0" bottom="0" percent="0" rank="0" text="" dxfId="326">
      <formula>0</formula>
    </cfRule>
  </conditionalFormatting>
  <conditionalFormatting sqref="D151">
    <cfRule type="cellIs" priority="329" operator="greaterThan" aboveAverage="0" equalAverage="0" bottom="0" percent="0" rank="0" text="" dxfId="327">
      <formula>0</formula>
    </cfRule>
  </conditionalFormatting>
  <conditionalFormatting sqref="D151">
    <cfRule type="cellIs" priority="330" operator="equal" aboveAverage="0" equalAverage="0" bottom="0" percent="0" rank="0" text="" dxfId="328">
      <formula>0</formula>
    </cfRule>
  </conditionalFormatting>
  <conditionalFormatting sqref="D153">
    <cfRule type="cellIs" priority="331" operator="equal" aboveAverage="0" equalAverage="0" bottom="0" percent="0" rank="0" text="" dxfId="329">
      <formula>0</formula>
    </cfRule>
  </conditionalFormatting>
  <conditionalFormatting sqref="D153">
    <cfRule type="cellIs" priority="332" operator="greaterThan" aboveAverage="0" equalAverage="0" bottom="0" percent="0" rank="0" text="" dxfId="330">
      <formula>0</formula>
    </cfRule>
  </conditionalFormatting>
  <conditionalFormatting sqref="D153">
    <cfRule type="cellIs" priority="333" operator="equal" aboveAverage="0" equalAverage="0" bottom="0" percent="0" rank="0" text="" dxfId="331">
      <formula>0</formula>
    </cfRule>
  </conditionalFormatting>
  <conditionalFormatting sqref="D155">
    <cfRule type="cellIs" priority="334" operator="equal" aboveAverage="0" equalAverage="0" bottom="0" percent="0" rank="0" text="" dxfId="332">
      <formula>0</formula>
    </cfRule>
  </conditionalFormatting>
  <conditionalFormatting sqref="D155">
    <cfRule type="cellIs" priority="335" operator="greaterThan" aboveAverage="0" equalAverage="0" bottom="0" percent="0" rank="0" text="" dxfId="333">
      <formula>0</formula>
    </cfRule>
  </conditionalFormatting>
  <conditionalFormatting sqref="D155">
    <cfRule type="cellIs" priority="336" operator="equal" aboveAverage="0" equalAverage="0" bottom="0" percent="0" rank="0" text="" dxfId="334">
      <formula>0</formula>
    </cfRule>
  </conditionalFormatting>
  <conditionalFormatting sqref="D157">
    <cfRule type="cellIs" priority="337" operator="equal" aboveAverage="0" equalAverage="0" bottom="0" percent="0" rank="0" text="" dxfId="335">
      <formula>0</formula>
    </cfRule>
  </conditionalFormatting>
  <conditionalFormatting sqref="D157">
    <cfRule type="cellIs" priority="338" operator="greaterThan" aboveAverage="0" equalAverage="0" bottom="0" percent="0" rank="0" text="" dxfId="336">
      <formula>0</formula>
    </cfRule>
  </conditionalFormatting>
  <conditionalFormatting sqref="D157">
    <cfRule type="cellIs" priority="339" operator="equal" aboveAverage="0" equalAverage="0" bottom="0" percent="0" rank="0" text="" dxfId="337">
      <formula>0</formula>
    </cfRule>
  </conditionalFormatting>
  <conditionalFormatting sqref="D159">
    <cfRule type="cellIs" priority="340" operator="equal" aboveAverage="0" equalAverage="0" bottom="0" percent="0" rank="0" text="" dxfId="338">
      <formula>0</formula>
    </cfRule>
  </conditionalFormatting>
  <conditionalFormatting sqref="D161">
    <cfRule type="cellIs" priority="341" operator="equal" aboveAverage="0" equalAverage="0" bottom="0" percent="0" rank="0" text="" dxfId="339">
      <formula>0</formula>
    </cfRule>
  </conditionalFormatting>
  <conditionalFormatting sqref="D161">
    <cfRule type="cellIs" priority="342" operator="greaterThan" aboveAverage="0" equalAverage="0" bottom="0" percent="0" rank="0" text="" dxfId="340">
      <formula>0</formula>
    </cfRule>
  </conditionalFormatting>
  <conditionalFormatting sqref="D163">
    <cfRule type="cellIs" priority="343" operator="greaterThan" aboveAverage="0" equalAverage="0" bottom="0" percent="0" rank="0" text="" dxfId="341">
      <formula>0</formula>
    </cfRule>
  </conditionalFormatting>
  <conditionalFormatting sqref="E123:G123">
    <cfRule type="cellIs" priority="344" operator="equal" aboveAverage="0" equalAverage="0" bottom="0" percent="0" rank="0" text="" dxfId="342">
      <formula>0</formula>
    </cfRule>
  </conditionalFormatting>
  <conditionalFormatting sqref="E143:G143">
    <cfRule type="cellIs" priority="345" operator="equal" aboveAverage="0" equalAverage="0" bottom="0" percent="0" rank="0" text="" dxfId="343">
      <formula>0</formula>
    </cfRule>
  </conditionalFormatting>
  <conditionalFormatting sqref="E139:G139">
    <cfRule type="cellIs" priority="346" operator="equal" aboveAverage="0" equalAverage="0" bottom="0" percent="0" rank="0" text="" dxfId="344">
      <formula>0</formula>
    </cfRule>
  </conditionalFormatting>
  <conditionalFormatting sqref="E129:G129">
    <cfRule type="cellIs" priority="347" operator="equal" aboveAverage="0" equalAverage="0" bottom="0" percent="0" rank="0" text="" dxfId="345">
      <formula>0</formula>
    </cfRule>
  </conditionalFormatting>
  <conditionalFormatting sqref="E119:G119">
    <cfRule type="cellIs" priority="348" operator="equal" aboveAverage="0" equalAverage="0" bottom="0" percent="0" rank="0" text="" dxfId="346">
      <formula>0</formula>
    </cfRule>
  </conditionalFormatting>
  <conditionalFormatting sqref="E133:G133">
    <cfRule type="cellIs" priority="349" operator="equal" aboveAverage="0" equalAverage="0" bottom="0" percent="0" rank="0" text="" dxfId="347">
      <formula>0</formula>
    </cfRule>
  </conditionalFormatting>
  <conditionalFormatting sqref="E133:G133">
    <cfRule type="cellIs" priority="350" operator="greaterThan" aboveAverage="0" equalAverage="0" bottom="0" percent="0" rank="0" text="" dxfId="348">
      <formula>0</formula>
    </cfRule>
  </conditionalFormatting>
  <conditionalFormatting sqref="E135:G135">
    <cfRule type="cellIs" priority="351" operator="equal" aboveAverage="0" equalAverage="0" bottom="0" percent="0" rank="0" text="" dxfId="349">
      <formula>0</formula>
    </cfRule>
  </conditionalFormatting>
  <conditionalFormatting sqref="E135:G135">
    <cfRule type="cellIs" priority="352" operator="equal" aboveAverage="0" equalAverage="0" bottom="0" percent="0" rank="0" text="" dxfId="350">
      <formula>0</formula>
    </cfRule>
  </conditionalFormatting>
  <conditionalFormatting sqref="E135:G135">
    <cfRule type="cellIs" priority="353" operator="greaterThan" aboveAverage="0" equalAverage="0" bottom="0" percent="0" rank="0" text="" dxfId="351">
      <formula>0</formula>
    </cfRule>
  </conditionalFormatting>
  <conditionalFormatting sqref="E137:G137">
    <cfRule type="cellIs" priority="354" operator="equal" aboveAverage="0" equalAverage="0" bottom="0" percent="0" rank="0" text="" dxfId="352">
      <formula>0</formula>
    </cfRule>
  </conditionalFormatting>
  <conditionalFormatting sqref="E137:G137">
    <cfRule type="cellIs" priority="355" operator="equal" aboveAverage="0" equalAverage="0" bottom="0" percent="0" rank="0" text="" dxfId="353">
      <formula>0</formula>
    </cfRule>
  </conditionalFormatting>
  <conditionalFormatting sqref="E139:G139">
    <cfRule type="cellIs" priority="356" operator="equal" aboveAverage="0" equalAverage="0" bottom="0" percent="0" rank="0" text="" dxfId="354">
      <formula>0</formula>
    </cfRule>
  </conditionalFormatting>
  <conditionalFormatting sqref="E141:G141">
    <cfRule type="cellIs" priority="357" operator="equal" aboveAverage="0" equalAverage="0" bottom="0" percent="0" rank="0" text="" dxfId="355">
      <formula>0</formula>
    </cfRule>
  </conditionalFormatting>
  <conditionalFormatting sqref="E141:G141">
    <cfRule type="cellIs" priority="358" operator="equal" aboveAverage="0" equalAverage="0" bottom="0" percent="0" rank="0" text="" dxfId="356">
      <formula>0</formula>
    </cfRule>
  </conditionalFormatting>
  <conditionalFormatting sqref="E143:G143">
    <cfRule type="cellIs" priority="359" operator="equal" aboveAverage="0" equalAverage="0" bottom="0" percent="0" rank="0" text="" dxfId="357">
      <formula>0</formula>
    </cfRule>
  </conditionalFormatting>
  <conditionalFormatting sqref="E143:G143">
    <cfRule type="cellIs" priority="360" operator="equal" aboveAverage="0" equalAverage="0" bottom="0" percent="0" rank="0" text="" dxfId="358">
      <formula>0</formula>
    </cfRule>
  </conditionalFormatting>
  <conditionalFormatting sqref="E163:G163">
    <cfRule type="cellIs" priority="361" operator="equal" aboveAverage="0" equalAverage="0" bottom="0" percent="0" rank="0" text="" dxfId="359">
      <formula>0</formula>
    </cfRule>
  </conditionalFormatting>
  <conditionalFormatting sqref="E161:G161">
    <cfRule type="cellIs" priority="362" operator="equal" aboveAverage="0" equalAverage="0" bottom="0" percent="0" rank="0" text="" dxfId="360">
      <formula>0</formula>
    </cfRule>
  </conditionalFormatting>
  <conditionalFormatting sqref="E159:G159">
    <cfRule type="cellIs" priority="363" operator="equal" aboveAverage="0" equalAverage="0" bottom="0" percent="0" rank="0" text="" dxfId="361">
      <formula>0</formula>
    </cfRule>
  </conditionalFormatting>
  <conditionalFormatting sqref="E159:G159">
    <cfRule type="cellIs" priority="364" operator="greaterThan" aboveAverage="0" equalAverage="0" bottom="0" percent="0" rank="0" text="" dxfId="362">
      <formula>0</formula>
    </cfRule>
  </conditionalFormatting>
  <conditionalFormatting sqref="E159:G159">
    <cfRule type="cellIs" priority="365" operator="equal" aboveAverage="0" equalAverage="0" bottom="0" percent="0" rank="0" text="" dxfId="363">
      <formula>0</formula>
    </cfRule>
  </conditionalFormatting>
  <conditionalFormatting sqref="E139:G139">
    <cfRule type="cellIs" priority="366" operator="equal" aboveAverage="0" equalAverage="0" bottom="0" percent="0" rank="0" text="" dxfId="364">
      <formula>0</formula>
    </cfRule>
  </conditionalFormatting>
  <conditionalFormatting sqref="E139:G139">
    <cfRule type="cellIs" priority="367" operator="equal" aboveAverage="0" equalAverage="0" bottom="0" percent="0" rank="0" text="" dxfId="365">
      <formula>0</formula>
    </cfRule>
  </conditionalFormatting>
  <conditionalFormatting sqref="E139:G139">
    <cfRule type="cellIs" priority="368" operator="equal" aboveAverage="0" equalAverage="0" bottom="0" percent="0" rank="0" text="" dxfId="366">
      <formula>0</formula>
    </cfRule>
  </conditionalFormatting>
  <conditionalFormatting sqref="E141:G141">
    <cfRule type="cellIs" priority="369" operator="equal" aboveAverage="0" equalAverage="0" bottom="0" percent="0" rank="0" text="" dxfId="367">
      <formula>0</formula>
    </cfRule>
  </conditionalFormatting>
  <conditionalFormatting sqref="E141:G141">
    <cfRule type="cellIs" priority="370" operator="equal" aboveAverage="0" equalAverage="0" bottom="0" percent="0" rank="0" text="" dxfId="368">
      <formula>0</formula>
    </cfRule>
  </conditionalFormatting>
  <conditionalFormatting sqref="E141:G141">
    <cfRule type="cellIs" priority="371" operator="equal" aboveAverage="0" equalAverage="0" bottom="0" percent="0" rank="0" text="" dxfId="369">
      <formula>0</formula>
    </cfRule>
  </conditionalFormatting>
  <conditionalFormatting sqref="E143:G143">
    <cfRule type="cellIs" priority="372" operator="equal" aboveAverage="0" equalAverage="0" bottom="0" percent="0" rank="0" text="" dxfId="370">
      <formula>0</formula>
    </cfRule>
  </conditionalFormatting>
  <conditionalFormatting sqref="E143:G143">
    <cfRule type="cellIs" priority="373" operator="equal" aboveAverage="0" equalAverage="0" bottom="0" percent="0" rank="0" text="" dxfId="371">
      <formula>0</formula>
    </cfRule>
  </conditionalFormatting>
  <conditionalFormatting sqref="E143:G143">
    <cfRule type="cellIs" priority="374" operator="equal" aboveAverage="0" equalAverage="0" bottom="0" percent="0" rank="0" text="" dxfId="372">
      <formula>0</formula>
    </cfRule>
  </conditionalFormatting>
  <conditionalFormatting sqref="E145:G145">
    <cfRule type="cellIs" priority="375" operator="equal" aboveAverage="0" equalAverage="0" bottom="0" percent="0" rank="0" text="" dxfId="373">
      <formula>0</formula>
    </cfRule>
  </conditionalFormatting>
  <conditionalFormatting sqref="E145:G145">
    <cfRule type="cellIs" priority="376" operator="greaterThan" aboveAverage="0" equalAverage="0" bottom="0" percent="0" rank="0" text="" dxfId="374">
      <formula>0</formula>
    </cfRule>
  </conditionalFormatting>
  <conditionalFormatting sqref="E145:G145">
    <cfRule type="cellIs" priority="377" operator="equal" aboveAverage="0" equalAverage="0" bottom="0" percent="0" rank="0" text="" dxfId="375">
      <formula>0</formula>
    </cfRule>
  </conditionalFormatting>
  <conditionalFormatting sqref="E145:G145">
    <cfRule type="cellIs" priority="378" operator="equal" aboveAverage="0" equalAverage="0" bottom="0" percent="0" rank="0" text="" dxfId="376">
      <formula>0</formula>
    </cfRule>
  </conditionalFormatting>
  <conditionalFormatting sqref="E147:G147">
    <cfRule type="cellIs" priority="379" operator="equal" aboveAverage="0" equalAverage="0" bottom="0" percent="0" rank="0" text="" dxfId="377">
      <formula>0</formula>
    </cfRule>
  </conditionalFormatting>
  <conditionalFormatting sqref="E147:G147">
    <cfRule type="cellIs" priority="380" operator="greaterThan" aboveAverage="0" equalAverage="0" bottom="0" percent="0" rank="0" text="" dxfId="378">
      <formula>0</formula>
    </cfRule>
  </conditionalFormatting>
  <conditionalFormatting sqref="E147:G147">
    <cfRule type="cellIs" priority="381" operator="equal" aboveAverage="0" equalAverage="0" bottom="0" percent="0" rank="0" text="" dxfId="379">
      <formula>0</formula>
    </cfRule>
  </conditionalFormatting>
  <conditionalFormatting sqref="E147:G147">
    <cfRule type="cellIs" priority="382" operator="equal" aboveAverage="0" equalAverage="0" bottom="0" percent="0" rank="0" text="" dxfId="380">
      <formula>0</formula>
    </cfRule>
  </conditionalFormatting>
  <conditionalFormatting sqref="E151:G151">
    <cfRule type="cellIs" priority="383" operator="equal" aboveAverage="0" equalAverage="0" bottom="0" percent="0" rank="0" text="" dxfId="381">
      <formula>0</formula>
    </cfRule>
  </conditionalFormatting>
  <conditionalFormatting sqref="E151:G151">
    <cfRule type="cellIs" priority="384" operator="greaterThan" aboveAverage="0" equalAverage="0" bottom="0" percent="0" rank="0" text="" dxfId="382">
      <formula>0</formula>
    </cfRule>
  </conditionalFormatting>
  <conditionalFormatting sqref="E151:G151">
    <cfRule type="cellIs" priority="385" operator="equal" aboveAverage="0" equalAverage="0" bottom="0" percent="0" rank="0" text="" dxfId="383">
      <formula>0</formula>
    </cfRule>
  </conditionalFormatting>
  <conditionalFormatting sqref="E151:G151">
    <cfRule type="cellIs" priority="386" operator="equal" aboveAverage="0" equalAverage="0" bottom="0" percent="0" rank="0" text="" dxfId="384">
      <formula>0</formula>
    </cfRule>
  </conditionalFormatting>
  <conditionalFormatting sqref="E153:G153">
    <cfRule type="cellIs" priority="387" operator="equal" aboveAverage="0" equalAverage="0" bottom="0" percent="0" rank="0" text="" dxfId="385">
      <formula>0</formula>
    </cfRule>
  </conditionalFormatting>
  <conditionalFormatting sqref="E153:G153">
    <cfRule type="cellIs" priority="388" operator="greaterThan" aboveAverage="0" equalAverage="0" bottom="0" percent="0" rank="0" text="" dxfId="386">
      <formula>0</formula>
    </cfRule>
  </conditionalFormatting>
  <conditionalFormatting sqref="E153:G153">
    <cfRule type="cellIs" priority="389" operator="equal" aboveAverage="0" equalAverage="0" bottom="0" percent="0" rank="0" text="" dxfId="387">
      <formula>0</formula>
    </cfRule>
  </conditionalFormatting>
  <conditionalFormatting sqref="E153:G153">
    <cfRule type="cellIs" priority="390" operator="equal" aboveAverage="0" equalAverage="0" bottom="0" percent="0" rank="0" text="" dxfId="388">
      <formula>0</formula>
    </cfRule>
  </conditionalFormatting>
  <conditionalFormatting sqref="E155:G155">
    <cfRule type="cellIs" priority="391" operator="equal" aboveAverage="0" equalAverage="0" bottom="0" percent="0" rank="0" text="" dxfId="389">
      <formula>0</formula>
    </cfRule>
  </conditionalFormatting>
  <conditionalFormatting sqref="E155:G155">
    <cfRule type="cellIs" priority="392" operator="greaterThan" aboveAverage="0" equalAverage="0" bottom="0" percent="0" rank="0" text="" dxfId="390">
      <formula>0</formula>
    </cfRule>
  </conditionalFormatting>
  <conditionalFormatting sqref="E155:G155">
    <cfRule type="cellIs" priority="393" operator="equal" aboveAverage="0" equalAverage="0" bottom="0" percent="0" rank="0" text="" dxfId="391">
      <formula>0</formula>
    </cfRule>
  </conditionalFormatting>
  <conditionalFormatting sqref="E155:G155">
    <cfRule type="cellIs" priority="394" operator="equal" aboveAverage="0" equalAverage="0" bottom="0" percent="0" rank="0" text="" dxfId="392">
      <formula>0</formula>
    </cfRule>
  </conditionalFormatting>
  <conditionalFormatting sqref="E157:G157">
    <cfRule type="cellIs" priority="395" operator="equal" aboveAverage="0" equalAverage="0" bottom="0" percent="0" rank="0" text="" dxfId="393">
      <formula>0</formula>
    </cfRule>
  </conditionalFormatting>
  <conditionalFormatting sqref="E157:G157">
    <cfRule type="cellIs" priority="396" operator="greaterThan" aboveAverage="0" equalAverage="0" bottom="0" percent="0" rank="0" text="" dxfId="394">
      <formula>0</formula>
    </cfRule>
  </conditionalFormatting>
  <conditionalFormatting sqref="E157:G157">
    <cfRule type="cellIs" priority="397" operator="equal" aboveAverage="0" equalAverage="0" bottom="0" percent="0" rank="0" text="" dxfId="395">
      <formula>0</formula>
    </cfRule>
  </conditionalFormatting>
  <conditionalFormatting sqref="E157:G157">
    <cfRule type="cellIs" priority="398" operator="equal" aboveAverage="0" equalAverage="0" bottom="0" percent="0" rank="0" text="" dxfId="396">
      <formula>0</formula>
    </cfRule>
  </conditionalFormatting>
  <conditionalFormatting sqref="E159:G159">
    <cfRule type="cellIs" priority="399" operator="equal" aboveAverage="0" equalAverage="0" bottom="0" percent="0" rank="0" text="" dxfId="397">
      <formula>0</formula>
    </cfRule>
  </conditionalFormatting>
  <conditionalFormatting sqref="E161:G161">
    <cfRule type="cellIs" priority="400" operator="equal" aboveAverage="0" equalAverage="0" bottom="0" percent="0" rank="0" text="" dxfId="398">
      <formula>0</formula>
    </cfRule>
  </conditionalFormatting>
  <conditionalFormatting sqref="E161:G161">
    <cfRule type="cellIs" priority="401" operator="greaterThan" aboveAverage="0" equalAverage="0" bottom="0" percent="0" rank="0" text="" dxfId="399">
      <formula>0</formula>
    </cfRule>
  </conditionalFormatting>
  <conditionalFormatting sqref="E161:G161">
    <cfRule type="cellIs" priority="402" operator="equal" aboveAverage="0" equalAverage="0" bottom="0" percent="0" rank="0" text="" dxfId="400">
      <formula>0</formula>
    </cfRule>
  </conditionalFormatting>
  <conditionalFormatting sqref="E163:G163">
    <cfRule type="cellIs" priority="403" operator="greaterThan" aboveAverage="0" equalAverage="0" bottom="0" percent="0" rank="0" text="" dxfId="401">
      <formula>0</formula>
    </cfRule>
  </conditionalFormatting>
  <conditionalFormatting sqref="E163:G163">
    <cfRule type="cellIs" priority="404" operator="equal" aboveAverage="0" equalAverage="0" bottom="0" percent="0" rank="0" text="" dxfId="402">
      <formula>0</formula>
    </cfRule>
  </conditionalFormatting>
  <conditionalFormatting sqref="E163:G163">
    <cfRule type="cellIs" priority="405" operator="equal" aboveAverage="0" equalAverage="0" bottom="0" percent="0" rank="0" text="" dxfId="403">
      <formula>0</formula>
    </cfRule>
  </conditionalFormatting>
  <conditionalFormatting sqref="AJ159:AK159">
    <cfRule type="cellIs" priority="406" operator="equal" aboveAverage="0" equalAverage="0" bottom="0" percent="0" rank="0" text="" dxfId="404">
      <formula>0</formula>
    </cfRule>
  </conditionalFormatting>
  <conditionalFormatting sqref="AJ159:AK159">
    <cfRule type="cellIs" priority="407" operator="greaterThan" aboveAverage="0" equalAverage="0" bottom="0" percent="0" rank="0" text="" dxfId="405">
      <formula>0</formula>
    </cfRule>
  </conditionalFormatting>
  <conditionalFormatting sqref="AJ159:AK159">
    <cfRule type="cellIs" priority="408" operator="equal" aboveAverage="0" equalAverage="0" bottom="0" percent="0" rank="0" text="" dxfId="406">
      <formula>0</formula>
    </cfRule>
  </conditionalFormatting>
  <conditionalFormatting sqref="AJ159:AK159">
    <cfRule type="cellIs" priority="409" operator="equal" aboveAverage="0" equalAverage="0" bottom="0" percent="0" rank="0" text="" dxfId="407">
      <formula>0</formula>
    </cfRule>
  </conditionalFormatting>
  <conditionalFormatting sqref="Q145">
    <cfRule type="cellIs" priority="410" operator="equal" aboveAverage="0" equalAverage="0" bottom="0" percent="0" rank="0" text="" dxfId="408">
      <formula>0</formula>
    </cfRule>
  </conditionalFormatting>
  <conditionalFormatting sqref="Q145">
    <cfRule type="cellIs" priority="411" operator="greaterThan" aboveAverage="0" equalAverage="0" bottom="0" percent="0" rank="0" text="" dxfId="409">
      <formula>0</formula>
    </cfRule>
  </conditionalFormatting>
  <conditionalFormatting sqref="Q145">
    <cfRule type="cellIs" priority="412" operator="equal" aboveAverage="0" equalAverage="0" bottom="0" percent="0" rank="0" text="" dxfId="410">
      <formula>0</formula>
    </cfRule>
  </conditionalFormatting>
  <conditionalFormatting sqref="Q145">
    <cfRule type="cellIs" priority="413" operator="equal" aboveAverage="0" equalAverage="0" bottom="0" percent="0" rank="0" text="" dxfId="411">
      <formula>0</formula>
    </cfRule>
  </conditionalFormatting>
  <conditionalFormatting sqref="Q147">
    <cfRule type="cellIs" priority="414" operator="equal" aboveAverage="0" equalAverage="0" bottom="0" percent="0" rank="0" text="" dxfId="412">
      <formula>0</formula>
    </cfRule>
  </conditionalFormatting>
  <conditionalFormatting sqref="Q147">
    <cfRule type="cellIs" priority="415" operator="greaterThan" aboveAverage="0" equalAverage="0" bottom="0" percent="0" rank="0" text="" dxfId="413">
      <formula>0</formula>
    </cfRule>
  </conditionalFormatting>
  <conditionalFormatting sqref="Q147">
    <cfRule type="cellIs" priority="416" operator="equal" aboveAverage="0" equalAverage="0" bottom="0" percent="0" rank="0" text="" dxfId="414">
      <formula>0</formula>
    </cfRule>
  </conditionalFormatting>
  <conditionalFormatting sqref="Q147">
    <cfRule type="cellIs" priority="417" operator="equal" aboveAverage="0" equalAverage="0" bottom="0" percent="0" rank="0" text="" dxfId="415">
      <formula>0</formula>
    </cfRule>
  </conditionalFormatting>
  <conditionalFormatting sqref="Q149">
    <cfRule type="cellIs" priority="418" operator="equal" aboveAverage="0" equalAverage="0" bottom="0" percent="0" rank="0" text="" dxfId="416">
      <formula>0</formula>
    </cfRule>
  </conditionalFormatting>
  <conditionalFormatting sqref="Q149">
    <cfRule type="cellIs" priority="419" operator="greaterThan" aboveAverage="0" equalAverage="0" bottom="0" percent="0" rank="0" text="" dxfId="417">
      <formula>0</formula>
    </cfRule>
  </conditionalFormatting>
  <conditionalFormatting sqref="Q149">
    <cfRule type="cellIs" priority="420" operator="equal" aboveAverage="0" equalAverage="0" bottom="0" percent="0" rank="0" text="" dxfId="418">
      <formula>0</formula>
    </cfRule>
  </conditionalFormatting>
  <conditionalFormatting sqref="Q149">
    <cfRule type="cellIs" priority="421" operator="equal" aboveAverage="0" equalAverage="0" bottom="0" percent="0" rank="0" text="" dxfId="419">
      <formula>0</formula>
    </cfRule>
  </conditionalFormatting>
  <conditionalFormatting sqref="AS127">
    <cfRule type="cellIs" priority="422" operator="equal" aboveAverage="0" equalAverage="0" bottom="0" percent="0" rank="0" text="" dxfId="420">
      <formula>0</formula>
    </cfRule>
  </conditionalFormatting>
  <conditionalFormatting sqref="W145">
    <cfRule type="cellIs" priority="423" operator="greaterThan" aboveAverage="0" equalAverage="0" bottom="0" percent="0" rank="0" text="" dxfId="421">
      <formula>0</formula>
    </cfRule>
  </conditionalFormatting>
  <conditionalFormatting sqref="W145">
    <cfRule type="cellIs" priority="424" operator="equal" aboveAverage="0" equalAverage="0" bottom="0" percent="0" rank="0" text="" dxfId="422">
      <formula>0</formula>
    </cfRule>
  </conditionalFormatting>
  <conditionalFormatting sqref="S72:V72">
    <cfRule type="cellIs" priority="425" operator="equal" aboveAverage="0" equalAverage="0" bottom="0" percent="0" rank="0" text="" dxfId="423">
      <formula>0</formula>
    </cfRule>
  </conditionalFormatting>
  <conditionalFormatting sqref="S72:V72">
    <cfRule type="cellIs" priority="426" operator="greaterThan" aboveAverage="0" equalAverage="0" bottom="0" percent="0" rank="0" text="" dxfId="424">
      <formula>0</formula>
    </cfRule>
  </conditionalFormatting>
  <conditionalFormatting sqref="S72:V72">
    <cfRule type="cellIs" priority="427" operator="equal" aboveAverage="0" equalAverage="0" bottom="0" percent="0" rank="0" text="" dxfId="425">
      <formula>0</formula>
    </cfRule>
  </conditionalFormatting>
  <conditionalFormatting sqref="S72:V72">
    <cfRule type="cellIs" priority="428" operator="equal" aboveAverage="0" equalAverage="0" bottom="0" percent="0" rank="0" text="" dxfId="426">
      <formula>0</formula>
    </cfRule>
  </conditionalFormatting>
  <conditionalFormatting sqref="AD151:AF151">
    <cfRule type="cellIs" priority="429" operator="equal" aboveAverage="0" equalAverage="0" bottom="0" percent="0" rank="0" text="" dxfId="427">
      <formula>0</formula>
    </cfRule>
  </conditionalFormatting>
  <conditionalFormatting sqref="AD151:AF151">
    <cfRule type="cellIs" priority="430" operator="greaterThan" aboveAverage="0" equalAverage="0" bottom="0" percent="0" rank="0" text="" dxfId="428">
      <formula>0</formula>
    </cfRule>
  </conditionalFormatting>
  <conditionalFormatting sqref="AD151:AF151">
    <cfRule type="cellIs" priority="431" operator="equal" aboveAverage="0" equalAverage="0" bottom="0" percent="0" rank="0" text="" dxfId="429">
      <formula>0</formula>
    </cfRule>
  </conditionalFormatting>
  <conditionalFormatting sqref="AD151:AF151">
    <cfRule type="cellIs" priority="432" operator="equal" aboveAverage="0" equalAverage="0" bottom="0" percent="0" rank="0" text="" dxfId="430">
      <formula>0</formula>
    </cfRule>
  </conditionalFormatting>
  <conditionalFormatting sqref="Y137">
    <cfRule type="cellIs" priority="433" operator="equal" aboveAverage="0" equalAverage="0" bottom="0" percent="0" rank="0" text="" dxfId="431">
      <formula>0</formula>
    </cfRule>
  </conditionalFormatting>
  <conditionalFormatting sqref="Y137">
    <cfRule type="cellIs" priority="434" operator="greaterThan" aboveAverage="0" equalAverage="0" bottom="0" percent="0" rank="0" text="" dxfId="432">
      <formula>0</formula>
    </cfRule>
  </conditionalFormatting>
  <conditionalFormatting sqref="Y137">
    <cfRule type="cellIs" priority="435" operator="equal" aboveAverage="0" equalAverage="0" bottom="0" percent="0" rank="0" text="" dxfId="433">
      <formula>0</formula>
    </cfRule>
  </conditionalFormatting>
  <conditionalFormatting sqref="Y137">
    <cfRule type="cellIs" priority="436" operator="equal" aboveAverage="0" equalAverage="0" bottom="0" percent="0" rank="0" text="" dxfId="434">
      <formula>0</formula>
    </cfRule>
  </conditionalFormatting>
  <conditionalFormatting sqref="AD141:AF141">
    <cfRule type="cellIs" priority="437" operator="equal" aboveAverage="0" equalAverage="0" bottom="0" percent="0" rank="0" text="" dxfId="435">
      <formula>0</formula>
    </cfRule>
  </conditionalFormatting>
  <conditionalFormatting sqref="AD141:AF141">
    <cfRule type="cellIs" priority="438" operator="greaterThan" aboveAverage="0" equalAverage="0" bottom="0" percent="0" rank="0" text="" dxfId="436">
      <formula>0</formula>
    </cfRule>
  </conditionalFormatting>
  <conditionalFormatting sqref="AD141:AF141">
    <cfRule type="cellIs" priority="439" operator="equal" aboveAverage="0" equalAverage="0" bottom="0" percent="0" rank="0" text="" dxfId="437">
      <formula>0</formula>
    </cfRule>
  </conditionalFormatting>
  <conditionalFormatting sqref="AD141:AF141">
    <cfRule type="cellIs" priority="440" operator="equal" aboveAverage="0" equalAverage="0" bottom="0" percent="0" rank="0" text="" dxfId="438">
      <formula>0</formula>
    </cfRule>
  </conditionalFormatting>
  <conditionalFormatting sqref="AD141:AF141">
    <cfRule type="cellIs" priority="441" operator="equal" aboveAverage="0" equalAverage="0" bottom="0" percent="0" rank="0" text="" dxfId="439">
      <formula>0</formula>
    </cfRule>
  </conditionalFormatting>
  <conditionalFormatting sqref="AD141:AF141">
    <cfRule type="cellIs" priority="442" operator="equal" aboveAverage="0" equalAverage="0" bottom="0" percent="0" rank="0" text="" dxfId="440">
      <formula>0</formula>
    </cfRule>
  </conditionalFormatting>
  <conditionalFormatting sqref="AD141:AF141">
    <cfRule type="cellIs" priority="443" operator="equal" aboveAverage="0" equalAverage="0" bottom="0" percent="0" rank="0" text="" dxfId="441">
      <formula>0</formula>
    </cfRule>
  </conditionalFormatting>
  <conditionalFormatting sqref="Z141">
    <cfRule type="cellIs" priority="444" operator="equal" aboveAverage="0" equalAverage="0" bottom="0" percent="0" rank="0" text="" dxfId="442">
      <formula>0</formula>
    </cfRule>
  </conditionalFormatting>
  <conditionalFormatting sqref="Z141">
    <cfRule type="cellIs" priority="445" operator="greaterThan" aboveAverage="0" equalAverage="0" bottom="0" percent="0" rank="0" text="" dxfId="443">
      <formula>0</formula>
    </cfRule>
  </conditionalFormatting>
  <conditionalFormatting sqref="Z141">
    <cfRule type="cellIs" priority="446" operator="equal" aboveAverage="0" equalAverage="0" bottom="0" percent="0" rank="0" text="" dxfId="444">
      <formula>0</formula>
    </cfRule>
  </conditionalFormatting>
  <conditionalFormatting sqref="Z141">
    <cfRule type="cellIs" priority="447" operator="equal" aboveAverage="0" equalAverage="0" bottom="0" percent="0" rank="0" text="" dxfId="445">
      <formula>0</formula>
    </cfRule>
  </conditionalFormatting>
  <conditionalFormatting sqref="Z141">
    <cfRule type="cellIs" priority="448" operator="equal" aboveAverage="0" equalAverage="0" bottom="0" percent="0" rank="0" text="" dxfId="446">
      <formula>0</formula>
    </cfRule>
  </conditionalFormatting>
  <conditionalFormatting sqref="Z141">
    <cfRule type="cellIs" priority="449" operator="equal" aboveAverage="0" equalAverage="0" bottom="0" percent="0" rank="0" text="" dxfId="447">
      <formula>0</formula>
    </cfRule>
  </conditionalFormatting>
  <conditionalFormatting sqref="Z141">
    <cfRule type="cellIs" priority="450" operator="equal" aboveAverage="0" equalAverage="0" bottom="0" percent="0" rank="0" text="" dxfId="448">
      <formula>0</formula>
    </cfRule>
  </conditionalFormatting>
  <conditionalFormatting sqref="AB141">
    <cfRule type="cellIs" priority="451" operator="equal" aboveAverage="0" equalAverage="0" bottom="0" percent="0" rank="0" text="" dxfId="449">
      <formula>0</formula>
    </cfRule>
  </conditionalFormatting>
  <conditionalFormatting sqref="AB141">
    <cfRule type="cellIs" priority="452" operator="greaterThan" aboveAverage="0" equalAverage="0" bottom="0" percent="0" rank="0" text="" dxfId="450">
      <formula>0</formula>
    </cfRule>
  </conditionalFormatting>
  <conditionalFormatting sqref="AB141">
    <cfRule type="cellIs" priority="453" operator="equal" aboveAverage="0" equalAverage="0" bottom="0" percent="0" rank="0" text="" dxfId="451">
      <formula>0</formula>
    </cfRule>
  </conditionalFormatting>
  <conditionalFormatting sqref="AB141">
    <cfRule type="cellIs" priority="454" operator="equal" aboveAverage="0" equalAverage="0" bottom="0" percent="0" rank="0" text="" dxfId="452">
      <formula>0</formula>
    </cfRule>
  </conditionalFormatting>
  <conditionalFormatting sqref="AB141">
    <cfRule type="cellIs" priority="455" operator="equal" aboveAverage="0" equalAverage="0" bottom="0" percent="0" rank="0" text="" dxfId="453">
      <formula>0</formula>
    </cfRule>
  </conditionalFormatting>
  <conditionalFormatting sqref="AB141">
    <cfRule type="cellIs" priority="456" operator="equal" aboveAverage="0" equalAverage="0" bottom="0" percent="0" rank="0" text="" dxfId="454">
      <formula>0</formula>
    </cfRule>
  </conditionalFormatting>
  <conditionalFormatting sqref="AB141">
    <cfRule type="cellIs" priority="457" operator="equal" aboveAverage="0" equalAverage="0" bottom="0" percent="0" rank="0" text="" dxfId="455">
      <formula>0</formula>
    </cfRule>
  </conditionalFormatting>
  <conditionalFormatting sqref="Y155:AG155">
    <cfRule type="cellIs" priority="458" operator="equal" aboveAverage="0" equalAverage="0" bottom="0" percent="0" rank="0" text="" dxfId="456">
      <formula>0</formula>
    </cfRule>
  </conditionalFormatting>
  <conditionalFormatting sqref="Y155:AG155">
    <cfRule type="cellIs" priority="459" operator="greaterThan" aboveAverage="0" equalAverage="0" bottom="0" percent="0" rank="0" text="" dxfId="457">
      <formula>0</formula>
    </cfRule>
  </conditionalFormatting>
  <conditionalFormatting sqref="Y155:AG155">
    <cfRule type="cellIs" priority="460" operator="equal" aboveAverage="0" equalAverage="0" bottom="0" percent="0" rank="0" text="" dxfId="458">
      <formula>0</formula>
    </cfRule>
  </conditionalFormatting>
  <conditionalFormatting sqref="Y155:AG155">
    <cfRule type="cellIs" priority="461" operator="equal" aboveAverage="0" equalAverage="0" bottom="0" percent="0" rank="0" text="" dxfId="459">
      <formula>0</formula>
    </cfRule>
  </conditionalFormatting>
  <conditionalFormatting sqref="V143:W143">
    <cfRule type="cellIs" priority="462" operator="equal" aboveAverage="0" equalAverage="0" bottom="0" percent="0" rank="0" text="" dxfId="460">
      <formula>0</formula>
    </cfRule>
  </conditionalFormatting>
  <conditionalFormatting sqref="V143:W143">
    <cfRule type="cellIs" priority="463" operator="greaterThan" aboveAverage="0" equalAverage="0" bottom="0" percent="0" rank="0" text="" dxfId="461">
      <formula>0</formula>
    </cfRule>
  </conditionalFormatting>
  <conditionalFormatting sqref="V143:W143">
    <cfRule type="cellIs" priority="464" operator="equal" aboveAverage="0" equalAverage="0" bottom="0" percent="0" rank="0" text="" dxfId="462">
      <formula>0</formula>
    </cfRule>
  </conditionalFormatting>
  <conditionalFormatting sqref="V143:W143">
    <cfRule type="cellIs" priority="465" operator="equal" aboveAverage="0" equalAverage="0" bottom="0" percent="0" rank="0" text="" dxfId="463">
      <formula>0</formula>
    </cfRule>
  </conditionalFormatting>
  <conditionalFormatting sqref="V143:W143">
    <cfRule type="cellIs" priority="466" operator="equal" aboveAverage="0" equalAverage="0" bottom="0" percent="0" rank="0" text="" dxfId="464">
      <formula>0</formula>
    </cfRule>
  </conditionalFormatting>
  <conditionalFormatting sqref="V143:W143">
    <cfRule type="cellIs" priority="467" operator="equal" aboveAverage="0" equalAverage="0" bottom="0" percent="0" rank="0" text="" dxfId="465">
      <formula>0</formula>
    </cfRule>
  </conditionalFormatting>
  <conditionalFormatting sqref="V143:W143">
    <cfRule type="cellIs" priority="468" operator="equal" aboveAverage="0" equalAverage="0" bottom="0" percent="0" rank="0" text="" dxfId="466">
      <formula>0</formula>
    </cfRule>
  </conditionalFormatting>
  <conditionalFormatting sqref="AF143:AH143">
    <cfRule type="cellIs" priority="469" operator="equal" aboveAverage="0" equalAverage="0" bottom="0" percent="0" rank="0" text="" dxfId="467">
      <formula>0</formula>
    </cfRule>
  </conditionalFormatting>
  <conditionalFormatting sqref="AF143:AH143">
    <cfRule type="cellIs" priority="470" operator="greaterThan" aboveAverage="0" equalAverage="0" bottom="0" percent="0" rank="0" text="" dxfId="468">
      <formula>0</formula>
    </cfRule>
  </conditionalFormatting>
  <conditionalFormatting sqref="AF143:AH143">
    <cfRule type="cellIs" priority="471" operator="equal" aboveAverage="0" equalAverage="0" bottom="0" percent="0" rank="0" text="" dxfId="469">
      <formula>0</formula>
    </cfRule>
  </conditionalFormatting>
  <conditionalFormatting sqref="AF143:AH143">
    <cfRule type="cellIs" priority="472" operator="equal" aboveAverage="0" equalAverage="0" bottom="0" percent="0" rank="0" text="" dxfId="470">
      <formula>0</formula>
    </cfRule>
  </conditionalFormatting>
  <conditionalFormatting sqref="AF143:AH143">
    <cfRule type="cellIs" priority="473" operator="equal" aboveAverage="0" equalAverage="0" bottom="0" percent="0" rank="0" text="" dxfId="471">
      <formula>0</formula>
    </cfRule>
  </conditionalFormatting>
  <conditionalFormatting sqref="AF143:AH143">
    <cfRule type="cellIs" priority="474" operator="equal" aboveAverage="0" equalAverage="0" bottom="0" percent="0" rank="0" text="" dxfId="472">
      <formula>0</formula>
    </cfRule>
  </conditionalFormatting>
  <conditionalFormatting sqref="AF143:AH143">
    <cfRule type="cellIs" priority="475" operator="equal" aboveAverage="0" equalAverage="0" bottom="0" percent="0" rank="0" text="" dxfId="473">
      <formula>0</formula>
    </cfRule>
  </conditionalFormatting>
  <conditionalFormatting sqref="AG145:AL145">
    <cfRule type="cellIs" priority="476" operator="equal" aboveAverage="0" equalAverage="0" bottom="0" percent="0" rank="0" text="" dxfId="474">
      <formula>0</formula>
    </cfRule>
  </conditionalFormatting>
  <conditionalFormatting sqref="M32">
    <cfRule type="cellIs" priority="477" operator="equal" aboveAverage="0" equalAverage="0" bottom="0" percent="0" rank="0" text="" dxfId="475">
      <formula>0</formula>
    </cfRule>
  </conditionalFormatting>
  <conditionalFormatting sqref="L32">
    <cfRule type="cellIs" priority="478" operator="equal" aboveAverage="0" equalAverage="0" bottom="0" percent="0" rank="0" text="" dxfId="476">
      <formula>0</formula>
    </cfRule>
  </conditionalFormatting>
  <conditionalFormatting sqref="M32">
    <cfRule type="cellIs" priority="479" operator="equal" aboveAverage="0" equalAverage="0" bottom="0" percent="0" rank="0" text="" dxfId="477">
      <formula>0</formula>
    </cfRule>
  </conditionalFormatting>
  <conditionalFormatting sqref="AG145:AL145">
    <cfRule type="cellIs" priority="480" operator="equal" aboveAverage="0" equalAverage="0" bottom="0" percent="0" rank="0" text="" dxfId="478">
      <formula>0</formula>
    </cfRule>
  </conditionalFormatting>
  <conditionalFormatting sqref="AG145:AL145">
    <cfRule type="cellIs" priority="481" operator="greaterThan" aboveAverage="0" equalAverage="0" bottom="0" percent="0" rank="0" text="" dxfId="479">
      <formula>0</formula>
    </cfRule>
  </conditionalFormatting>
  <conditionalFormatting sqref="AG145:AL145">
    <cfRule type="cellIs" priority="482" operator="equal" aboveAverage="0" equalAverage="0" bottom="0" percent="0" rank="0" text="" dxfId="480">
      <formula>0</formula>
    </cfRule>
  </conditionalFormatting>
  <conditionalFormatting sqref="H6:AX6">
    <cfRule type="cellIs" priority="483" operator="equal" aboveAverage="0" equalAverage="0" bottom="0" percent="0" rank="0" text="" dxfId="481">
      <formula>0</formula>
    </cfRule>
  </conditionalFormatting>
  <conditionalFormatting sqref="H8:AX8">
    <cfRule type="cellIs" priority="484" operator="equal" aboveAverage="0" equalAverage="0" bottom="0" percent="0" rank="0" text="" dxfId="482">
      <formula>0</formula>
    </cfRule>
  </conditionalFormatting>
  <conditionalFormatting sqref="H10:AX10">
    <cfRule type="cellIs" priority="485" operator="equal" aboveAverage="0" equalAverage="0" bottom="0" percent="0" rank="0" text="" dxfId="483">
      <formula>0</formula>
    </cfRule>
  </conditionalFormatting>
  <conditionalFormatting sqref="H12:AX12">
    <cfRule type="cellIs" priority="486" operator="equal" aboveAverage="0" equalAverage="0" bottom="0" percent="0" rank="0" text="" dxfId="484">
      <formula>0</formula>
    </cfRule>
  </conditionalFormatting>
  <conditionalFormatting sqref="H16:I16;L16:AX16">
    <cfRule type="cellIs" priority="487" operator="equal" aboveAverage="0" equalAverage="0" bottom="0" percent="0" rank="0" text="" dxfId="485">
      <formula>0</formula>
    </cfRule>
  </conditionalFormatting>
  <conditionalFormatting sqref="H18:AX18">
    <cfRule type="cellIs" priority="488" operator="equal" aboveAverage="0" equalAverage="0" bottom="0" percent="0" rank="0" text="" dxfId="486">
      <formula>0</formula>
    </cfRule>
  </conditionalFormatting>
  <conditionalFormatting sqref="H20:AX20">
    <cfRule type="cellIs" priority="489" operator="equal" aboveAverage="0" equalAverage="0" bottom="0" percent="0" rank="0" text="" dxfId="487">
      <formula>0</formula>
    </cfRule>
  </conditionalFormatting>
  <conditionalFormatting sqref="H26:AX26">
    <cfRule type="cellIs" priority="490" operator="equal" aboveAverage="0" equalAverage="0" bottom="0" percent="0" rank="0" text="" dxfId="488">
      <formula>0</formula>
    </cfRule>
  </conditionalFormatting>
  <conditionalFormatting sqref="H28:AX28">
    <cfRule type="cellIs" priority="491" operator="equal" aboveAverage="0" equalAverage="0" bottom="0" percent="0" rank="0" text="" dxfId="489">
      <formula>0</formula>
    </cfRule>
  </conditionalFormatting>
  <conditionalFormatting sqref="H30:AX30">
    <cfRule type="cellIs" priority="492" operator="equal" aboveAverage="0" equalAverage="0" bottom="0" percent="0" rank="0" text="" dxfId="490">
      <formula>0</formula>
    </cfRule>
  </conditionalFormatting>
  <conditionalFormatting sqref="R32:AX32;H32:K32">
    <cfRule type="cellIs" priority="493" operator="equal" aboveAverage="0" equalAverage="0" bottom="0" percent="0" rank="0" text="" dxfId="491">
      <formula>0</formula>
    </cfRule>
  </conditionalFormatting>
  <conditionalFormatting sqref="H28:AX28">
    <cfRule type="cellIs" priority="494" operator="equal" aboveAverage="0" equalAverage="0" bottom="0" percent="0" rank="0" text="" dxfId="492">
      <formula>0</formula>
    </cfRule>
  </conditionalFormatting>
  <conditionalFormatting sqref="H8:AX8;H10:AX10;H20:AX20;H28:AX28;H30:AX30;H12:AX12;H16:I16;H26:AX26;R32:AX32;L16:AX16;H6:AX6;H18:AX18;H32:K32">
    <cfRule type="cellIs" priority="495" operator="greaterThan" aboveAverage="0" equalAverage="0" bottom="0" percent="0" rank="0" text="" dxfId="493">
      <formula>0</formula>
    </cfRule>
  </conditionalFormatting>
  <conditionalFormatting sqref="H12:AX12">
    <cfRule type="cellIs" priority="496" operator="equal" aboveAverage="0" equalAverage="0" bottom="0" percent="0" rank="0" text="" dxfId="494">
      <formula>0</formula>
    </cfRule>
  </conditionalFormatting>
  <conditionalFormatting sqref="H18:AX18">
    <cfRule type="cellIs" priority="497" operator="equal" aboveAverage="0" equalAverage="0" bottom="0" percent="0" rank="0" text="" dxfId="495">
      <formula>0</formula>
    </cfRule>
  </conditionalFormatting>
  <conditionalFormatting sqref="H6:AX6">
    <cfRule type="cellIs" priority="498" operator="equal" aboveAverage="0" equalAverage="0" bottom="0" percent="0" rank="0" text="" dxfId="496">
      <formula>0</formula>
    </cfRule>
  </conditionalFormatting>
  <conditionalFormatting sqref="H6:AX6">
    <cfRule type="cellIs" priority="499" operator="equal" aboveAverage="0" equalAverage="0" bottom="0" percent="0" rank="0" text="" dxfId="497">
      <formula>0</formula>
    </cfRule>
  </conditionalFormatting>
  <conditionalFormatting sqref="H8:AX8">
    <cfRule type="cellIs" priority="500" operator="equal" aboveAverage="0" equalAverage="0" bottom="0" percent="0" rank="0" text="" dxfId="498">
      <formula>0</formula>
    </cfRule>
  </conditionalFormatting>
  <conditionalFormatting sqref="H8:AX8">
    <cfRule type="cellIs" priority="501" operator="equal" aboveAverage="0" equalAverage="0" bottom="0" percent="0" rank="0" text="" dxfId="499">
      <formula>0</formula>
    </cfRule>
  </conditionalFormatting>
  <conditionalFormatting sqref="H10:AX10">
    <cfRule type="cellIs" priority="502" operator="equal" aboveAverage="0" equalAverage="0" bottom="0" percent="0" rank="0" text="" dxfId="500">
      <formula>0</formula>
    </cfRule>
  </conditionalFormatting>
  <conditionalFormatting sqref="H10:AX10">
    <cfRule type="cellIs" priority="503" operator="equal" aboveAverage="0" equalAverage="0" bottom="0" percent="0" rank="0" text="" dxfId="501">
      <formula>0</formula>
    </cfRule>
  </conditionalFormatting>
  <conditionalFormatting sqref="H12:AX12">
    <cfRule type="cellIs" priority="504" operator="equal" aboveAverage="0" equalAverage="0" bottom="0" percent="0" rank="0" text="" dxfId="502">
      <formula>0</formula>
    </cfRule>
  </conditionalFormatting>
  <conditionalFormatting sqref="H16:I16;L16:AX16">
    <cfRule type="cellIs" priority="505" operator="equal" aboveAverage="0" equalAverage="0" bottom="0" percent="0" rank="0" text="" dxfId="503">
      <formula>0</formula>
    </cfRule>
  </conditionalFormatting>
  <conditionalFormatting sqref="H16:I16;L16:AX16">
    <cfRule type="cellIs" priority="506" operator="equal" aboveAverage="0" equalAverage="0" bottom="0" percent="0" rank="0" text="" dxfId="504">
      <formula>0</formula>
    </cfRule>
  </conditionalFormatting>
  <conditionalFormatting sqref="H18:AX18">
    <cfRule type="cellIs" priority="507" operator="equal" aboveAverage="0" equalAverage="0" bottom="0" percent="0" rank="0" text="" dxfId="505">
      <formula>0</formula>
    </cfRule>
  </conditionalFormatting>
  <conditionalFormatting sqref="H20:AX20">
    <cfRule type="cellIs" priority="508" operator="equal" aboveAverage="0" equalAverage="0" bottom="0" percent="0" rank="0" text="" dxfId="506">
      <formula>0</formula>
    </cfRule>
  </conditionalFormatting>
  <conditionalFormatting sqref="H20:AX20">
    <cfRule type="cellIs" priority="509" operator="equal" aboveAverage="0" equalAverage="0" bottom="0" percent="0" rank="0" text="" dxfId="507">
      <formula>0</formula>
    </cfRule>
  </conditionalFormatting>
  <conditionalFormatting sqref="H22:AX22">
    <cfRule type="cellIs" priority="510" operator="equal" aboveAverage="0" equalAverage="0" bottom="0" percent="0" rank="0" text="" dxfId="508">
      <formula>0</formula>
    </cfRule>
  </conditionalFormatting>
  <conditionalFormatting sqref="H22:AX22">
    <cfRule type="cellIs" priority="511" operator="equal" aboveAverage="0" equalAverage="0" bottom="0" percent="0" rank="0" text="" dxfId="509">
      <formula>0</formula>
    </cfRule>
  </conditionalFormatting>
  <conditionalFormatting sqref="H22:AX22">
    <cfRule type="cellIs" priority="512" operator="greaterThan" aboveAverage="0" equalAverage="0" bottom="0" percent="0" rank="0" text="" dxfId="510">
      <formula>0</formula>
    </cfRule>
  </conditionalFormatting>
  <conditionalFormatting sqref="H24:AX24">
    <cfRule type="cellIs" priority="513" operator="equal" aboveAverage="0" equalAverage="0" bottom="0" percent="0" rank="0" text="" dxfId="511">
      <formula>0</formula>
    </cfRule>
  </conditionalFormatting>
  <conditionalFormatting sqref="H24:AX24">
    <cfRule type="cellIs" priority="514" operator="equal" aboveAverage="0" equalAverage="0" bottom="0" percent="0" rank="0" text="" dxfId="512">
      <formula>0</formula>
    </cfRule>
  </conditionalFormatting>
  <conditionalFormatting sqref="H24:AX24">
    <cfRule type="cellIs" priority="515" operator="greaterThan" aboveAverage="0" equalAverage="0" bottom="0" percent="0" rank="0" text="" dxfId="513">
      <formula>0</formula>
    </cfRule>
  </conditionalFormatting>
  <conditionalFormatting sqref="H26:AX26">
    <cfRule type="cellIs" priority="516" operator="equal" aboveAverage="0" equalAverage="0" bottom="0" percent="0" rank="0" text="" dxfId="514">
      <formula>0</formula>
    </cfRule>
  </conditionalFormatting>
  <conditionalFormatting sqref="H26:AX26">
    <cfRule type="cellIs" priority="517" operator="equal" aboveAverage="0" equalAverage="0" bottom="0" percent="0" rank="0" text="" dxfId="515">
      <formula>0</formula>
    </cfRule>
  </conditionalFormatting>
  <conditionalFormatting sqref="H28:AX28">
    <cfRule type="cellIs" priority="518" operator="equal" aboveAverage="0" equalAverage="0" bottom="0" percent="0" rank="0" text="" dxfId="516">
      <formula>0</formula>
    </cfRule>
  </conditionalFormatting>
  <conditionalFormatting sqref="H30:AX30">
    <cfRule type="cellIs" priority="519" operator="equal" aboveAverage="0" equalAverage="0" bottom="0" percent="0" rank="0" text="" dxfId="517">
      <formula>0</formula>
    </cfRule>
  </conditionalFormatting>
  <conditionalFormatting sqref="H30:AX30">
    <cfRule type="cellIs" priority="520" operator="equal" aboveAverage="0" equalAverage="0" bottom="0" percent="0" rank="0" text="" dxfId="518">
      <formula>0</formula>
    </cfRule>
  </conditionalFormatting>
  <conditionalFormatting sqref="R32:AX32;H32:K32">
    <cfRule type="cellIs" priority="521" operator="equal" aboveAverage="0" equalAverage="0" bottom="0" percent="0" rank="0" text="" dxfId="519">
      <formula>0</formula>
    </cfRule>
  </conditionalFormatting>
  <conditionalFormatting sqref="R32:AX32;H32:K32">
    <cfRule type="cellIs" priority="522" operator="equal" aboveAverage="0" equalAverage="0" bottom="0" percent="0" rank="0" text="" dxfId="520">
      <formula>0</formula>
    </cfRule>
  </conditionalFormatting>
  <conditionalFormatting sqref="H52:AX52">
    <cfRule type="cellIs" priority="523" operator="equal" aboveAverage="0" equalAverage="0" bottom="0" percent="0" rank="0" text="" dxfId="521">
      <formula>0</formula>
    </cfRule>
  </conditionalFormatting>
  <conditionalFormatting sqref="H50:AX50">
    <cfRule type="cellIs" priority="524" operator="equal" aboveAverage="0" equalAverage="0" bottom="0" percent="0" rank="0" text="" dxfId="522">
      <formula>0</formula>
    </cfRule>
  </conditionalFormatting>
  <conditionalFormatting sqref="H48:AX48">
    <cfRule type="cellIs" priority="525" operator="equal" aboveAverage="0" equalAverage="0" bottom="0" percent="0" rank="0" text="" dxfId="523">
      <formula>0</formula>
    </cfRule>
  </conditionalFormatting>
  <conditionalFormatting sqref="H48:AX48">
    <cfRule type="cellIs" priority="526" operator="greaterThan" aboveAverage="0" equalAverage="0" bottom="0" percent="0" rank="0" text="" dxfId="524">
      <formula>0</formula>
    </cfRule>
  </conditionalFormatting>
  <conditionalFormatting sqref="H48:AX48">
    <cfRule type="cellIs" priority="527" operator="equal" aboveAverage="0" equalAverage="0" bottom="0" percent="0" rank="0" text="" dxfId="525">
      <formula>0</formula>
    </cfRule>
  </conditionalFormatting>
  <conditionalFormatting sqref="H28:AX28">
    <cfRule type="cellIs" priority="528" operator="equal" aboveAverage="0" equalAverage="0" bottom="0" percent="0" rank="0" text="" dxfId="526">
      <formula>0</formula>
    </cfRule>
  </conditionalFormatting>
  <conditionalFormatting sqref="H28:AX28">
    <cfRule type="cellIs" priority="529" operator="equal" aboveAverage="0" equalAverage="0" bottom="0" percent="0" rank="0" text="" dxfId="527">
      <formula>0</formula>
    </cfRule>
  </conditionalFormatting>
  <conditionalFormatting sqref="H28:AX28">
    <cfRule type="cellIs" priority="530" operator="equal" aboveAverage="0" equalAverage="0" bottom="0" percent="0" rank="0" text="" dxfId="528">
      <formula>0</formula>
    </cfRule>
  </conditionalFormatting>
  <conditionalFormatting sqref="H30:AX30">
    <cfRule type="cellIs" priority="531" operator="equal" aboveAverage="0" equalAverage="0" bottom="0" percent="0" rank="0" text="" dxfId="529">
      <formula>0</formula>
    </cfRule>
  </conditionalFormatting>
  <conditionalFormatting sqref="H30:AX30">
    <cfRule type="cellIs" priority="532" operator="equal" aboveAverage="0" equalAverage="0" bottom="0" percent="0" rank="0" text="" dxfId="530">
      <formula>0</formula>
    </cfRule>
  </conditionalFormatting>
  <conditionalFormatting sqref="H30:AX30">
    <cfRule type="cellIs" priority="533" operator="equal" aboveAverage="0" equalAverage="0" bottom="0" percent="0" rank="0" text="" dxfId="531">
      <formula>0</formula>
    </cfRule>
  </conditionalFormatting>
  <conditionalFormatting sqref="R32:AX32;H32:K32">
    <cfRule type="cellIs" priority="534" operator="equal" aboveAverage="0" equalAverage="0" bottom="0" percent="0" rank="0" text="" dxfId="532">
      <formula>0</formula>
    </cfRule>
  </conditionalFormatting>
  <conditionalFormatting sqref="R32:AX32;H32:K32">
    <cfRule type="cellIs" priority="535" operator="equal" aboveAverage="0" equalAverage="0" bottom="0" percent="0" rank="0" text="" dxfId="533">
      <formula>0</formula>
    </cfRule>
  </conditionalFormatting>
  <conditionalFormatting sqref="R32:AX32;H32:K32">
    <cfRule type="cellIs" priority="536" operator="equal" aboveAverage="0" equalAverage="0" bottom="0" percent="0" rank="0" text="" dxfId="534">
      <formula>0</formula>
    </cfRule>
  </conditionalFormatting>
  <conditionalFormatting sqref="H34:AX34">
    <cfRule type="cellIs" priority="537" operator="equal" aboveAverage="0" equalAverage="0" bottom="0" percent="0" rank="0" text="" dxfId="535">
      <formula>0</formula>
    </cfRule>
  </conditionalFormatting>
  <conditionalFormatting sqref="H34:AX34">
    <cfRule type="cellIs" priority="538" operator="greaterThan" aboveAverage="0" equalAverage="0" bottom="0" percent="0" rank="0" text="" dxfId="536">
      <formula>0</formula>
    </cfRule>
  </conditionalFormatting>
  <conditionalFormatting sqref="H34:AX34">
    <cfRule type="cellIs" priority="539" operator="equal" aboveAverage="0" equalAverage="0" bottom="0" percent="0" rank="0" text="" dxfId="537">
      <formula>0</formula>
    </cfRule>
  </conditionalFormatting>
  <conditionalFormatting sqref="H34:AX34">
    <cfRule type="cellIs" priority="540" operator="equal" aboveAverage="0" equalAverage="0" bottom="0" percent="0" rank="0" text="" dxfId="538">
      <formula>0</formula>
    </cfRule>
  </conditionalFormatting>
  <conditionalFormatting sqref="H36:AX36">
    <cfRule type="cellIs" priority="541" operator="equal" aboveAverage="0" equalAverage="0" bottom="0" percent="0" rank="0" text="" dxfId="539">
      <formula>0</formula>
    </cfRule>
  </conditionalFormatting>
  <conditionalFormatting sqref="H36:AX36">
    <cfRule type="cellIs" priority="542" operator="greaterThan" aboveAverage="0" equalAverage="0" bottom="0" percent="0" rank="0" text="" dxfId="540">
      <formula>0</formula>
    </cfRule>
  </conditionalFormatting>
  <conditionalFormatting sqref="H36:AX36">
    <cfRule type="cellIs" priority="543" operator="equal" aboveAverage="0" equalAverage="0" bottom="0" percent="0" rank="0" text="" dxfId="541">
      <formula>0</formula>
    </cfRule>
  </conditionalFormatting>
  <conditionalFormatting sqref="H36:AX36">
    <cfRule type="cellIs" priority="544" operator="equal" aboveAverage="0" equalAverage="0" bottom="0" percent="0" rank="0" text="" dxfId="542">
      <formula>0</formula>
    </cfRule>
  </conditionalFormatting>
  <conditionalFormatting sqref="H38:AX38">
    <cfRule type="cellIs" priority="545" operator="equal" aboveAverage="0" equalAverage="0" bottom="0" percent="0" rank="0" text="" dxfId="543">
      <formula>0</formula>
    </cfRule>
  </conditionalFormatting>
  <conditionalFormatting sqref="H38:AX38">
    <cfRule type="cellIs" priority="546" operator="greaterThan" aboveAverage="0" equalAverage="0" bottom="0" percent="0" rank="0" text="" dxfId="544">
      <formula>0</formula>
    </cfRule>
  </conditionalFormatting>
  <conditionalFormatting sqref="H38:AX38">
    <cfRule type="cellIs" priority="547" operator="equal" aboveAverage="0" equalAverage="0" bottom="0" percent="0" rank="0" text="" dxfId="545">
      <formula>0</formula>
    </cfRule>
  </conditionalFormatting>
  <conditionalFormatting sqref="H38:AX38">
    <cfRule type="cellIs" priority="548" operator="equal" aboveAverage="0" equalAverage="0" bottom="0" percent="0" rank="0" text="" dxfId="546">
      <formula>0</formula>
    </cfRule>
  </conditionalFormatting>
  <conditionalFormatting sqref="H40:AX40">
    <cfRule type="cellIs" priority="549" operator="equal" aboveAverage="0" equalAverage="0" bottom="0" percent="0" rank="0" text="" dxfId="547">
      <formula>0</formula>
    </cfRule>
  </conditionalFormatting>
  <conditionalFormatting sqref="H40:AX40">
    <cfRule type="cellIs" priority="550" operator="greaterThan" aboveAverage="0" equalAverage="0" bottom="0" percent="0" rank="0" text="" dxfId="548">
      <formula>0</formula>
    </cfRule>
  </conditionalFormatting>
  <conditionalFormatting sqref="H40:AX40">
    <cfRule type="cellIs" priority="551" operator="equal" aboveAverage="0" equalAverage="0" bottom="0" percent="0" rank="0" text="" dxfId="549">
      <formula>0</formula>
    </cfRule>
  </conditionalFormatting>
  <conditionalFormatting sqref="H40:AX40">
    <cfRule type="cellIs" priority="552" operator="equal" aboveAverage="0" equalAverage="0" bottom="0" percent="0" rank="0" text="" dxfId="550">
      <formula>0</formula>
    </cfRule>
  </conditionalFormatting>
  <conditionalFormatting sqref="H42:AX42">
    <cfRule type="cellIs" priority="553" operator="equal" aboveAverage="0" equalAverage="0" bottom="0" percent="0" rank="0" text="" dxfId="551">
      <formula>0</formula>
    </cfRule>
  </conditionalFormatting>
  <conditionalFormatting sqref="H42:AX42">
    <cfRule type="cellIs" priority="554" operator="greaterThan" aboveAverage="0" equalAverage="0" bottom="0" percent="0" rank="0" text="" dxfId="552">
      <formula>0</formula>
    </cfRule>
  </conditionalFormatting>
  <conditionalFormatting sqref="H42:AX42">
    <cfRule type="cellIs" priority="555" operator="equal" aboveAverage="0" equalAverage="0" bottom="0" percent="0" rank="0" text="" dxfId="553">
      <formula>0</formula>
    </cfRule>
  </conditionalFormatting>
  <conditionalFormatting sqref="H42:AX42">
    <cfRule type="cellIs" priority="556" operator="equal" aboveAverage="0" equalAverage="0" bottom="0" percent="0" rank="0" text="" dxfId="554">
      <formula>0</formula>
    </cfRule>
  </conditionalFormatting>
  <conditionalFormatting sqref="H44:AX44">
    <cfRule type="cellIs" priority="557" operator="equal" aboveAverage="0" equalAverage="0" bottom="0" percent="0" rank="0" text="" dxfId="555">
      <formula>0</formula>
    </cfRule>
  </conditionalFormatting>
  <conditionalFormatting sqref="H44:AX44">
    <cfRule type="cellIs" priority="558" operator="greaterThan" aboveAverage="0" equalAverage="0" bottom="0" percent="0" rank="0" text="" dxfId="556">
      <formula>0</formula>
    </cfRule>
  </conditionalFormatting>
  <conditionalFormatting sqref="H44:AX44">
    <cfRule type="cellIs" priority="559" operator="equal" aboveAverage="0" equalAverage="0" bottom="0" percent="0" rank="0" text="" dxfId="557">
      <formula>0</formula>
    </cfRule>
  </conditionalFormatting>
  <conditionalFormatting sqref="H44:AX44">
    <cfRule type="cellIs" priority="560" operator="equal" aboveAverage="0" equalAverage="0" bottom="0" percent="0" rank="0" text="" dxfId="558">
      <formula>0</formula>
    </cfRule>
  </conditionalFormatting>
  <conditionalFormatting sqref="H46:AX46">
    <cfRule type="cellIs" priority="561" operator="equal" aboveAverage="0" equalAverage="0" bottom="0" percent="0" rank="0" text="" dxfId="559">
      <formula>0</formula>
    </cfRule>
  </conditionalFormatting>
  <conditionalFormatting sqref="H46:AX46">
    <cfRule type="cellIs" priority="562" operator="greaterThan" aboveAverage="0" equalAverage="0" bottom="0" percent="0" rank="0" text="" dxfId="560">
      <formula>0</formula>
    </cfRule>
  </conditionalFormatting>
  <conditionalFormatting sqref="H46:AX46">
    <cfRule type="cellIs" priority="563" operator="equal" aboveAverage="0" equalAverage="0" bottom="0" percent="0" rank="0" text="" dxfId="561">
      <formula>0</formula>
    </cfRule>
  </conditionalFormatting>
  <conditionalFormatting sqref="H46:AX46">
    <cfRule type="cellIs" priority="564" operator="equal" aboveAverage="0" equalAverage="0" bottom="0" percent="0" rank="0" text="" dxfId="562">
      <formula>0</formula>
    </cfRule>
  </conditionalFormatting>
  <conditionalFormatting sqref="H48:AX48">
    <cfRule type="cellIs" priority="565" operator="equal" aboveAverage="0" equalAverage="0" bottom="0" percent="0" rank="0" text="" dxfId="563">
      <formula>0</formula>
    </cfRule>
  </conditionalFormatting>
  <conditionalFormatting sqref="H50:AX50">
    <cfRule type="cellIs" priority="566" operator="equal" aboveAverage="0" equalAverage="0" bottom="0" percent="0" rank="0" text="" dxfId="564">
      <formula>0</formula>
    </cfRule>
  </conditionalFormatting>
  <conditionalFormatting sqref="H50:AX50">
    <cfRule type="cellIs" priority="567" operator="greaterThan" aboveAverage="0" equalAverage="0" bottom="0" percent="0" rank="0" text="" dxfId="565">
      <formula>0</formula>
    </cfRule>
  </conditionalFormatting>
  <conditionalFormatting sqref="H50:AX50">
    <cfRule type="cellIs" priority="568" operator="equal" aboveAverage="0" equalAverage="0" bottom="0" percent="0" rank="0" text="" dxfId="566">
      <formula>0</formula>
    </cfRule>
  </conditionalFormatting>
  <conditionalFormatting sqref="H52:AX52">
    <cfRule type="cellIs" priority="569" operator="greaterThan" aboveAverage="0" equalAverage="0" bottom="0" percent="0" rank="0" text="" dxfId="567">
      <formula>0</formula>
    </cfRule>
  </conditionalFormatting>
  <conditionalFormatting sqref="H52:AX52">
    <cfRule type="cellIs" priority="570" operator="equal" aboveAverage="0" equalAverage="0" bottom="0" percent="0" rank="0" text="" dxfId="568">
      <formula>0</formula>
    </cfRule>
  </conditionalFormatting>
  <conditionalFormatting sqref="H52:AX52">
    <cfRule type="cellIs" priority="571" operator="equal" aboveAverage="0" equalAverage="0" bottom="0" percent="0" rank="0" text="" dxfId="569">
      <formula>0</formula>
    </cfRule>
  </conditionalFormatting>
  <conditionalFormatting sqref="N32:Q32">
    <cfRule type="cellIs" priority="572" operator="equal" aboveAverage="0" equalAverage="0" bottom="0" percent="0" rank="0" text="" dxfId="570">
      <formula>0</formula>
    </cfRule>
  </conditionalFormatting>
  <conditionalFormatting sqref="N32:Q32">
    <cfRule type="cellIs" priority="573" operator="greaterThan" aboveAverage="0" equalAverage="0" bottom="0" percent="0" rank="0" text="" dxfId="571">
      <formula>0</formula>
    </cfRule>
  </conditionalFormatting>
  <conditionalFormatting sqref="N32:Q32">
    <cfRule type="cellIs" priority="574" operator="equal" aboveAverage="0" equalAverage="0" bottom="0" percent="0" rank="0" text="" dxfId="572">
      <formula>0</formula>
    </cfRule>
  </conditionalFormatting>
  <conditionalFormatting sqref="N32:Q32">
    <cfRule type="cellIs" priority="575" operator="equal" aboveAverage="0" equalAverage="0" bottom="0" percent="0" rank="0" text="" dxfId="573">
      <formula>0</formula>
    </cfRule>
  </conditionalFormatting>
  <conditionalFormatting sqref="N32:Q32">
    <cfRule type="cellIs" priority="576" operator="equal" aboveAverage="0" equalAverage="0" bottom="0" percent="0" rank="0" text="" dxfId="574">
      <formula>0</formula>
    </cfRule>
  </conditionalFormatting>
  <conditionalFormatting sqref="N32:Q32">
    <cfRule type="cellIs" priority="577" operator="equal" aboveAverage="0" equalAverage="0" bottom="0" percent="0" rank="0" text="" dxfId="575">
      <formula>0</formula>
    </cfRule>
  </conditionalFormatting>
  <conditionalFormatting sqref="N32:Q32">
    <cfRule type="cellIs" priority="578" operator="equal" aboveAverage="0" equalAverage="0" bottom="0" percent="0" rank="0" text="" dxfId="576">
      <formula>0</formula>
    </cfRule>
  </conditionalFormatting>
  <conditionalFormatting sqref="J16:K16">
    <cfRule type="cellIs" priority="579" operator="equal" aboveAverage="0" equalAverage="0" bottom="0" percent="0" rank="0" text="" dxfId="577">
      <formula>0</formula>
    </cfRule>
  </conditionalFormatting>
  <conditionalFormatting sqref="J16:K16">
    <cfRule type="cellIs" priority="580" operator="greaterThan" aboveAverage="0" equalAverage="0" bottom="0" percent="0" rank="0" text="" dxfId="578">
      <formula>0</formula>
    </cfRule>
  </conditionalFormatting>
  <conditionalFormatting sqref="J16:K16">
    <cfRule type="cellIs" priority="581" operator="equal" aboveAverage="0" equalAverage="0" bottom="0" percent="0" rank="0" text="" dxfId="579">
      <formula>0</formula>
    </cfRule>
  </conditionalFormatting>
  <conditionalFormatting sqref="J16:K16">
    <cfRule type="cellIs" priority="582" operator="equal" aboveAverage="0" equalAverage="0" bottom="0" percent="0" rank="0" text="" dxfId="580">
      <formula>0</formula>
    </cfRule>
  </conditionalFormatting>
  <conditionalFormatting sqref="D6">
    <cfRule type="cellIs" priority="583" operator="equal" aboveAverage="0" equalAverage="0" bottom="0" percent="0" rank="0" text="" dxfId="581">
      <formula>0</formula>
    </cfRule>
  </conditionalFormatting>
  <conditionalFormatting sqref="D8">
    <cfRule type="cellIs" priority="584" operator="equal" aboveAverage="0" equalAverage="0" bottom="0" percent="0" rank="0" text="" dxfId="582">
      <formula>0</formula>
    </cfRule>
  </conditionalFormatting>
  <conditionalFormatting sqref="D10">
    <cfRule type="cellIs" priority="585" operator="equal" aboveAverage="0" equalAverage="0" bottom="0" percent="0" rank="0" text="" dxfId="583">
      <formula>0</formula>
    </cfRule>
  </conditionalFormatting>
  <conditionalFormatting sqref="D12">
    <cfRule type="cellIs" priority="586" operator="equal" aboveAverage="0" equalAverage="0" bottom="0" percent="0" rank="0" text="" dxfId="584">
      <formula>0</formula>
    </cfRule>
  </conditionalFormatting>
  <conditionalFormatting sqref="D16">
    <cfRule type="cellIs" priority="587" operator="equal" aboveAverage="0" equalAverage="0" bottom="0" percent="0" rank="0" text="" dxfId="585">
      <formula>0</formula>
    </cfRule>
  </conditionalFormatting>
  <conditionalFormatting sqref="D18">
    <cfRule type="cellIs" priority="588" operator="equal" aboveAverage="0" equalAverage="0" bottom="0" percent="0" rank="0" text="" dxfId="586">
      <formula>0</formula>
    </cfRule>
  </conditionalFormatting>
  <conditionalFormatting sqref="D20">
    <cfRule type="cellIs" priority="589" operator="equal" aboveAverage="0" equalAverage="0" bottom="0" percent="0" rank="0" text="" dxfId="587">
      <formula>0</formula>
    </cfRule>
  </conditionalFormatting>
  <conditionalFormatting sqref="D26">
    <cfRule type="cellIs" priority="590" operator="equal" aboveAverage="0" equalAverage="0" bottom="0" percent="0" rank="0" text="" dxfId="588">
      <formula>0</formula>
    </cfRule>
  </conditionalFormatting>
  <conditionalFormatting sqref="D28">
    <cfRule type="cellIs" priority="591" operator="equal" aboveAverage="0" equalAverage="0" bottom="0" percent="0" rank="0" text="" dxfId="589">
      <formula>0</formula>
    </cfRule>
  </conditionalFormatting>
  <conditionalFormatting sqref="D30">
    <cfRule type="cellIs" priority="592" operator="equal" aboveAverage="0" equalAverage="0" bottom="0" percent="0" rank="0" text="" dxfId="590">
      <formula>0</formula>
    </cfRule>
  </conditionalFormatting>
  <conditionalFormatting sqref="D32">
    <cfRule type="cellIs" priority="593" operator="equal" aboveAverage="0" equalAverage="0" bottom="0" percent="0" rank="0" text="" dxfId="591">
      <formula>0</formula>
    </cfRule>
  </conditionalFormatting>
  <conditionalFormatting sqref="D28">
    <cfRule type="cellIs" priority="594" operator="equal" aboveAverage="0" equalAverage="0" bottom="0" percent="0" rank="0" text="" dxfId="592">
      <formula>0</formula>
    </cfRule>
  </conditionalFormatting>
  <conditionalFormatting sqref="D6;D8;D10;D12;D16;D18;D20;D26;D28;D30;D32">
    <cfRule type="cellIs" priority="595" operator="greaterThan" aboveAverage="0" equalAverage="0" bottom="0" percent="0" rank="0" text="" dxfId="593">
      <formula>0</formula>
    </cfRule>
  </conditionalFormatting>
  <conditionalFormatting sqref="D12">
    <cfRule type="cellIs" priority="596" operator="equal" aboveAverage="0" equalAverage="0" bottom="0" percent="0" rank="0" text="" dxfId="594">
      <formula>0</formula>
    </cfRule>
  </conditionalFormatting>
  <conditionalFormatting sqref="D6">
    <cfRule type="cellIs" priority="597" operator="equal" aboveAverage="0" equalAverage="0" bottom="0" percent="0" rank="0" text="" dxfId="595">
      <formula>0</formula>
    </cfRule>
  </conditionalFormatting>
  <conditionalFormatting sqref="D8">
    <cfRule type="cellIs" priority="598" operator="equal" aboveAverage="0" equalAverage="0" bottom="0" percent="0" rank="0" text="" dxfId="596">
      <formula>0</formula>
    </cfRule>
  </conditionalFormatting>
  <conditionalFormatting sqref="D10">
    <cfRule type="cellIs" priority="599" operator="equal" aboveAverage="0" equalAverage="0" bottom="0" percent="0" rank="0" text="" dxfId="597">
      <formula>0</formula>
    </cfRule>
  </conditionalFormatting>
  <conditionalFormatting sqref="D16">
    <cfRule type="cellIs" priority="600" operator="equal" aboveAverage="0" equalAverage="0" bottom="0" percent="0" rank="0" text="" dxfId="598">
      <formula>0</formula>
    </cfRule>
  </conditionalFormatting>
  <conditionalFormatting sqref="D18">
    <cfRule type="cellIs" priority="601" operator="equal" aboveAverage="0" equalAverage="0" bottom="0" percent="0" rank="0" text="" dxfId="599">
      <formula>0</formula>
    </cfRule>
  </conditionalFormatting>
  <conditionalFormatting sqref="D20">
    <cfRule type="cellIs" priority="602" operator="equal" aboveAverage="0" equalAverage="0" bottom="0" percent="0" rank="0" text="" dxfId="600">
      <formula>0</formula>
    </cfRule>
  </conditionalFormatting>
  <conditionalFormatting sqref="D22">
    <cfRule type="cellIs" priority="603" operator="equal" aboveAverage="0" equalAverage="0" bottom="0" percent="0" rank="0" text="" dxfId="601">
      <formula>0</formula>
    </cfRule>
  </conditionalFormatting>
  <conditionalFormatting sqref="D22">
    <cfRule type="cellIs" priority="604" operator="greaterThan" aboveAverage="0" equalAverage="0" bottom="0" percent="0" rank="0" text="" dxfId="602">
      <formula>0</formula>
    </cfRule>
  </conditionalFormatting>
  <conditionalFormatting sqref="D24">
    <cfRule type="cellIs" priority="605" operator="equal" aboveAverage="0" equalAverage="0" bottom="0" percent="0" rank="0" text="" dxfId="603">
      <formula>0</formula>
    </cfRule>
  </conditionalFormatting>
  <conditionalFormatting sqref="D24">
    <cfRule type="cellIs" priority="606" operator="greaterThan" aboveAverage="0" equalAverage="0" bottom="0" percent="0" rank="0" text="" dxfId="604">
      <formula>0</formula>
    </cfRule>
  </conditionalFormatting>
  <conditionalFormatting sqref="D26">
    <cfRule type="cellIs" priority="607" operator="equal" aboveAverage="0" equalAverage="0" bottom="0" percent="0" rank="0" text="" dxfId="605">
      <formula>0</formula>
    </cfRule>
  </conditionalFormatting>
  <conditionalFormatting sqref="D30">
    <cfRule type="cellIs" priority="608" operator="equal" aboveAverage="0" equalAverage="0" bottom="0" percent="0" rank="0" text="" dxfId="606">
      <formula>0</formula>
    </cfRule>
  </conditionalFormatting>
  <conditionalFormatting sqref="D32">
    <cfRule type="cellIs" priority="609" operator="equal" aboveAverage="0" equalAverage="0" bottom="0" percent="0" rank="0" text="" dxfId="607">
      <formula>0</formula>
    </cfRule>
  </conditionalFormatting>
  <conditionalFormatting sqref="D52">
    <cfRule type="cellIs" priority="610" operator="equal" aboveAverage="0" equalAverage="0" bottom="0" percent="0" rank="0" text="" dxfId="608">
      <formula>0</formula>
    </cfRule>
  </conditionalFormatting>
  <conditionalFormatting sqref="D50">
    <cfRule type="cellIs" priority="611" operator="equal" aboveAverage="0" equalAverage="0" bottom="0" percent="0" rank="0" text="" dxfId="609">
      <formula>0</formula>
    </cfRule>
  </conditionalFormatting>
  <conditionalFormatting sqref="D48">
    <cfRule type="cellIs" priority="612" operator="equal" aboveAverage="0" equalAverage="0" bottom="0" percent="0" rank="0" text="" dxfId="610">
      <formula>0</formula>
    </cfRule>
  </conditionalFormatting>
  <conditionalFormatting sqref="D48">
    <cfRule type="cellIs" priority="613" operator="greaterThan" aboveAverage="0" equalAverage="0" bottom="0" percent="0" rank="0" text="" dxfId="611">
      <formula>0</formula>
    </cfRule>
  </conditionalFormatting>
  <conditionalFormatting sqref="D28">
    <cfRule type="cellIs" priority="614" operator="equal" aboveAverage="0" equalAverage="0" bottom="0" percent="0" rank="0" text="" dxfId="612">
      <formula>0</formula>
    </cfRule>
  </conditionalFormatting>
  <conditionalFormatting sqref="D28">
    <cfRule type="cellIs" priority="615" operator="equal" aboveAverage="0" equalAverage="0" bottom="0" percent="0" rank="0" text="" dxfId="613">
      <formula>0</formula>
    </cfRule>
  </conditionalFormatting>
  <conditionalFormatting sqref="D30">
    <cfRule type="cellIs" priority="616" operator="equal" aboveAverage="0" equalAverage="0" bottom="0" percent="0" rank="0" text="" dxfId="614">
      <formula>0</formula>
    </cfRule>
  </conditionalFormatting>
  <conditionalFormatting sqref="D30">
    <cfRule type="cellIs" priority="617" operator="equal" aboveAverage="0" equalAverage="0" bottom="0" percent="0" rank="0" text="" dxfId="615">
      <formula>0</formula>
    </cfRule>
  </conditionalFormatting>
  <conditionalFormatting sqref="D32">
    <cfRule type="cellIs" priority="618" operator="equal" aboveAverage="0" equalAverage="0" bottom="0" percent="0" rank="0" text="" dxfId="616">
      <formula>0</formula>
    </cfRule>
  </conditionalFormatting>
  <conditionalFormatting sqref="D32">
    <cfRule type="cellIs" priority="619" operator="equal" aboveAverage="0" equalAverage="0" bottom="0" percent="0" rank="0" text="" dxfId="617">
      <formula>0</formula>
    </cfRule>
  </conditionalFormatting>
  <conditionalFormatting sqref="D34">
    <cfRule type="cellIs" priority="620" operator="equal" aboveAverage="0" equalAverage="0" bottom="0" percent="0" rank="0" text="" dxfId="618">
      <formula>0</formula>
    </cfRule>
  </conditionalFormatting>
  <conditionalFormatting sqref="D34">
    <cfRule type="cellIs" priority="621" operator="greaterThan" aboveAverage="0" equalAverage="0" bottom="0" percent="0" rank="0" text="" dxfId="619">
      <formula>0</formula>
    </cfRule>
  </conditionalFormatting>
  <conditionalFormatting sqref="D34">
    <cfRule type="cellIs" priority="622" operator="equal" aboveAverage="0" equalAverage="0" bottom="0" percent="0" rank="0" text="" dxfId="620">
      <formula>0</formula>
    </cfRule>
  </conditionalFormatting>
  <conditionalFormatting sqref="D36">
    <cfRule type="cellIs" priority="623" operator="equal" aboveAverage="0" equalAverage="0" bottom="0" percent="0" rank="0" text="" dxfId="621">
      <formula>0</formula>
    </cfRule>
  </conditionalFormatting>
  <conditionalFormatting sqref="D36">
    <cfRule type="cellIs" priority="624" operator="greaterThan" aboveAverage="0" equalAverage="0" bottom="0" percent="0" rank="0" text="" dxfId="622">
      <formula>0</formula>
    </cfRule>
  </conditionalFormatting>
  <conditionalFormatting sqref="D36">
    <cfRule type="cellIs" priority="625" operator="equal" aboveAverage="0" equalAverage="0" bottom="0" percent="0" rank="0" text="" dxfId="623">
      <formula>0</formula>
    </cfRule>
  </conditionalFormatting>
  <conditionalFormatting sqref="D38">
    <cfRule type="cellIs" priority="626" operator="equal" aboveAverage="0" equalAverage="0" bottom="0" percent="0" rank="0" text="" dxfId="624">
      <formula>0</formula>
    </cfRule>
  </conditionalFormatting>
  <conditionalFormatting sqref="D38">
    <cfRule type="cellIs" priority="627" operator="greaterThan" aboveAverage="0" equalAverage="0" bottom="0" percent="0" rank="0" text="" dxfId="625">
      <formula>0</formula>
    </cfRule>
  </conditionalFormatting>
  <conditionalFormatting sqref="D38">
    <cfRule type="cellIs" priority="628" operator="equal" aboveAverage="0" equalAverage="0" bottom="0" percent="0" rank="0" text="" dxfId="626">
      <formula>0</formula>
    </cfRule>
  </conditionalFormatting>
  <conditionalFormatting sqref="D40">
    <cfRule type="cellIs" priority="629" operator="equal" aboveAverage="0" equalAverage="0" bottom="0" percent="0" rank="0" text="" dxfId="627">
      <formula>0</formula>
    </cfRule>
  </conditionalFormatting>
  <conditionalFormatting sqref="D40">
    <cfRule type="cellIs" priority="630" operator="greaterThan" aboveAverage="0" equalAverage="0" bottom="0" percent="0" rank="0" text="" dxfId="628">
      <formula>0</formula>
    </cfRule>
  </conditionalFormatting>
  <conditionalFormatting sqref="D40">
    <cfRule type="cellIs" priority="631" operator="equal" aboveAverage="0" equalAverage="0" bottom="0" percent="0" rank="0" text="" dxfId="629">
      <formula>0</formula>
    </cfRule>
  </conditionalFormatting>
  <conditionalFormatting sqref="D42">
    <cfRule type="cellIs" priority="632" operator="equal" aboveAverage="0" equalAverage="0" bottom="0" percent="0" rank="0" text="" dxfId="630">
      <formula>0</formula>
    </cfRule>
  </conditionalFormatting>
  <conditionalFormatting sqref="D42">
    <cfRule type="cellIs" priority="633" operator="greaterThan" aboveAverage="0" equalAverage="0" bottom="0" percent="0" rank="0" text="" dxfId="631">
      <formula>0</formula>
    </cfRule>
  </conditionalFormatting>
  <conditionalFormatting sqref="D42">
    <cfRule type="cellIs" priority="634" operator="equal" aboveAverage="0" equalAverage="0" bottom="0" percent="0" rank="0" text="" dxfId="632">
      <formula>0</formula>
    </cfRule>
  </conditionalFormatting>
  <conditionalFormatting sqref="D44">
    <cfRule type="cellIs" priority="635" operator="equal" aboveAverage="0" equalAverage="0" bottom="0" percent="0" rank="0" text="" dxfId="633">
      <formula>0</formula>
    </cfRule>
  </conditionalFormatting>
  <conditionalFormatting sqref="D44">
    <cfRule type="cellIs" priority="636" operator="greaterThan" aboveAverage="0" equalAverage="0" bottom="0" percent="0" rank="0" text="" dxfId="634">
      <formula>0</formula>
    </cfRule>
  </conditionalFormatting>
  <conditionalFormatting sqref="D44">
    <cfRule type="cellIs" priority="637" operator="equal" aboveAverage="0" equalAverage="0" bottom="0" percent="0" rank="0" text="" dxfId="635">
      <formula>0</formula>
    </cfRule>
  </conditionalFormatting>
  <conditionalFormatting sqref="D46">
    <cfRule type="cellIs" priority="638" operator="equal" aboveAverage="0" equalAverage="0" bottom="0" percent="0" rank="0" text="" dxfId="636">
      <formula>0</formula>
    </cfRule>
  </conditionalFormatting>
  <conditionalFormatting sqref="D46">
    <cfRule type="cellIs" priority="639" operator="greaterThan" aboveAverage="0" equalAverage="0" bottom="0" percent="0" rank="0" text="" dxfId="637">
      <formula>0</formula>
    </cfRule>
  </conditionalFormatting>
  <conditionalFormatting sqref="D46">
    <cfRule type="cellIs" priority="640" operator="equal" aboveAverage="0" equalAverage="0" bottom="0" percent="0" rank="0" text="" dxfId="638">
      <formula>0</formula>
    </cfRule>
  </conditionalFormatting>
  <conditionalFormatting sqref="D48">
    <cfRule type="cellIs" priority="641" operator="equal" aboveAverage="0" equalAverage="0" bottom="0" percent="0" rank="0" text="" dxfId="639">
      <formula>0</formula>
    </cfRule>
  </conditionalFormatting>
  <conditionalFormatting sqref="D50">
    <cfRule type="cellIs" priority="642" operator="equal" aboveAverage="0" equalAverage="0" bottom="0" percent="0" rank="0" text="" dxfId="640">
      <formula>0</formula>
    </cfRule>
  </conditionalFormatting>
  <conditionalFormatting sqref="D50">
    <cfRule type="cellIs" priority="643" operator="greaterThan" aboveAverage="0" equalAverage="0" bottom="0" percent="0" rank="0" text="" dxfId="641">
      <formula>0</formula>
    </cfRule>
  </conditionalFormatting>
  <conditionalFormatting sqref="D52">
    <cfRule type="cellIs" priority="644" operator="greaterThan" aboveAverage="0" equalAverage="0" bottom="0" percent="0" rank="0" text="" dxfId="642">
      <formula>0</formula>
    </cfRule>
  </conditionalFormatting>
  <conditionalFormatting sqref="D52">
    <cfRule type="cellIs" priority="645" operator="equal" aboveAverage="0" equalAverage="0" bottom="0" percent="0" rank="0" text="" dxfId="643">
      <formula>0</formula>
    </cfRule>
  </conditionalFormatting>
  <conditionalFormatting sqref="E6:G6">
    <cfRule type="cellIs" priority="646" operator="equal" aboveAverage="0" equalAverage="0" bottom="0" percent="0" rank="0" text="" dxfId="644">
      <formula>0</formula>
    </cfRule>
  </conditionalFormatting>
  <conditionalFormatting sqref="E8:G8">
    <cfRule type="cellIs" priority="647" operator="equal" aboveAverage="0" equalAverage="0" bottom="0" percent="0" rank="0" text="" dxfId="645">
      <formula>0</formula>
    </cfRule>
  </conditionalFormatting>
  <conditionalFormatting sqref="E10:G10">
    <cfRule type="cellIs" priority="648" operator="equal" aboveAverage="0" equalAverage="0" bottom="0" percent="0" rank="0" text="" dxfId="646">
      <formula>0</formula>
    </cfRule>
  </conditionalFormatting>
  <conditionalFormatting sqref="E12:G12">
    <cfRule type="cellIs" priority="649" operator="equal" aboveAverage="0" equalAverage="0" bottom="0" percent="0" rank="0" text="" dxfId="647">
      <formula>0</formula>
    </cfRule>
  </conditionalFormatting>
  <conditionalFormatting sqref="E16:G16">
    <cfRule type="cellIs" priority="650" operator="equal" aboveAverage="0" equalAverage="0" bottom="0" percent="0" rank="0" text="" dxfId="648">
      <formula>0</formula>
    </cfRule>
  </conditionalFormatting>
  <conditionalFormatting sqref="E18:G18">
    <cfRule type="cellIs" priority="651" operator="equal" aboveAverage="0" equalAverage="0" bottom="0" percent="0" rank="0" text="" dxfId="649">
      <formula>0</formula>
    </cfRule>
  </conditionalFormatting>
  <conditionalFormatting sqref="E20:G20">
    <cfRule type="cellIs" priority="652" operator="equal" aboveAverage="0" equalAverage="0" bottom="0" percent="0" rank="0" text="" dxfId="650">
      <formula>0</formula>
    </cfRule>
  </conditionalFormatting>
  <conditionalFormatting sqref="E26:G26">
    <cfRule type="cellIs" priority="653" operator="equal" aboveAverage="0" equalAverage="0" bottom="0" percent="0" rank="0" text="" dxfId="651">
      <formula>0</formula>
    </cfRule>
  </conditionalFormatting>
  <conditionalFormatting sqref="E28:G28">
    <cfRule type="cellIs" priority="654" operator="equal" aboveAverage="0" equalAverage="0" bottom="0" percent="0" rank="0" text="" dxfId="652">
      <formula>0</formula>
    </cfRule>
  </conditionalFormatting>
  <conditionalFormatting sqref="E30:G30">
    <cfRule type="cellIs" priority="655" operator="equal" aboveAverage="0" equalAverage="0" bottom="0" percent="0" rank="0" text="" dxfId="653">
      <formula>0</formula>
    </cfRule>
  </conditionalFormatting>
  <conditionalFormatting sqref="E32:G32">
    <cfRule type="cellIs" priority="656" operator="equal" aboveAverage="0" equalAverage="0" bottom="0" percent="0" rank="0" text="" dxfId="654">
      <formula>0</formula>
    </cfRule>
  </conditionalFormatting>
  <conditionalFormatting sqref="E28:G28">
    <cfRule type="cellIs" priority="657" operator="equal" aboveAverage="0" equalAverage="0" bottom="0" percent="0" rank="0" text="" dxfId="655">
      <formula>0</formula>
    </cfRule>
  </conditionalFormatting>
  <conditionalFormatting sqref="E6:G6;E8:G8;E10:G10;E12:G12;E16:G16;E18:G18;E20:G20;E26:G26;E28:G28;E30:G30;E32:G32">
    <cfRule type="cellIs" priority="658" operator="greaterThan" aboveAverage="0" equalAverage="0" bottom="0" percent="0" rank="0" text="" dxfId="656">
      <formula>0</formula>
    </cfRule>
  </conditionalFormatting>
  <conditionalFormatting sqref="E12:G12">
    <cfRule type="cellIs" priority="659" operator="equal" aboveAverage="0" equalAverage="0" bottom="0" percent="0" rank="0" text="" dxfId="657">
      <formula>0</formula>
    </cfRule>
  </conditionalFormatting>
  <conditionalFormatting sqref="E18:G18">
    <cfRule type="cellIs" priority="660" operator="equal" aboveAverage="0" equalAverage="0" bottom="0" percent="0" rank="0" text="" dxfId="658">
      <formula>0</formula>
    </cfRule>
  </conditionalFormatting>
  <conditionalFormatting sqref="E6:G6">
    <cfRule type="cellIs" priority="661" operator="equal" aboveAverage="0" equalAverage="0" bottom="0" percent="0" rank="0" text="" dxfId="659">
      <formula>0</formula>
    </cfRule>
  </conditionalFormatting>
  <conditionalFormatting sqref="E6:G6">
    <cfRule type="cellIs" priority="662" operator="equal" aboveAverage="0" equalAverage="0" bottom="0" percent="0" rank="0" text="" dxfId="660">
      <formula>0</formula>
    </cfRule>
  </conditionalFormatting>
  <conditionalFormatting sqref="E8:G8">
    <cfRule type="cellIs" priority="663" operator="equal" aboveAverage="0" equalAverage="0" bottom="0" percent="0" rank="0" text="" dxfId="661">
      <formula>0</formula>
    </cfRule>
  </conditionalFormatting>
  <conditionalFormatting sqref="E8:G8">
    <cfRule type="cellIs" priority="664" operator="equal" aboveAverage="0" equalAverage="0" bottom="0" percent="0" rank="0" text="" dxfId="662">
      <formula>0</formula>
    </cfRule>
  </conditionalFormatting>
  <conditionalFormatting sqref="E10:G10">
    <cfRule type="cellIs" priority="665" operator="equal" aboveAverage="0" equalAverage="0" bottom="0" percent="0" rank="0" text="" dxfId="663">
      <formula>0</formula>
    </cfRule>
  </conditionalFormatting>
  <conditionalFormatting sqref="E10:G10">
    <cfRule type="cellIs" priority="666" operator="equal" aboveAverage="0" equalAverage="0" bottom="0" percent="0" rank="0" text="" dxfId="664">
      <formula>0</formula>
    </cfRule>
  </conditionalFormatting>
  <conditionalFormatting sqref="E12:G12">
    <cfRule type="cellIs" priority="667" operator="equal" aboveAverage="0" equalAverage="0" bottom="0" percent="0" rank="0" text="" dxfId="665">
      <formula>0</formula>
    </cfRule>
  </conditionalFormatting>
  <conditionalFormatting sqref="E16:G16">
    <cfRule type="cellIs" priority="668" operator="equal" aboveAverage="0" equalAverage="0" bottom="0" percent="0" rank="0" text="" dxfId="666">
      <formula>0</formula>
    </cfRule>
  </conditionalFormatting>
  <conditionalFormatting sqref="E16:G16">
    <cfRule type="cellIs" priority="669" operator="equal" aboveAverage="0" equalAverage="0" bottom="0" percent="0" rank="0" text="" dxfId="667">
      <formula>0</formula>
    </cfRule>
  </conditionalFormatting>
  <conditionalFormatting sqref="E18:G18">
    <cfRule type="cellIs" priority="670" operator="equal" aboveAverage="0" equalAverage="0" bottom="0" percent="0" rank="0" text="" dxfId="668">
      <formula>0</formula>
    </cfRule>
  </conditionalFormatting>
  <conditionalFormatting sqref="E20:G20">
    <cfRule type="cellIs" priority="671" operator="equal" aboveAverage="0" equalAverage="0" bottom="0" percent="0" rank="0" text="" dxfId="669">
      <formula>0</formula>
    </cfRule>
  </conditionalFormatting>
  <conditionalFormatting sqref="E20:G20">
    <cfRule type="cellIs" priority="672" operator="equal" aboveAverage="0" equalAverage="0" bottom="0" percent="0" rank="0" text="" dxfId="670">
      <formula>0</formula>
    </cfRule>
  </conditionalFormatting>
  <conditionalFormatting sqref="E22:G22">
    <cfRule type="cellIs" priority="673" operator="equal" aboveAverage="0" equalAverage="0" bottom="0" percent="0" rank="0" text="" dxfId="671">
      <formula>0</formula>
    </cfRule>
  </conditionalFormatting>
  <conditionalFormatting sqref="E22:G22">
    <cfRule type="cellIs" priority="674" operator="equal" aboveAverage="0" equalAverage="0" bottom="0" percent="0" rank="0" text="" dxfId="672">
      <formula>0</formula>
    </cfRule>
  </conditionalFormatting>
  <conditionalFormatting sqref="E22:G22">
    <cfRule type="cellIs" priority="675" operator="greaterThan" aboveAverage="0" equalAverage="0" bottom="0" percent="0" rank="0" text="" dxfId="673">
      <formula>0</formula>
    </cfRule>
  </conditionalFormatting>
  <conditionalFormatting sqref="E24:G24">
    <cfRule type="cellIs" priority="676" operator="equal" aboveAverage="0" equalAverage="0" bottom="0" percent="0" rank="0" text="" dxfId="674">
      <formula>0</formula>
    </cfRule>
  </conditionalFormatting>
  <conditionalFormatting sqref="E24:G24">
    <cfRule type="cellIs" priority="677" operator="equal" aboveAverage="0" equalAverage="0" bottom="0" percent="0" rank="0" text="" dxfId="675">
      <formula>0</formula>
    </cfRule>
  </conditionalFormatting>
  <conditionalFormatting sqref="E24:G24">
    <cfRule type="cellIs" priority="678" operator="greaterThan" aboveAverage="0" equalAverage="0" bottom="0" percent="0" rank="0" text="" dxfId="676">
      <formula>0</formula>
    </cfRule>
  </conditionalFormatting>
  <conditionalFormatting sqref="E26:G26">
    <cfRule type="cellIs" priority="679" operator="equal" aboveAverage="0" equalAverage="0" bottom="0" percent="0" rank="0" text="" dxfId="677">
      <formula>0</formula>
    </cfRule>
  </conditionalFormatting>
  <conditionalFormatting sqref="E26:G26">
    <cfRule type="cellIs" priority="680" operator="equal" aboveAverage="0" equalAverage="0" bottom="0" percent="0" rank="0" text="" dxfId="678">
      <formula>0</formula>
    </cfRule>
  </conditionalFormatting>
  <conditionalFormatting sqref="E28:G28">
    <cfRule type="cellIs" priority="681" operator="equal" aboveAverage="0" equalAverage="0" bottom="0" percent="0" rank="0" text="" dxfId="679">
      <formula>0</formula>
    </cfRule>
  </conditionalFormatting>
  <conditionalFormatting sqref="E30:G30">
    <cfRule type="cellIs" priority="682" operator="equal" aboveAverage="0" equalAverage="0" bottom="0" percent="0" rank="0" text="" dxfId="680">
      <formula>0</formula>
    </cfRule>
  </conditionalFormatting>
  <conditionalFormatting sqref="E30:G30">
    <cfRule type="cellIs" priority="683" operator="equal" aboveAverage="0" equalAverage="0" bottom="0" percent="0" rank="0" text="" dxfId="681">
      <formula>0</formula>
    </cfRule>
  </conditionalFormatting>
  <conditionalFormatting sqref="E32:G32">
    <cfRule type="cellIs" priority="684" operator="equal" aboveAverage="0" equalAverage="0" bottom="0" percent="0" rank="0" text="" dxfId="682">
      <formula>0</formula>
    </cfRule>
  </conditionalFormatting>
  <conditionalFormatting sqref="E32:G32">
    <cfRule type="cellIs" priority="685" operator="equal" aboveAverage="0" equalAverage="0" bottom="0" percent="0" rank="0" text="" dxfId="683">
      <formula>0</formula>
    </cfRule>
  </conditionalFormatting>
  <conditionalFormatting sqref="E52:G52">
    <cfRule type="cellIs" priority="686" operator="equal" aboveAverage="0" equalAverage="0" bottom="0" percent="0" rank="0" text="" dxfId="684">
      <formula>0</formula>
    </cfRule>
  </conditionalFormatting>
  <conditionalFormatting sqref="E50:G50">
    <cfRule type="cellIs" priority="687" operator="equal" aboveAverage="0" equalAverage="0" bottom="0" percent="0" rank="0" text="" dxfId="685">
      <formula>0</formula>
    </cfRule>
  </conditionalFormatting>
  <conditionalFormatting sqref="E48:G48">
    <cfRule type="cellIs" priority="688" operator="equal" aboveAverage="0" equalAverage="0" bottom="0" percent="0" rank="0" text="" dxfId="686">
      <formula>0</formula>
    </cfRule>
  </conditionalFormatting>
  <conditionalFormatting sqref="E48:G48">
    <cfRule type="cellIs" priority="689" operator="greaterThan" aboveAverage="0" equalAverage="0" bottom="0" percent="0" rank="0" text="" dxfId="687">
      <formula>0</formula>
    </cfRule>
  </conditionalFormatting>
  <conditionalFormatting sqref="E48:G48">
    <cfRule type="cellIs" priority="690" operator="equal" aboveAverage="0" equalAverage="0" bottom="0" percent="0" rank="0" text="" dxfId="688">
      <formula>0</formula>
    </cfRule>
  </conditionalFormatting>
  <conditionalFormatting sqref="E28:G28">
    <cfRule type="cellIs" priority="691" operator="equal" aboveAverage="0" equalAverage="0" bottom="0" percent="0" rank="0" text="" dxfId="689">
      <formula>0</formula>
    </cfRule>
  </conditionalFormatting>
  <conditionalFormatting sqref="E28:G28">
    <cfRule type="cellIs" priority="692" operator="equal" aboveAverage="0" equalAverage="0" bottom="0" percent="0" rank="0" text="" dxfId="690">
      <formula>0</formula>
    </cfRule>
  </conditionalFormatting>
  <conditionalFormatting sqref="E28:G28">
    <cfRule type="cellIs" priority="693" operator="equal" aboveAverage="0" equalAverage="0" bottom="0" percent="0" rank="0" text="" dxfId="691">
      <formula>0</formula>
    </cfRule>
  </conditionalFormatting>
  <conditionalFormatting sqref="E30:G30">
    <cfRule type="cellIs" priority="694" operator="equal" aboveAverage="0" equalAverage="0" bottom="0" percent="0" rank="0" text="" dxfId="692">
      <formula>0</formula>
    </cfRule>
  </conditionalFormatting>
  <conditionalFormatting sqref="E30:G30">
    <cfRule type="cellIs" priority="695" operator="equal" aboveAverage="0" equalAverage="0" bottom="0" percent="0" rank="0" text="" dxfId="693">
      <formula>0</formula>
    </cfRule>
  </conditionalFormatting>
  <conditionalFormatting sqref="E30:G30">
    <cfRule type="cellIs" priority="696" operator="equal" aboveAverage="0" equalAverage="0" bottom="0" percent="0" rank="0" text="" dxfId="694">
      <formula>0</formula>
    </cfRule>
  </conditionalFormatting>
  <conditionalFormatting sqref="E32:G32">
    <cfRule type="cellIs" priority="697" operator="equal" aboveAverage="0" equalAverage="0" bottom="0" percent="0" rank="0" text="" dxfId="695">
      <formula>0</formula>
    </cfRule>
  </conditionalFormatting>
  <conditionalFormatting sqref="E32:G32">
    <cfRule type="cellIs" priority="698" operator="equal" aboveAverage="0" equalAverage="0" bottom="0" percent="0" rank="0" text="" dxfId="696">
      <formula>0</formula>
    </cfRule>
  </conditionalFormatting>
  <conditionalFormatting sqref="E32:G32">
    <cfRule type="cellIs" priority="699" operator="equal" aboveAverage="0" equalAverage="0" bottom="0" percent="0" rank="0" text="" dxfId="697">
      <formula>0</formula>
    </cfRule>
  </conditionalFormatting>
  <conditionalFormatting sqref="E34:G34">
    <cfRule type="cellIs" priority="700" operator="equal" aboveAverage="0" equalAverage="0" bottom="0" percent="0" rank="0" text="" dxfId="698">
      <formula>0</formula>
    </cfRule>
  </conditionalFormatting>
  <conditionalFormatting sqref="E34:G34">
    <cfRule type="cellIs" priority="701" operator="greaterThan" aboveAverage="0" equalAverage="0" bottom="0" percent="0" rank="0" text="" dxfId="699">
      <formula>0</formula>
    </cfRule>
  </conditionalFormatting>
  <conditionalFormatting sqref="E34:G34">
    <cfRule type="cellIs" priority="702" operator="equal" aboveAverage="0" equalAverage="0" bottom="0" percent="0" rank="0" text="" dxfId="700">
      <formula>0</formula>
    </cfRule>
  </conditionalFormatting>
  <conditionalFormatting sqref="E34:G34">
    <cfRule type="cellIs" priority="703" operator="equal" aboveAverage="0" equalAverage="0" bottom="0" percent="0" rank="0" text="" dxfId="701">
      <formula>0</formula>
    </cfRule>
  </conditionalFormatting>
  <conditionalFormatting sqref="E36:G36">
    <cfRule type="cellIs" priority="704" operator="equal" aboveAverage="0" equalAverage="0" bottom="0" percent="0" rank="0" text="" dxfId="702">
      <formula>0</formula>
    </cfRule>
  </conditionalFormatting>
  <conditionalFormatting sqref="E36:G36">
    <cfRule type="cellIs" priority="705" operator="greaterThan" aboveAverage="0" equalAverage="0" bottom="0" percent="0" rank="0" text="" dxfId="703">
      <formula>0</formula>
    </cfRule>
  </conditionalFormatting>
  <conditionalFormatting sqref="E36:G36">
    <cfRule type="cellIs" priority="706" operator="equal" aboveAverage="0" equalAverage="0" bottom="0" percent="0" rank="0" text="" dxfId="704">
      <formula>0</formula>
    </cfRule>
  </conditionalFormatting>
  <conditionalFormatting sqref="E36:G36">
    <cfRule type="cellIs" priority="707" operator="equal" aboveAverage="0" equalAverage="0" bottom="0" percent="0" rank="0" text="" dxfId="705">
      <formula>0</formula>
    </cfRule>
  </conditionalFormatting>
  <conditionalFormatting sqref="E38:G38">
    <cfRule type="cellIs" priority="708" operator="equal" aboveAverage="0" equalAverage="0" bottom="0" percent="0" rank="0" text="" dxfId="706">
      <formula>0</formula>
    </cfRule>
  </conditionalFormatting>
  <conditionalFormatting sqref="E38:G38">
    <cfRule type="cellIs" priority="709" operator="greaterThan" aboveAverage="0" equalAverage="0" bottom="0" percent="0" rank="0" text="" dxfId="707">
      <formula>0</formula>
    </cfRule>
  </conditionalFormatting>
  <conditionalFormatting sqref="E38:G38">
    <cfRule type="cellIs" priority="710" operator="equal" aboveAverage="0" equalAverage="0" bottom="0" percent="0" rank="0" text="" dxfId="708">
      <formula>0</formula>
    </cfRule>
  </conditionalFormatting>
  <conditionalFormatting sqref="E38:G38">
    <cfRule type="cellIs" priority="711" operator="equal" aboveAverage="0" equalAverage="0" bottom="0" percent="0" rank="0" text="" dxfId="709">
      <formula>0</formula>
    </cfRule>
  </conditionalFormatting>
  <conditionalFormatting sqref="E40:G40">
    <cfRule type="cellIs" priority="712" operator="equal" aboveAverage="0" equalAverage="0" bottom="0" percent="0" rank="0" text="" dxfId="710">
      <formula>0</formula>
    </cfRule>
  </conditionalFormatting>
  <conditionalFormatting sqref="E40:G40">
    <cfRule type="cellIs" priority="713" operator="greaterThan" aboveAverage="0" equalAverage="0" bottom="0" percent="0" rank="0" text="" dxfId="711">
      <formula>0</formula>
    </cfRule>
  </conditionalFormatting>
  <conditionalFormatting sqref="E40:G40">
    <cfRule type="cellIs" priority="714" operator="equal" aboveAverage="0" equalAverage="0" bottom="0" percent="0" rank="0" text="" dxfId="712">
      <formula>0</formula>
    </cfRule>
  </conditionalFormatting>
  <conditionalFormatting sqref="E40:G40">
    <cfRule type="cellIs" priority="715" operator="equal" aboveAverage="0" equalAverage="0" bottom="0" percent="0" rank="0" text="" dxfId="713">
      <formula>0</formula>
    </cfRule>
  </conditionalFormatting>
  <conditionalFormatting sqref="E42:G42">
    <cfRule type="cellIs" priority="716" operator="equal" aboveAverage="0" equalAverage="0" bottom="0" percent="0" rank="0" text="" dxfId="714">
      <formula>0</formula>
    </cfRule>
  </conditionalFormatting>
  <conditionalFormatting sqref="E42:G42">
    <cfRule type="cellIs" priority="717" operator="greaterThan" aboveAverage="0" equalAverage="0" bottom="0" percent="0" rank="0" text="" dxfId="715">
      <formula>0</formula>
    </cfRule>
  </conditionalFormatting>
  <conditionalFormatting sqref="E42:G42">
    <cfRule type="cellIs" priority="718" operator="equal" aboveAverage="0" equalAverage="0" bottom="0" percent="0" rank="0" text="" dxfId="716">
      <formula>0</formula>
    </cfRule>
  </conditionalFormatting>
  <conditionalFormatting sqref="E42:G42">
    <cfRule type="cellIs" priority="719" operator="equal" aboveAverage="0" equalAverage="0" bottom="0" percent="0" rank="0" text="" dxfId="717">
      <formula>0</formula>
    </cfRule>
  </conditionalFormatting>
  <conditionalFormatting sqref="E44:G44">
    <cfRule type="cellIs" priority="720" operator="equal" aboveAverage="0" equalAverage="0" bottom="0" percent="0" rank="0" text="" dxfId="718">
      <formula>0</formula>
    </cfRule>
  </conditionalFormatting>
  <conditionalFormatting sqref="E44:G44">
    <cfRule type="cellIs" priority="721" operator="greaterThan" aboveAverage="0" equalAverage="0" bottom="0" percent="0" rank="0" text="" dxfId="719">
      <formula>0</formula>
    </cfRule>
  </conditionalFormatting>
  <conditionalFormatting sqref="E44:G44">
    <cfRule type="cellIs" priority="722" operator="equal" aboveAverage="0" equalAverage="0" bottom="0" percent="0" rank="0" text="" dxfId="720">
      <formula>0</formula>
    </cfRule>
  </conditionalFormatting>
  <conditionalFormatting sqref="E44:G44">
    <cfRule type="cellIs" priority="723" operator="equal" aboveAverage="0" equalAverage="0" bottom="0" percent="0" rank="0" text="" dxfId="721">
      <formula>0</formula>
    </cfRule>
  </conditionalFormatting>
  <conditionalFormatting sqref="E46:G46">
    <cfRule type="cellIs" priority="724" operator="equal" aboveAverage="0" equalAverage="0" bottom="0" percent="0" rank="0" text="" dxfId="722">
      <formula>0</formula>
    </cfRule>
  </conditionalFormatting>
  <conditionalFormatting sqref="E46:G46">
    <cfRule type="cellIs" priority="725" operator="greaterThan" aboveAverage="0" equalAverage="0" bottom="0" percent="0" rank="0" text="" dxfId="723">
      <formula>0</formula>
    </cfRule>
  </conditionalFormatting>
  <conditionalFormatting sqref="E46:G46">
    <cfRule type="cellIs" priority="726" operator="equal" aboveAverage="0" equalAverage="0" bottom="0" percent="0" rank="0" text="" dxfId="724">
      <formula>0</formula>
    </cfRule>
  </conditionalFormatting>
  <conditionalFormatting sqref="E46:G46">
    <cfRule type="cellIs" priority="727" operator="equal" aboveAverage="0" equalAverage="0" bottom="0" percent="0" rank="0" text="" dxfId="725">
      <formula>0</formula>
    </cfRule>
  </conditionalFormatting>
  <conditionalFormatting sqref="E48:G48">
    <cfRule type="cellIs" priority="728" operator="equal" aboveAverage="0" equalAverage="0" bottom="0" percent="0" rank="0" text="" dxfId="726">
      <formula>0</formula>
    </cfRule>
  </conditionalFormatting>
  <conditionalFormatting sqref="E50:G50">
    <cfRule type="cellIs" priority="729" operator="equal" aboveAverage="0" equalAverage="0" bottom="0" percent="0" rank="0" text="" dxfId="727">
      <formula>0</formula>
    </cfRule>
  </conditionalFormatting>
  <conditionalFormatting sqref="E50:G50">
    <cfRule type="cellIs" priority="730" operator="greaterThan" aboveAverage="0" equalAverage="0" bottom="0" percent="0" rank="0" text="" dxfId="728">
      <formula>0</formula>
    </cfRule>
  </conditionalFormatting>
  <conditionalFormatting sqref="E50:G50">
    <cfRule type="cellIs" priority="731" operator="equal" aboveAverage="0" equalAverage="0" bottom="0" percent="0" rank="0" text="" dxfId="729">
      <formula>0</formula>
    </cfRule>
  </conditionalFormatting>
  <conditionalFormatting sqref="E52:G52">
    <cfRule type="cellIs" priority="732" operator="greaterThan" aboveAverage="0" equalAverage="0" bottom="0" percent="0" rank="0" text="" dxfId="730">
      <formula>0</formula>
    </cfRule>
  </conditionalFormatting>
  <conditionalFormatting sqref="E52:G52">
    <cfRule type="cellIs" priority="733" operator="equal" aboveAverage="0" equalAverage="0" bottom="0" percent="0" rank="0" text="" dxfId="731">
      <formula>0</formula>
    </cfRule>
  </conditionalFormatting>
  <conditionalFormatting sqref="E52:G52">
    <cfRule type="cellIs" priority="734" operator="equal" aboveAverage="0" equalAverage="0" bottom="0" percent="0" rank="0" text="" dxfId="732">
      <formula>0</formula>
    </cfRule>
  </conditionalFormatting>
  <conditionalFormatting sqref="L32">
    <cfRule type="cellIs" priority="735" operator="equal" aboveAverage="0" equalAverage="0" bottom="0" percent="0" rank="0" text="" dxfId="733">
      <formula>0</formula>
    </cfRule>
  </conditionalFormatting>
  <conditionalFormatting sqref="L32">
    <cfRule type="cellIs" priority="736" operator="greaterThan" aboveAverage="0" equalAverage="0" bottom="0" percent="0" rank="0" text="" dxfId="734">
      <formula>0</formula>
    </cfRule>
  </conditionalFormatting>
  <conditionalFormatting sqref="L32">
    <cfRule type="cellIs" priority="737" operator="equal" aboveAverage="0" equalAverage="0" bottom="0" percent="0" rank="0" text="" dxfId="735">
      <formula>0</formula>
    </cfRule>
  </conditionalFormatting>
  <conditionalFormatting sqref="L32">
    <cfRule type="cellIs" priority="738" operator="equal" aboveAverage="0" equalAverage="0" bottom="0" percent="0" rank="0" text="" dxfId="736">
      <formula>0</formula>
    </cfRule>
  </conditionalFormatting>
  <conditionalFormatting sqref="L32">
    <cfRule type="cellIs" priority="739" operator="equal" aboveAverage="0" equalAverage="0" bottom="0" percent="0" rank="0" text="" dxfId="737">
      <formula>0</formula>
    </cfRule>
  </conditionalFormatting>
  <conditionalFormatting sqref="L32">
    <cfRule type="cellIs" priority="740" operator="equal" aboveAverage="0" equalAverage="0" bottom="0" percent="0" rank="0" text="" dxfId="738">
      <formula>0</formula>
    </cfRule>
  </conditionalFormatting>
  <conditionalFormatting sqref="M32">
    <cfRule type="cellIs" priority="741" operator="equal" aboveAverage="0" equalAverage="0" bottom="0" percent="0" rank="0" text="" dxfId="739">
      <formula>0</formula>
    </cfRule>
  </conditionalFormatting>
  <conditionalFormatting sqref="M32">
    <cfRule type="cellIs" priority="742" operator="greaterThan" aboveAverage="0" equalAverage="0" bottom="0" percent="0" rank="0" text="" dxfId="740">
      <formula>0</formula>
    </cfRule>
  </conditionalFormatting>
  <conditionalFormatting sqref="M32">
    <cfRule type="cellIs" priority="743" operator="equal" aboveAverage="0" equalAverage="0" bottom="0" percent="0" rank="0" text="" dxfId="741">
      <formula>0</formula>
    </cfRule>
  </conditionalFormatting>
  <conditionalFormatting sqref="M32">
    <cfRule type="cellIs" priority="744" operator="equal" aboveAverage="0" equalAverage="0" bottom="0" percent="0" rank="0" text="" dxfId="742">
      <formula>0</formula>
    </cfRule>
  </conditionalFormatting>
  <conditionalFormatting sqref="M32">
    <cfRule type="cellIs" priority="745" operator="equal" aboveAverage="0" equalAverage="0" bottom="0" percent="0" rank="0" text="" dxfId="743">
      <formula>0</formula>
    </cfRule>
  </conditionalFormatting>
  <conditionalFormatting sqref="H80:AX80">
    <cfRule type="cellIs" priority="746" operator="equal" aboveAverage="0" equalAverage="0" bottom="0" percent="0" rank="0" text="" dxfId="744">
      <formula>0</formula>
    </cfRule>
  </conditionalFormatting>
  <conditionalFormatting sqref="E80:G80">
    <cfRule type="cellIs" priority="747" operator="equal" aboveAverage="0" equalAverage="0" bottom="0" percent="0" rank="0" text="" dxfId="745">
      <formula>0</formula>
    </cfRule>
  </conditionalFormatting>
  <conditionalFormatting sqref="D80">
    <cfRule type="cellIs" priority="748" operator="equal" aboveAverage="0" equalAverage="0" bottom="0" percent="0" rank="0" text="" dxfId="746">
      <formula>0</formula>
    </cfRule>
  </conditionalFormatting>
  <conditionalFormatting sqref="H80:AX80">
    <cfRule type="cellIs" priority="749" operator="equal" aboveAverage="0" equalAverage="0" bottom="0" percent="0" rank="0" text="" dxfId="747">
      <formula>0</formula>
    </cfRule>
  </conditionalFormatting>
  <conditionalFormatting sqref="D80">
    <cfRule type="cellIs" priority="750" operator="equal" aboveAverage="0" equalAverage="0" bottom="0" percent="0" rank="0" text="" dxfId="748">
      <formula>0</formula>
    </cfRule>
  </conditionalFormatting>
  <conditionalFormatting sqref="E80:G80">
    <cfRule type="cellIs" priority="751" operator="equal" aboveAverage="0" equalAverage="0" bottom="0" percent="0" rank="0" text="" dxfId="749">
      <formula>0</formula>
    </cfRule>
  </conditionalFormatting>
  <conditionalFormatting sqref="E80:G80">
    <cfRule type="cellIs" priority="752" operator="equal" aboveAverage="0" equalAverage="0" bottom="0" percent="0" rank="0" text="" dxfId="750">
      <formula>0</formula>
    </cfRule>
  </conditionalFormatting>
  <conditionalFormatting sqref="D82:AX82">
    <cfRule type="cellIs" priority="753" operator="equal" aboveAverage="0" equalAverage="0" bottom="0" percent="0" rank="0" text="" dxfId="751">
      <formula>0</formula>
    </cfRule>
  </conditionalFormatting>
  <conditionalFormatting sqref="H80:AX80">
    <cfRule type="cellIs" priority="754" operator="greaterThan" aboveAverage="0" equalAverage="0" bottom="0" percent="0" rank="0" text="" dxfId="752">
      <formula>0</formula>
    </cfRule>
  </conditionalFormatting>
  <conditionalFormatting sqref="H80:AX80">
    <cfRule type="cellIs" priority="755" operator="equal" aboveAverage="0" equalAverage="0" bottom="0" percent="0" rank="0" text="" dxfId="753">
      <formula>0</formula>
    </cfRule>
  </conditionalFormatting>
  <conditionalFormatting sqref="D80">
    <cfRule type="cellIs" priority="756" operator="greaterThan" aboveAverage="0" equalAverage="0" bottom="0" percent="0" rank="0" text="" dxfId="754">
      <formula>0</formula>
    </cfRule>
  </conditionalFormatting>
  <conditionalFormatting sqref="E80:G80">
    <cfRule type="cellIs" priority="757" operator="greaterThan" aboveAverage="0" equalAverage="0" bottom="0" percent="0" rank="0" text="" dxfId="755">
      <formula>0</formula>
    </cfRule>
  </conditionalFormatting>
  <conditionalFormatting sqref="D82:AX82">
    <cfRule type="cellIs" priority="758" operator="greaterThan" aboveAverage="0" equalAverage="0" bottom="0" percent="0" rank="0" text="" dxfId="756">
      <formula>0</formula>
    </cfRule>
  </conditionalFormatting>
  <conditionalFormatting sqref="D82:AX82">
    <cfRule type="cellIs" priority="759" operator="equal" aboveAverage="0" equalAverage="0" bottom="0" percent="0" rank="0" text="" dxfId="757">
      <formula>0</formula>
    </cfRule>
  </conditionalFormatting>
  <conditionalFormatting sqref="D84:AX84">
    <cfRule type="cellIs" priority="760" operator="equal" aboveAverage="0" equalAverage="0" bottom="0" percent="0" rank="0" text="" dxfId="758">
      <formula>0</formula>
    </cfRule>
  </conditionalFormatting>
  <conditionalFormatting sqref="D84:AX84">
    <cfRule type="cellIs" priority="761" operator="greaterThan" aboveAverage="0" equalAverage="0" bottom="0" percent="0" rank="0" text="" dxfId="759">
      <formula>0</formula>
    </cfRule>
  </conditionalFormatting>
  <conditionalFormatting sqref="D84:AX84">
    <cfRule type="cellIs" priority="762" operator="equal" aboveAverage="0" equalAverage="0" bottom="0" percent="0" rank="0" text="" dxfId="760">
      <formula>0</formula>
    </cfRule>
  </conditionalFormatting>
  <conditionalFormatting sqref="D86:AX86">
    <cfRule type="cellIs" priority="763" operator="equal" aboveAverage="0" equalAverage="0" bottom="0" percent="0" rank="0" text="" dxfId="761">
      <formula>0</formula>
    </cfRule>
  </conditionalFormatting>
  <conditionalFormatting sqref="D86:AX86">
    <cfRule type="cellIs" priority="764" operator="greaterThan" aboveAverage="0" equalAverage="0" bottom="0" percent="0" rank="0" text="" dxfId="762">
      <formula>0</formula>
    </cfRule>
  </conditionalFormatting>
  <conditionalFormatting sqref="D86:AX86">
    <cfRule type="cellIs" priority="765" operator="equal" aboveAverage="0" equalAverage="0" bottom="0" percent="0" rank="0" text="" dxfId="763">
      <formula>0</formula>
    </cfRule>
  </conditionalFormatting>
  <conditionalFormatting sqref="D88:AX88">
    <cfRule type="cellIs" priority="766" operator="equal" aboveAverage="0" equalAverage="0" bottom="0" percent="0" rank="0" text="" dxfId="764">
      <formula>0</formula>
    </cfRule>
  </conditionalFormatting>
  <conditionalFormatting sqref="D88:AX88">
    <cfRule type="cellIs" priority="767" operator="greaterThan" aboveAverage="0" equalAverage="0" bottom="0" percent="0" rank="0" text="" dxfId="765">
      <formula>0</formula>
    </cfRule>
  </conditionalFormatting>
  <conditionalFormatting sqref="D88:AX88">
    <cfRule type="cellIs" priority="768" operator="equal" aboveAverage="0" equalAverage="0" bottom="0" percent="0" rank="0" text="" dxfId="766">
      <formula>0</formula>
    </cfRule>
  </conditionalFormatting>
  <conditionalFormatting sqref="D90:AX90">
    <cfRule type="cellIs" priority="769" operator="equal" aboveAverage="0" equalAverage="0" bottom="0" percent="0" rank="0" text="" dxfId="767">
      <formula>0</formula>
    </cfRule>
  </conditionalFormatting>
  <conditionalFormatting sqref="D90:AX90">
    <cfRule type="cellIs" priority="770" operator="greaterThan" aboveAverage="0" equalAverage="0" bottom="0" percent="0" rank="0" text="" dxfId="768">
      <formula>0</formula>
    </cfRule>
  </conditionalFormatting>
  <conditionalFormatting sqref="D90:AX90">
    <cfRule type="cellIs" priority="771" operator="equal" aboveAverage="0" equalAverage="0" bottom="0" percent="0" rank="0" text="" dxfId="769">
      <formula>0</formula>
    </cfRule>
  </conditionalFormatting>
  <conditionalFormatting sqref="D92:AX92">
    <cfRule type="cellIs" priority="772" operator="equal" aboveAverage="0" equalAverage="0" bottom="0" percent="0" rank="0" text="" dxfId="770">
      <formula>0</formula>
    </cfRule>
  </conditionalFormatting>
  <conditionalFormatting sqref="D92:AX92">
    <cfRule type="cellIs" priority="773" operator="greaterThan" aboveAverage="0" equalAverage="0" bottom="0" percent="0" rank="0" text="" dxfId="771">
      <formula>0</formula>
    </cfRule>
  </conditionalFormatting>
  <conditionalFormatting sqref="D92:AX92">
    <cfRule type="cellIs" priority="774" operator="equal" aboveAverage="0" equalAverage="0" bottom="0" percent="0" rank="0" text="" dxfId="772">
      <formula>0</formula>
    </cfRule>
  </conditionalFormatting>
  <conditionalFormatting sqref="D94:AX94">
    <cfRule type="cellIs" priority="775" operator="equal" aboveAverage="0" equalAverage="0" bottom="0" percent="0" rank="0" text="" dxfId="773">
      <formula>0</formula>
    </cfRule>
  </conditionalFormatting>
  <conditionalFormatting sqref="D94:AX94">
    <cfRule type="cellIs" priority="776" operator="greaterThan" aboveAverage="0" equalAverage="0" bottom="0" percent="0" rank="0" text="" dxfId="774">
      <formula>0</formula>
    </cfRule>
  </conditionalFormatting>
  <conditionalFormatting sqref="D94:AX94">
    <cfRule type="cellIs" priority="777" operator="equal" aboveAverage="0" equalAverage="0" bottom="0" percent="0" rank="0" text="" dxfId="775">
      <formula>0</formula>
    </cfRule>
  </conditionalFormatting>
  <conditionalFormatting sqref="D96:AX96">
    <cfRule type="cellIs" priority="778" operator="equal" aboveAverage="0" equalAverage="0" bottom="0" percent="0" rank="0" text="" dxfId="776">
      <formula>0</formula>
    </cfRule>
  </conditionalFormatting>
  <conditionalFormatting sqref="D96:AX96">
    <cfRule type="cellIs" priority="779" operator="greaterThan" aboveAverage="0" equalAverage="0" bottom="0" percent="0" rank="0" text="" dxfId="777">
      <formula>0</formula>
    </cfRule>
  </conditionalFormatting>
  <conditionalFormatting sqref="D96:AX96">
    <cfRule type="cellIs" priority="780" operator="equal" aboveAverage="0" equalAverage="0" bottom="0" percent="0" rank="0" text="" dxfId="778">
      <formula>0</formula>
    </cfRule>
  </conditionalFormatting>
  <conditionalFormatting sqref="D98:AX98">
    <cfRule type="cellIs" priority="781" operator="equal" aboveAverage="0" equalAverage="0" bottom="0" percent="0" rank="0" text="" dxfId="779">
      <formula>0</formula>
    </cfRule>
  </conditionalFormatting>
  <conditionalFormatting sqref="D98:AX98">
    <cfRule type="cellIs" priority="782" operator="greaterThan" aboveAverage="0" equalAverage="0" bottom="0" percent="0" rank="0" text="" dxfId="780">
      <formula>0</formula>
    </cfRule>
  </conditionalFormatting>
  <conditionalFormatting sqref="D98:AX98">
    <cfRule type="cellIs" priority="783" operator="equal" aboveAverage="0" equalAverage="0" bottom="0" percent="0" rank="0" text="" dxfId="781">
      <formula>0</formula>
    </cfRule>
  </conditionalFormatting>
  <conditionalFormatting sqref="D100:AX100">
    <cfRule type="cellIs" priority="784" operator="equal" aboveAverage="0" equalAverage="0" bottom="0" percent="0" rank="0" text="" dxfId="782">
      <formula>0</formula>
    </cfRule>
  </conditionalFormatting>
  <conditionalFormatting sqref="D100:AX100">
    <cfRule type="cellIs" priority="785" operator="greaterThan" aboveAverage="0" equalAverage="0" bottom="0" percent="0" rank="0" text="" dxfId="783">
      <formula>0</formula>
    </cfRule>
  </conditionalFormatting>
  <conditionalFormatting sqref="D100:AX100">
    <cfRule type="cellIs" priority="786" operator="equal" aboveAverage="0" equalAverage="0" bottom="0" percent="0" rank="0" text="" dxfId="784">
      <formula>0</formula>
    </cfRule>
  </conditionalFormatting>
  <conditionalFormatting sqref="D102:AX102">
    <cfRule type="cellIs" priority="787" operator="equal" aboveAverage="0" equalAverage="0" bottom="0" percent="0" rank="0" text="" dxfId="785">
      <formula>0</formula>
    </cfRule>
  </conditionalFormatting>
  <conditionalFormatting sqref="D102:AX102">
    <cfRule type="cellIs" priority="788" operator="greaterThan" aboveAverage="0" equalAverage="0" bottom="0" percent="0" rank="0" text="" dxfId="786">
      <formula>0</formula>
    </cfRule>
  </conditionalFormatting>
  <conditionalFormatting sqref="D102:AX102">
    <cfRule type="cellIs" priority="789" operator="equal" aboveAverage="0" equalAverage="0" bottom="0" percent="0" rank="0" text="" dxfId="787">
      <formula>0</formula>
    </cfRule>
  </conditionalFormatting>
  <conditionalFormatting sqref="D104:AX104">
    <cfRule type="cellIs" priority="790" operator="equal" aboveAverage="0" equalAverage="0" bottom="0" percent="0" rank="0" text="" dxfId="788">
      <formula>0</formula>
    </cfRule>
  </conditionalFormatting>
  <conditionalFormatting sqref="D104:AX104">
    <cfRule type="cellIs" priority="791" operator="greaterThan" aboveAverage="0" equalAverage="0" bottom="0" percent="0" rank="0" text="" dxfId="789">
      <formula>0</formula>
    </cfRule>
  </conditionalFormatting>
  <conditionalFormatting sqref="D104:AX104">
    <cfRule type="cellIs" priority="792" operator="equal" aboveAverage="0" equalAverage="0" bottom="0" percent="0" rank="0" text="" dxfId="790">
      <formula>0</formula>
    </cfRule>
  </conditionalFormatting>
  <conditionalFormatting sqref="D106:AX106">
    <cfRule type="cellIs" priority="793" operator="equal" aboveAverage="0" equalAverage="0" bottom="0" percent="0" rank="0" text="" dxfId="791">
      <formula>0</formula>
    </cfRule>
  </conditionalFormatting>
  <conditionalFormatting sqref="D106:AX106">
    <cfRule type="cellIs" priority="794" operator="greaterThan" aboveAverage="0" equalAverage="0" bottom="0" percent="0" rank="0" text="" dxfId="792">
      <formula>0</formula>
    </cfRule>
  </conditionalFormatting>
  <conditionalFormatting sqref="D106:AX106">
    <cfRule type="cellIs" priority="795" operator="equal" aboveAverage="0" equalAverage="0" bottom="0" percent="0" rank="0" text="" dxfId="793">
      <formula>0</formula>
    </cfRule>
  </conditionalFormatting>
  <conditionalFormatting sqref="D108:AX108">
    <cfRule type="cellIs" priority="796" operator="equal" aboveAverage="0" equalAverage="0" bottom="0" percent="0" rank="0" text="" dxfId="794">
      <formula>0</formula>
    </cfRule>
  </conditionalFormatting>
  <conditionalFormatting sqref="D108:AX108">
    <cfRule type="cellIs" priority="797" operator="greaterThan" aboveAverage="0" equalAverage="0" bottom="0" percent="0" rank="0" text="" dxfId="795">
      <formula>0</formula>
    </cfRule>
  </conditionalFormatting>
  <conditionalFormatting sqref="D108:AX108">
    <cfRule type="cellIs" priority="798" operator="equal" aboveAverage="0" equalAverage="0" bottom="0" percent="0" rank="0" text="" dxfId="796">
      <formula>0</formula>
    </cfRule>
  </conditionalFormatting>
  <conditionalFormatting sqref="AC209:AX209">
    <cfRule type="cellIs" priority="799" operator="equal" aboveAverage="0" equalAverage="0" bottom="0" percent="0" rank="0" text="" dxfId="797">
      <formula>0</formula>
    </cfRule>
  </conditionalFormatting>
  <conditionalFormatting sqref="H201:AX201">
    <cfRule type="cellIs" priority="800" operator="equal" aboveAverage="0" equalAverage="0" bottom="0" percent="0" rank="0" text="" dxfId="798">
      <formula>0</formula>
    </cfRule>
  </conditionalFormatting>
  <conditionalFormatting sqref="H193:AX193">
    <cfRule type="cellIs" priority="801" operator="equal" aboveAverage="0" equalAverage="0" bottom="0" percent="0" rank="0" text="" dxfId="799">
      <formula>0</formula>
    </cfRule>
  </conditionalFormatting>
  <conditionalFormatting sqref="AT195:AX195">
    <cfRule type="cellIs" priority="802" operator="equal" aboveAverage="0" equalAverage="0" bottom="0" percent="0" rank="0" text="" dxfId="800">
      <formula>0</formula>
    </cfRule>
  </conditionalFormatting>
  <conditionalFormatting sqref="H193:AX193">
    <cfRule type="cellIs" priority="803" operator="equal" aboveAverage="0" equalAverage="0" bottom="0" percent="0" rank="0" text="" dxfId="801">
      <formula>0</formula>
    </cfRule>
  </conditionalFormatting>
  <conditionalFormatting sqref="AT191:AX191">
    <cfRule type="cellIs" priority="804" operator="equal" aboveAverage="0" equalAverage="0" bottom="0" percent="0" rank="0" text="" dxfId="802">
      <formula>0</formula>
    </cfRule>
  </conditionalFormatting>
  <conditionalFormatting sqref="H193:AX193">
    <cfRule type="cellIs" priority="805" operator="equal" aboveAverage="0" equalAverage="0" bottom="0" percent="0" rank="0" text="" dxfId="803">
      <formula>0</formula>
    </cfRule>
  </conditionalFormatting>
  <conditionalFormatting sqref="L199:AX199">
    <cfRule type="cellIs" priority="806" operator="equal" aboveAverage="0" equalAverage="0" bottom="0" percent="0" rank="0" text="" dxfId="804">
      <formula>0</formula>
    </cfRule>
  </conditionalFormatting>
  <conditionalFormatting sqref="AT195:AX195">
    <cfRule type="cellIs" priority="807" operator="equal" aboveAverage="0" equalAverage="0" bottom="0" percent="0" rank="0" text="" dxfId="805">
      <formula>0</formula>
    </cfRule>
  </conditionalFormatting>
  <conditionalFormatting sqref="L199:AX199">
    <cfRule type="cellIs" priority="808" operator="equal" aboveAverage="0" equalAverage="0" bottom="0" percent="0" rank="0" text="" dxfId="806">
      <formula>0</formula>
    </cfRule>
  </conditionalFormatting>
  <conditionalFormatting sqref="H201:AX201">
    <cfRule type="cellIs" priority="809" operator="equal" aboveAverage="0" equalAverage="0" bottom="0" percent="0" rank="0" text="" dxfId="807">
      <formula>0</formula>
    </cfRule>
  </conditionalFormatting>
  <conditionalFormatting sqref="AD205:AX205">
    <cfRule type="cellIs" priority="810" operator="equal" aboveAverage="0" equalAverage="0" bottom="0" percent="0" rank="0" text="" dxfId="808">
      <formula>0</formula>
    </cfRule>
  </conditionalFormatting>
  <conditionalFormatting sqref="AC209:AX209">
    <cfRule type="cellIs" priority="811" operator="equal" aboveAverage="0" equalAverage="0" bottom="0" percent="0" rank="0" text="" dxfId="809">
      <formula>0</formula>
    </cfRule>
  </conditionalFormatting>
  <conditionalFormatting sqref="AC209:AX209">
    <cfRule type="cellIs" priority="812" operator="equal" aboveAverage="0" equalAverage="0" bottom="0" percent="0" rank="0" text="" dxfId="810">
      <formula>0</formula>
    </cfRule>
  </conditionalFormatting>
  <conditionalFormatting sqref="AT217:AX217">
    <cfRule type="cellIs" priority="813" operator="equal" aboveAverage="0" equalAverage="0" bottom="0" percent="0" rank="0" text="" dxfId="811">
      <formula>0</formula>
    </cfRule>
  </conditionalFormatting>
  <conditionalFormatting sqref="AT217:AX217">
    <cfRule type="cellIs" priority="814" operator="equal" aboveAverage="0" equalAverage="0" bottom="0" percent="0" rank="0" text="" dxfId="812">
      <formula>0</formula>
    </cfRule>
  </conditionalFormatting>
  <conditionalFormatting sqref="E209:AB209">
    <cfRule type="cellIs" priority="815" operator="equal" aboveAverage="0" equalAverage="0" bottom="0" percent="0" rank="0" text="" dxfId="813">
      <formula>0</formula>
    </cfRule>
  </conditionalFormatting>
  <conditionalFormatting sqref="E201:G201">
    <cfRule type="cellIs" priority="816" operator="equal" aboveAverage="0" equalAverage="0" bottom="0" percent="0" rank="0" text="" dxfId="814">
      <formula>0</formula>
    </cfRule>
  </conditionalFormatting>
  <conditionalFormatting sqref="E193:G193">
    <cfRule type="cellIs" priority="817" operator="equal" aboveAverage="0" equalAverage="0" bottom="0" percent="0" rank="0" text="" dxfId="815">
      <formula>0</formula>
    </cfRule>
  </conditionalFormatting>
  <conditionalFormatting sqref="E193:G193;E201:G201;E209:AB209">
    <cfRule type="cellIs" priority="818" operator="greaterThan" aboveAverage="0" equalAverage="0" bottom="0" percent="0" rank="0" text="" dxfId="816">
      <formula>0</formula>
    </cfRule>
  </conditionalFormatting>
  <conditionalFormatting sqref="E193:G193">
    <cfRule type="cellIs" priority="819" operator="equal" aboveAverage="0" equalAverage="0" bottom="0" percent="0" rank="0" text="" dxfId="817">
      <formula>0</formula>
    </cfRule>
  </conditionalFormatting>
  <conditionalFormatting sqref="E193:G193">
    <cfRule type="cellIs" priority="820" operator="equal" aboveAverage="0" equalAverage="0" bottom="0" percent="0" rank="0" text="" dxfId="818">
      <formula>0</formula>
    </cfRule>
  </conditionalFormatting>
  <conditionalFormatting sqref="E201:G201">
    <cfRule type="cellIs" priority="821" operator="equal" aboveAverage="0" equalAverage="0" bottom="0" percent="0" rank="0" text="" dxfId="819">
      <formula>0</formula>
    </cfRule>
  </conditionalFormatting>
  <conditionalFormatting sqref="AS199">
    <cfRule type="cellIs" priority="822" operator="equal" aboveAverage="0" equalAverage="0" bottom="0" percent="0" rank="0" text="" dxfId="820">
      <formula>0</formula>
    </cfRule>
  </conditionalFormatting>
  <conditionalFormatting sqref="AS199">
    <cfRule type="cellIs" priority="823" operator="equal" aboveAverage="0" equalAverage="0" bottom="0" percent="0" rank="0" text="" dxfId="821">
      <formula>0</formula>
    </cfRule>
  </conditionalFormatting>
  <conditionalFormatting sqref="AT191:AX191">
    <cfRule type="cellIs" priority="824" operator="equal" aboveAverage="0" equalAverage="0" bottom="0" percent="0" rank="0" text="" dxfId="822">
      <formula>0</formula>
    </cfRule>
  </conditionalFormatting>
  <conditionalFormatting sqref="L199:AX199">
    <cfRule type="cellIs" priority="825" operator="equal" aboveAverage="0" equalAverage="0" bottom="0" percent="0" rank="0" text="" dxfId="823">
      <formula>0</formula>
    </cfRule>
  </conditionalFormatting>
  <conditionalFormatting sqref="AT191:AX191;H193:AX193;AT195:AX195;AC209:AX209;L199:AX199;H201:AX201">
    <cfRule type="cellIs" priority="826" operator="greaterThan" aboveAverage="0" equalAverage="0" bottom="0" percent="0" rank="0" text="" dxfId="824">
      <formula>0</formula>
    </cfRule>
  </conditionalFormatting>
  <conditionalFormatting sqref="H201:AX201">
    <cfRule type="cellIs" priority="827" operator="equal" aboveAverage="0" equalAverage="0" bottom="0" percent="0" rank="0" text="" dxfId="825">
      <formula>0</formula>
    </cfRule>
  </conditionalFormatting>
  <conditionalFormatting sqref="AT191:AX191">
    <cfRule type="cellIs" priority="828" operator="equal" aboveAverage="0" equalAverage="0" bottom="0" percent="0" rank="0" text="" dxfId="826">
      <formula>0</formula>
    </cfRule>
  </conditionalFormatting>
  <conditionalFormatting sqref="AT195:AX195">
    <cfRule type="cellIs" priority="829" operator="equal" aboveAverage="0" equalAverage="0" bottom="0" percent="0" rank="0" text="" dxfId="827">
      <formula>0</formula>
    </cfRule>
  </conditionalFormatting>
  <conditionalFormatting sqref="AD205:AX205">
    <cfRule type="cellIs" priority="830" operator="equal" aboveAverage="0" equalAverage="0" bottom="0" percent="0" rank="0" text="" dxfId="828">
      <formula>0</formula>
    </cfRule>
  </conditionalFormatting>
  <conditionalFormatting sqref="AD205:AX205">
    <cfRule type="cellIs" priority="831" operator="greaterThan" aboveAverage="0" equalAverage="0" bottom="0" percent="0" rank="0" text="" dxfId="829">
      <formula>0</formula>
    </cfRule>
  </conditionalFormatting>
  <conditionalFormatting sqref="AT235:AX235">
    <cfRule type="cellIs" priority="832" operator="equal" aboveAverage="0" equalAverage="0" bottom="0" percent="0" rank="0" text="" dxfId="830">
      <formula>0</formula>
    </cfRule>
  </conditionalFormatting>
  <conditionalFormatting sqref="AT217:AX217">
    <cfRule type="cellIs" priority="833" operator="equal" aboveAverage="0" equalAverage="0" bottom="0" percent="0" rank="0" text="" dxfId="831">
      <formula>0</formula>
    </cfRule>
  </conditionalFormatting>
  <conditionalFormatting sqref="AT217:AX217">
    <cfRule type="cellIs" priority="834" operator="greaterThan" aboveAverage="0" equalAverage="0" bottom="0" percent="0" rank="0" text="" dxfId="832">
      <formula>0</formula>
    </cfRule>
  </conditionalFormatting>
  <conditionalFormatting sqref="AT235:AX235">
    <cfRule type="cellIs" priority="835" operator="greaterThan" aboveAverage="0" equalAverage="0" bottom="0" percent="0" rank="0" text="" dxfId="833">
      <formula>0</formula>
    </cfRule>
  </conditionalFormatting>
  <conditionalFormatting sqref="AT235:AX235">
    <cfRule type="cellIs" priority="836" operator="equal" aboveAverage="0" equalAverage="0" bottom="0" percent="0" rank="0" text="" dxfId="834">
      <formula>0</formula>
    </cfRule>
  </conditionalFormatting>
  <conditionalFormatting sqref="AT235:AX235">
    <cfRule type="cellIs" priority="837" operator="equal" aboveAverage="0" equalAverage="0" bottom="0" percent="0" rank="0" text="" dxfId="835">
      <formula>0</formula>
    </cfRule>
  </conditionalFormatting>
  <conditionalFormatting sqref="D189:AX189">
    <cfRule type="cellIs" priority="838" operator="equal" aboveAverage="0" equalAverage="0" bottom="0" percent="0" rank="0" text="" dxfId="836">
      <formula>0</formula>
    </cfRule>
  </conditionalFormatting>
  <conditionalFormatting sqref="D191:AS191">
    <cfRule type="cellIs" priority="839" operator="equal" aboveAverage="0" equalAverage="0" bottom="0" percent="0" rank="0" text="" dxfId="837">
      <formula>0</formula>
    </cfRule>
  </conditionalFormatting>
  <conditionalFormatting sqref="D193">
    <cfRule type="cellIs" priority="840" operator="equal" aboveAverage="0" equalAverage="0" bottom="0" percent="0" rank="0" text="" dxfId="838">
      <formula>0</formula>
    </cfRule>
  </conditionalFormatting>
  <conditionalFormatting sqref="D195:AS195">
    <cfRule type="cellIs" priority="841" operator="equal" aboveAverage="0" equalAverage="0" bottom="0" percent="0" rank="0" text="" dxfId="839">
      <formula>0</formula>
    </cfRule>
  </conditionalFormatting>
  <conditionalFormatting sqref="D199:K199">
    <cfRule type="cellIs" priority="842" operator="equal" aboveAverage="0" equalAverage="0" bottom="0" percent="0" rank="0" text="" dxfId="840">
      <formula>0</formula>
    </cfRule>
  </conditionalFormatting>
  <conditionalFormatting sqref="D201">
    <cfRule type="cellIs" priority="843" operator="equal" aboveAverage="0" equalAverage="0" bottom="0" percent="0" rank="0" text="" dxfId="841">
      <formula>0</formula>
    </cfRule>
  </conditionalFormatting>
  <conditionalFormatting sqref="D203:AX203">
    <cfRule type="cellIs" priority="844" operator="equal" aboveAverage="0" equalAverage="0" bottom="0" percent="0" rank="0" text="" dxfId="842">
      <formula>0</formula>
    </cfRule>
  </conditionalFormatting>
  <conditionalFormatting sqref="D209">
    <cfRule type="cellIs" priority="845" operator="equal" aboveAverage="0" equalAverage="0" bottom="0" percent="0" rank="0" text="" dxfId="843">
      <formula>0</formula>
    </cfRule>
  </conditionalFormatting>
  <conditionalFormatting sqref="D211:AX211">
    <cfRule type="cellIs" priority="846" operator="equal" aboveAverage="0" equalAverage="0" bottom="0" percent="0" rank="0" text="" dxfId="844">
      <formula>0</formula>
    </cfRule>
  </conditionalFormatting>
  <conditionalFormatting sqref="D213:Z213">
    <cfRule type="cellIs" priority="847" operator="equal" aboveAverage="0" equalAverage="0" bottom="0" percent="0" rank="0" text="" dxfId="845">
      <formula>0</formula>
    </cfRule>
  </conditionalFormatting>
  <conditionalFormatting sqref="D215:AX215">
    <cfRule type="cellIs" priority="848" operator="equal" aboveAverage="0" equalAverage="0" bottom="0" percent="0" rank="0" text="" dxfId="846">
      <formula>0</formula>
    </cfRule>
  </conditionalFormatting>
  <conditionalFormatting sqref="D211:AX211">
    <cfRule type="cellIs" priority="849" operator="equal" aboveAverage="0" equalAverage="0" bottom="0" percent="0" rank="0" text="" dxfId="847">
      <formula>0</formula>
    </cfRule>
  </conditionalFormatting>
  <conditionalFormatting sqref="D193;D201;D209;D199:K199;D211:AX211;D213:Z213;D215:AX215;D195:AS195;D191:AS191;D189:AX189;D203:AX203">
    <cfRule type="cellIs" priority="850" operator="greaterThan" aboveAverage="0" equalAverage="0" bottom="0" percent="0" rank="0" text="" dxfId="848">
      <formula>0</formula>
    </cfRule>
  </conditionalFormatting>
  <conditionalFormatting sqref="D195:AS195">
    <cfRule type="cellIs" priority="851" operator="equal" aboveAverage="0" equalAverage="0" bottom="0" percent="0" rank="0" text="" dxfId="849">
      <formula>0</formula>
    </cfRule>
  </conditionalFormatting>
  <conditionalFormatting sqref="D189:AX189">
    <cfRule type="cellIs" priority="852" operator="equal" aboveAverage="0" equalAverage="0" bottom="0" percent="0" rank="0" text="" dxfId="850">
      <formula>0</formula>
    </cfRule>
  </conditionalFormatting>
  <conditionalFormatting sqref="D191:AS191">
    <cfRule type="cellIs" priority="853" operator="equal" aboveAverage="0" equalAverage="0" bottom="0" percent="0" rank="0" text="" dxfId="851">
      <formula>0</formula>
    </cfRule>
  </conditionalFormatting>
  <conditionalFormatting sqref="D193">
    <cfRule type="cellIs" priority="854" operator="equal" aboveAverage="0" equalAverage="0" bottom="0" percent="0" rank="0" text="" dxfId="852">
      <formula>0</formula>
    </cfRule>
  </conditionalFormatting>
  <conditionalFormatting sqref="D199:K199">
    <cfRule type="cellIs" priority="855" operator="equal" aboveAverage="0" equalAverage="0" bottom="0" percent="0" rank="0" text="" dxfId="853">
      <formula>0</formula>
    </cfRule>
  </conditionalFormatting>
  <conditionalFormatting sqref="D201">
    <cfRule type="cellIs" priority="856" operator="equal" aboveAverage="0" equalAverage="0" bottom="0" percent="0" rank="0" text="" dxfId="854">
      <formula>0</formula>
    </cfRule>
  </conditionalFormatting>
  <conditionalFormatting sqref="D203:AX203">
    <cfRule type="cellIs" priority="857" operator="equal" aboveAverage="0" equalAverage="0" bottom="0" percent="0" rank="0" text="" dxfId="855">
      <formula>0</formula>
    </cfRule>
  </conditionalFormatting>
  <conditionalFormatting sqref="D205">
    <cfRule type="cellIs" priority="858" operator="equal" aboveAverage="0" equalAverage="0" bottom="0" percent="0" rank="0" text="" dxfId="856">
      <formula>0</formula>
    </cfRule>
  </conditionalFormatting>
  <conditionalFormatting sqref="D205">
    <cfRule type="cellIs" priority="859" operator="greaterThan" aboveAverage="0" equalAverage="0" bottom="0" percent="0" rank="0" text="" dxfId="857">
      <formula>0</formula>
    </cfRule>
  </conditionalFormatting>
  <conditionalFormatting sqref="D209">
    <cfRule type="cellIs" priority="860" operator="equal" aboveAverage="0" equalAverage="0" bottom="0" percent="0" rank="0" text="" dxfId="858">
      <formula>0</formula>
    </cfRule>
  </conditionalFormatting>
  <conditionalFormatting sqref="D213:Z213">
    <cfRule type="cellIs" priority="861" operator="equal" aboveAverage="0" equalAverage="0" bottom="0" percent="0" rank="0" text="" dxfId="859">
      <formula>0</formula>
    </cfRule>
  </conditionalFormatting>
  <conditionalFormatting sqref="D215:AX215">
    <cfRule type="cellIs" priority="862" operator="equal" aboveAverage="0" equalAverage="0" bottom="0" percent="0" rank="0" text="" dxfId="860">
      <formula>0</formula>
    </cfRule>
  </conditionalFormatting>
  <conditionalFormatting sqref="D211:AX211">
    <cfRule type="cellIs" priority="863" operator="equal" aboveAverage="0" equalAverage="0" bottom="0" percent="0" rank="0" text="" dxfId="861">
      <formula>0</formula>
    </cfRule>
  </conditionalFormatting>
  <conditionalFormatting sqref="D211:AX211">
    <cfRule type="cellIs" priority="864" operator="equal" aboveAverage="0" equalAverage="0" bottom="0" percent="0" rank="0" text="" dxfId="862">
      <formula>0</formula>
    </cfRule>
  </conditionalFormatting>
  <conditionalFormatting sqref="D213:Z213">
    <cfRule type="cellIs" priority="865" operator="equal" aboveAverage="0" equalAverage="0" bottom="0" percent="0" rank="0" text="" dxfId="863">
      <formula>0</formula>
    </cfRule>
  </conditionalFormatting>
  <conditionalFormatting sqref="D213:Z213">
    <cfRule type="cellIs" priority="866" operator="equal" aboveAverage="0" equalAverage="0" bottom="0" percent="0" rank="0" text="" dxfId="864">
      <formula>0</formula>
    </cfRule>
  </conditionalFormatting>
  <conditionalFormatting sqref="D215:AX215">
    <cfRule type="cellIs" priority="867" operator="equal" aboveAverage="0" equalAverage="0" bottom="0" percent="0" rank="0" text="" dxfId="865">
      <formula>0</formula>
    </cfRule>
  </conditionalFormatting>
  <conditionalFormatting sqref="D215:AX215">
    <cfRule type="cellIs" priority="868" operator="equal" aboveAverage="0" equalAverage="0" bottom="0" percent="0" rank="0" text="" dxfId="866">
      <formula>0</formula>
    </cfRule>
  </conditionalFormatting>
  <conditionalFormatting sqref="D223:AX223">
    <cfRule type="cellIs" priority="869" operator="equal" aboveAverage="0" equalAverage="0" bottom="0" percent="0" rank="0" text="" dxfId="867">
      <formula>0</formula>
    </cfRule>
  </conditionalFormatting>
  <conditionalFormatting sqref="D223:AX223">
    <cfRule type="cellIs" priority="870" operator="greaterThan" aboveAverage="0" equalAverage="0" bottom="0" percent="0" rank="0" text="" dxfId="868">
      <formula>0</formula>
    </cfRule>
  </conditionalFormatting>
  <conditionalFormatting sqref="D223:AX223">
    <cfRule type="cellIs" priority="871" operator="equal" aboveAverage="0" equalAverage="0" bottom="0" percent="0" rank="0" text="" dxfId="869">
      <formula>0</formula>
    </cfRule>
  </conditionalFormatting>
  <conditionalFormatting sqref="D225:AX225">
    <cfRule type="cellIs" priority="872" operator="equal" aboveAverage="0" equalAverage="0" bottom="0" percent="0" rank="0" text="" dxfId="870">
      <formula>0</formula>
    </cfRule>
  </conditionalFormatting>
  <conditionalFormatting sqref="D225:AX225">
    <cfRule type="cellIs" priority="873" operator="greaterThan" aboveAverage="0" equalAverage="0" bottom="0" percent="0" rank="0" text="" dxfId="871">
      <formula>0</formula>
    </cfRule>
  </conditionalFormatting>
  <conditionalFormatting sqref="D225:AX225">
    <cfRule type="cellIs" priority="874" operator="equal" aboveAverage="0" equalAverage="0" bottom="0" percent="0" rank="0" text="" dxfId="872">
      <formula>0</formula>
    </cfRule>
  </conditionalFormatting>
  <conditionalFormatting sqref="E201:G201">
    <cfRule type="cellIs" priority="875" operator="equal" aboveAverage="0" equalAverage="0" bottom="0" percent="0" rank="0" text="" dxfId="873">
      <formula>0</formula>
    </cfRule>
  </conditionalFormatting>
  <conditionalFormatting sqref="E209:AB209">
    <cfRule type="cellIs" priority="876" operator="equal" aboveAverage="0" equalAverage="0" bottom="0" percent="0" rank="0" text="" dxfId="874">
      <formula>0</formula>
    </cfRule>
  </conditionalFormatting>
  <conditionalFormatting sqref="E209:AB209">
    <cfRule type="cellIs" priority="877" operator="equal" aboveAverage="0" equalAverage="0" bottom="0" percent="0" rank="0" text="" dxfId="875">
      <formula>0</formula>
    </cfRule>
  </conditionalFormatting>
  <conditionalFormatting sqref="AS199">
    <cfRule type="cellIs" priority="878" operator="equal" aboveAverage="0" equalAverage="0" bottom="0" percent="0" rank="0" text="" dxfId="876">
      <formula>0</formula>
    </cfRule>
  </conditionalFormatting>
  <conditionalFormatting sqref="E205:AC205">
    <cfRule type="cellIs" priority="879" operator="equal" aboveAverage="0" equalAverage="0" bottom="0" percent="0" rank="0" text="" dxfId="877">
      <formula>0</formula>
    </cfRule>
  </conditionalFormatting>
  <conditionalFormatting sqref="E205:AC205">
    <cfRule type="cellIs" priority="880" operator="greaterThan" aboveAverage="0" equalAverage="0" bottom="0" percent="0" rank="0" text="" dxfId="878">
      <formula>0</formula>
    </cfRule>
  </conditionalFormatting>
  <conditionalFormatting sqref="E205:AC205">
    <cfRule type="cellIs" priority="881" operator="equal" aboveAverage="0" equalAverage="0" bottom="0" percent="0" rank="0" text="" dxfId="879">
      <formula>0</formula>
    </cfRule>
  </conditionalFormatting>
  <conditionalFormatting sqref="E205:AC205">
    <cfRule type="cellIs" priority="882" operator="equal" aboveAverage="0" equalAverage="0" bottom="0" percent="0" rank="0" text="" dxfId="880">
      <formula>0</formula>
    </cfRule>
  </conditionalFormatting>
  <conditionalFormatting sqref="D207:AX207">
    <cfRule type="cellIs" priority="883" operator="equal" aboveAverage="0" equalAverage="0" bottom="0" percent="0" rank="0" text="" dxfId="881">
      <formula>0</formula>
    </cfRule>
  </conditionalFormatting>
  <conditionalFormatting sqref="D207:AX207">
    <cfRule type="cellIs" priority="884" operator="greaterThan" aboveAverage="0" equalAverage="0" bottom="0" percent="0" rank="0" text="" dxfId="882">
      <formula>0</formula>
    </cfRule>
  </conditionalFormatting>
  <conditionalFormatting sqref="D211:AX211">
    <cfRule type="cellIs" priority="885" operator="equal" aboveAverage="0" equalAverage="0" bottom="0" percent="0" rank="0" text="" dxfId="883">
      <formula>0</formula>
    </cfRule>
  </conditionalFormatting>
  <conditionalFormatting sqref="D211:AX211">
    <cfRule type="cellIs" priority="886" operator="equal" aboveAverage="0" equalAverage="0" bottom="0" percent="0" rank="0" text="" dxfId="884">
      <formula>0</formula>
    </cfRule>
  </conditionalFormatting>
  <conditionalFormatting sqref="D213:Z213">
    <cfRule type="cellIs" priority="887" operator="equal" aboveAverage="0" equalAverage="0" bottom="0" percent="0" rank="0" text="" dxfId="885">
      <formula>0</formula>
    </cfRule>
  </conditionalFormatting>
  <conditionalFormatting sqref="D213:Z213">
    <cfRule type="cellIs" priority="888" operator="equal" aboveAverage="0" equalAverage="0" bottom="0" percent="0" rank="0" text="" dxfId="886">
      <formula>0</formula>
    </cfRule>
  </conditionalFormatting>
  <conditionalFormatting sqref="D213:Z213">
    <cfRule type="cellIs" priority="889" operator="equal" aboveAverage="0" equalAverage="0" bottom="0" percent="0" rank="0" text="" dxfId="887">
      <formula>0</formula>
    </cfRule>
  </conditionalFormatting>
  <conditionalFormatting sqref="D213:Z213">
    <cfRule type="cellIs" priority="890" operator="equal" aboveAverage="0" equalAverage="0" bottom="0" percent="0" rank="0" text="" dxfId="888">
      <formula>0</formula>
    </cfRule>
  </conditionalFormatting>
  <conditionalFormatting sqref="D213:Z213">
    <cfRule type="cellIs" priority="891" operator="equal" aboveAverage="0" equalAverage="0" bottom="0" percent="0" rank="0" text="" dxfId="889">
      <formula>0</formula>
    </cfRule>
  </conditionalFormatting>
  <conditionalFormatting sqref="D213:Z213">
    <cfRule type="cellIs" priority="892" operator="equal" aboveAverage="0" equalAverage="0" bottom="0" percent="0" rank="0" text="" dxfId="890">
      <formula>0</formula>
    </cfRule>
  </conditionalFormatting>
  <conditionalFormatting sqref="AA213:AX213">
    <cfRule type="cellIs" priority="893" operator="equal" aboveAverage="0" equalAverage="0" bottom="0" percent="0" rank="0" text="" dxfId="891">
      <formula>0</formula>
    </cfRule>
  </conditionalFormatting>
  <conditionalFormatting sqref="AA213:AX213">
    <cfRule type="cellIs" priority="894" operator="greaterThan" aboveAverage="0" equalAverage="0" bottom="0" percent="0" rank="0" text="" dxfId="892">
      <formula>0</formula>
    </cfRule>
  </conditionalFormatting>
  <conditionalFormatting sqref="AA213:AX213">
    <cfRule type="cellIs" priority="895" operator="equal" aboveAverage="0" equalAverage="0" bottom="0" percent="0" rank="0" text="" dxfId="893">
      <formula>0</formula>
    </cfRule>
  </conditionalFormatting>
  <conditionalFormatting sqref="AA213:AX213">
    <cfRule type="cellIs" priority="896" operator="equal" aboveAverage="0" equalAverage="0" bottom="0" percent="0" rank="0" text="" dxfId="894">
      <formula>0</formula>
    </cfRule>
  </conditionalFormatting>
  <conditionalFormatting sqref="AA213:AX213">
    <cfRule type="cellIs" priority="897" operator="equal" aboveAverage="0" equalAverage="0" bottom="0" percent="0" rank="0" text="" dxfId="895">
      <formula>0</formula>
    </cfRule>
  </conditionalFormatting>
  <conditionalFormatting sqref="AA213:AX213">
    <cfRule type="cellIs" priority="898" operator="equal" aboveAverage="0" equalAverage="0" bottom="0" percent="0" rank="0" text="" dxfId="896">
      <formula>0</formula>
    </cfRule>
  </conditionalFormatting>
  <conditionalFormatting sqref="AA213:AX213">
    <cfRule type="cellIs" priority="899" operator="equal" aboveAverage="0" equalAverage="0" bottom="0" percent="0" rank="0" text="" dxfId="897">
      <formula>0</formula>
    </cfRule>
  </conditionalFormatting>
  <conditionalFormatting sqref="AA213:AX213">
    <cfRule type="cellIs" priority="900" operator="equal" aboveAverage="0" equalAverage="0" bottom="0" percent="0" rank="0" text="" dxfId="898">
      <formula>0</formula>
    </cfRule>
  </conditionalFormatting>
  <conditionalFormatting sqref="AA213:AX213">
    <cfRule type="cellIs" priority="901" operator="equal" aboveAverage="0" equalAverage="0" bottom="0" percent="0" rank="0" text="" dxfId="899">
      <formula>0</formula>
    </cfRule>
  </conditionalFormatting>
  <conditionalFormatting sqref="AA213:AX213">
    <cfRule type="cellIs" priority="902" operator="equal" aboveAverage="0" equalAverage="0" bottom="0" percent="0" rank="0" text="" dxfId="900">
      <formula>0</formula>
    </cfRule>
  </conditionalFormatting>
  <conditionalFormatting sqref="AA213:AX213">
    <cfRule type="cellIs" priority="903" operator="equal" aboveAverage="0" equalAverage="0" bottom="0" percent="0" rank="0" text="" dxfId="901">
      <formula>0</formula>
    </cfRule>
  </conditionalFormatting>
  <conditionalFormatting sqref="D215:AX215">
    <cfRule type="cellIs" priority="904" operator="equal" aboveAverage="0" equalAverage="0" bottom="0" percent="0" rank="0" text="" dxfId="902">
      <formula>0</formula>
    </cfRule>
  </conditionalFormatting>
  <conditionalFormatting sqref="D215:AX215">
    <cfRule type="cellIs" priority="905" operator="equal" aboveAverage="0" equalAverage="0" bottom="0" percent="0" rank="0" text="" dxfId="903">
      <formula>0</formula>
    </cfRule>
  </conditionalFormatting>
  <conditionalFormatting sqref="D215:AX215">
    <cfRule type="cellIs" priority="906" operator="equal" aboveAverage="0" equalAverage="0" bottom="0" percent="0" rank="0" text="" dxfId="904">
      <formula>0</formula>
    </cfRule>
  </conditionalFormatting>
  <conditionalFormatting sqref="D215:AX215">
    <cfRule type="cellIs" priority="907" operator="equal" aboveAverage="0" equalAverage="0" bottom="0" percent="0" rank="0" text="" dxfId="905">
      <formula>0</formula>
    </cfRule>
  </conditionalFormatting>
  <conditionalFormatting sqref="D215:AX215">
    <cfRule type="cellIs" priority="908" operator="equal" aboveAverage="0" equalAverage="0" bottom="0" percent="0" rank="0" text="" dxfId="906">
      <formula>0</formula>
    </cfRule>
  </conditionalFormatting>
  <conditionalFormatting sqref="D215:AX215">
    <cfRule type="cellIs" priority="909" operator="equal" aboveAverage="0" equalAverage="0" bottom="0" percent="0" rank="0" text="" dxfId="907">
      <formula>0</formula>
    </cfRule>
  </conditionalFormatting>
  <conditionalFormatting sqref="D215:AX215">
    <cfRule type="cellIs" priority="910" operator="equal" aboveAverage="0" equalAverage="0" bottom="0" percent="0" rank="0" text="" dxfId="908">
      <formula>0</formula>
    </cfRule>
  </conditionalFormatting>
  <conditionalFormatting sqref="D215:AX215">
    <cfRule type="cellIs" priority="911" operator="equal" aboveAverage="0" equalAverage="0" bottom="0" percent="0" rank="0" text="" dxfId="909">
      <formula>0</formula>
    </cfRule>
  </conditionalFormatting>
  <conditionalFormatting sqref="D215:AX215">
    <cfRule type="cellIs" priority="912" operator="equal" aboveAverage="0" equalAverage="0" bottom="0" percent="0" rank="0" text="" dxfId="910">
      <formula>0</formula>
    </cfRule>
  </conditionalFormatting>
  <conditionalFormatting sqref="D215:AX215">
    <cfRule type="cellIs" priority="913" operator="equal" aboveAverage="0" equalAverage="0" bottom="0" percent="0" rank="0" text="" dxfId="911">
      <formula>0</formula>
    </cfRule>
  </conditionalFormatting>
  <conditionalFormatting sqref="D217:AS217">
    <cfRule type="cellIs" priority="914" operator="equal" aboveAverage="0" equalAverage="0" bottom="0" percent="0" rank="0" text="" dxfId="912">
      <formula>0</formula>
    </cfRule>
  </conditionalFormatting>
  <conditionalFormatting sqref="D217:AS217">
    <cfRule type="cellIs" priority="915" operator="greaterThan" aboveAverage="0" equalAverage="0" bottom="0" percent="0" rank="0" text="" dxfId="913">
      <formula>0</formula>
    </cfRule>
  </conditionalFormatting>
  <conditionalFormatting sqref="D217:AS217">
    <cfRule type="cellIs" priority="916" operator="equal" aboveAverage="0" equalAverage="0" bottom="0" percent="0" rank="0" text="" dxfId="914">
      <formula>0</formula>
    </cfRule>
  </conditionalFormatting>
  <conditionalFormatting sqref="D217:AS217">
    <cfRule type="cellIs" priority="917" operator="equal" aboveAverage="0" equalAverage="0" bottom="0" percent="0" rank="0" text="" dxfId="915">
      <formula>0</formula>
    </cfRule>
  </conditionalFormatting>
  <conditionalFormatting sqref="D217:AS217">
    <cfRule type="cellIs" priority="918" operator="equal" aboveAverage="0" equalAverage="0" bottom="0" percent="0" rank="0" text="" dxfId="916">
      <formula>0</formula>
    </cfRule>
  </conditionalFormatting>
  <conditionalFormatting sqref="D217:AS217">
    <cfRule type="cellIs" priority="919" operator="equal" aboveAverage="0" equalAverage="0" bottom="0" percent="0" rank="0" text="" dxfId="917">
      <formula>0</formula>
    </cfRule>
  </conditionalFormatting>
  <conditionalFormatting sqref="D217:AS217">
    <cfRule type="cellIs" priority="920" operator="equal" aboveAverage="0" equalAverage="0" bottom="0" percent="0" rank="0" text="" dxfId="918">
      <formula>0</formula>
    </cfRule>
  </conditionalFormatting>
  <conditionalFormatting sqref="D217:AS217">
    <cfRule type="cellIs" priority="921" operator="equal" aboveAverage="0" equalAverage="0" bottom="0" percent="0" rank="0" text="" dxfId="919">
      <formula>0</formula>
    </cfRule>
  </conditionalFormatting>
  <conditionalFormatting sqref="D217:AS217">
    <cfRule type="cellIs" priority="922" operator="equal" aboveAverage="0" equalAverage="0" bottom="0" percent="0" rank="0" text="" dxfId="920">
      <formula>0</formula>
    </cfRule>
  </conditionalFormatting>
  <conditionalFormatting sqref="D217:AS217">
    <cfRule type="cellIs" priority="923" operator="equal" aboveAverage="0" equalAverage="0" bottom="0" percent="0" rank="0" text="" dxfId="921">
      <formula>0</formula>
    </cfRule>
  </conditionalFormatting>
  <conditionalFormatting sqref="D217:AS217">
    <cfRule type="cellIs" priority="924" operator="equal" aboveAverage="0" equalAverage="0" bottom="0" percent="0" rank="0" text="" dxfId="922">
      <formula>0</formula>
    </cfRule>
  </conditionalFormatting>
  <conditionalFormatting sqref="D217:AS217">
    <cfRule type="cellIs" priority="925" operator="equal" aboveAverage="0" equalAverage="0" bottom="0" percent="0" rank="0" text="" dxfId="923">
      <formula>0</formula>
    </cfRule>
  </conditionalFormatting>
  <conditionalFormatting sqref="D217:AS217">
    <cfRule type="cellIs" priority="926" operator="equal" aboveAverage="0" equalAverage="0" bottom="0" percent="0" rank="0" text="" dxfId="924">
      <formula>0</formula>
    </cfRule>
  </conditionalFormatting>
  <conditionalFormatting sqref="D217:AS217">
    <cfRule type="cellIs" priority="927" operator="equal" aboveAverage="0" equalAverage="0" bottom="0" percent="0" rank="0" text="" dxfId="925">
      <formula>0</formula>
    </cfRule>
  </conditionalFormatting>
  <conditionalFormatting sqref="D217:AS217">
    <cfRule type="cellIs" priority="928" operator="equal" aboveAverage="0" equalAverage="0" bottom="0" percent="0" rank="0" text="" dxfId="926">
      <formula>0</formula>
    </cfRule>
  </conditionalFormatting>
  <conditionalFormatting sqref="D219:AX219">
    <cfRule type="cellIs" priority="929" operator="equal" aboveAverage="0" equalAverage="0" bottom="0" percent="0" rank="0" text="" dxfId="927">
      <formula>0</formula>
    </cfRule>
  </conditionalFormatting>
  <conditionalFormatting sqref="D219:AX219">
    <cfRule type="cellIs" priority="930" operator="greaterThan" aboveAverage="0" equalAverage="0" bottom="0" percent="0" rank="0" text="" dxfId="928">
      <formula>0</formula>
    </cfRule>
  </conditionalFormatting>
  <conditionalFormatting sqref="D219:AX219">
    <cfRule type="cellIs" priority="931" operator="equal" aboveAverage="0" equalAverage="0" bottom="0" percent="0" rank="0" text="" dxfId="929">
      <formula>0</formula>
    </cfRule>
  </conditionalFormatting>
  <conditionalFormatting sqref="D219:AX219">
    <cfRule type="cellIs" priority="932" operator="equal" aboveAverage="0" equalAverage="0" bottom="0" percent="0" rank="0" text="" dxfId="930">
      <formula>0</formula>
    </cfRule>
  </conditionalFormatting>
  <conditionalFormatting sqref="D219:AX219">
    <cfRule type="cellIs" priority="933" operator="equal" aboveAverage="0" equalAverage="0" bottom="0" percent="0" rank="0" text="" dxfId="931">
      <formula>0</formula>
    </cfRule>
  </conditionalFormatting>
  <conditionalFormatting sqref="D219:AX219">
    <cfRule type="cellIs" priority="934" operator="equal" aboveAverage="0" equalAverage="0" bottom="0" percent="0" rank="0" text="" dxfId="932">
      <formula>0</formula>
    </cfRule>
  </conditionalFormatting>
  <conditionalFormatting sqref="D219:AX219">
    <cfRule type="cellIs" priority="935" operator="equal" aboveAverage="0" equalAverage="0" bottom="0" percent="0" rank="0" text="" dxfId="933">
      <formula>0</formula>
    </cfRule>
  </conditionalFormatting>
  <conditionalFormatting sqref="D219:AX219">
    <cfRule type="cellIs" priority="936" operator="equal" aboveAverage="0" equalAverage="0" bottom="0" percent="0" rank="0" text="" dxfId="934">
      <formula>0</formula>
    </cfRule>
  </conditionalFormatting>
  <conditionalFormatting sqref="D219:AX219">
    <cfRule type="cellIs" priority="937" operator="equal" aboveAverage="0" equalAverage="0" bottom="0" percent="0" rank="0" text="" dxfId="935">
      <formula>0</formula>
    </cfRule>
  </conditionalFormatting>
  <conditionalFormatting sqref="D219:AX219">
    <cfRule type="cellIs" priority="938" operator="equal" aboveAverage="0" equalAverage="0" bottom="0" percent="0" rank="0" text="" dxfId="936">
      <formula>0</formula>
    </cfRule>
  </conditionalFormatting>
  <conditionalFormatting sqref="D219:AX219">
    <cfRule type="cellIs" priority="939" operator="equal" aboveAverage="0" equalAverage="0" bottom="0" percent="0" rank="0" text="" dxfId="937">
      <formula>0</formula>
    </cfRule>
  </conditionalFormatting>
  <conditionalFormatting sqref="D219:AX219">
    <cfRule type="cellIs" priority="940" operator="equal" aboveAverage="0" equalAverage="0" bottom="0" percent="0" rank="0" text="" dxfId="938">
      <formula>0</formula>
    </cfRule>
  </conditionalFormatting>
  <conditionalFormatting sqref="D219:AX219">
    <cfRule type="cellIs" priority="941" operator="equal" aboveAverage="0" equalAverage="0" bottom="0" percent="0" rank="0" text="" dxfId="939">
      <formula>0</formula>
    </cfRule>
  </conditionalFormatting>
  <conditionalFormatting sqref="D219:AX219">
    <cfRule type="cellIs" priority="942" operator="equal" aboveAverage="0" equalAverage="0" bottom="0" percent="0" rank="0" text="" dxfId="940">
      <formula>0</formula>
    </cfRule>
  </conditionalFormatting>
  <conditionalFormatting sqref="D219:AX219">
    <cfRule type="cellIs" priority="943" operator="equal" aboveAverage="0" equalAverage="0" bottom="0" percent="0" rank="0" text="" dxfId="941">
      <formula>0</formula>
    </cfRule>
  </conditionalFormatting>
  <conditionalFormatting sqref="D221:AX221">
    <cfRule type="cellIs" priority="944" operator="equal" aboveAverage="0" equalAverage="0" bottom="0" percent="0" rank="0" text="" dxfId="942">
      <formula>0</formula>
    </cfRule>
  </conditionalFormatting>
  <conditionalFormatting sqref="D221:AX221">
    <cfRule type="cellIs" priority="945" operator="greaterThan" aboveAverage="0" equalAverage="0" bottom="0" percent="0" rank="0" text="" dxfId="943">
      <formula>0</formula>
    </cfRule>
  </conditionalFormatting>
  <conditionalFormatting sqref="D221:AX221">
    <cfRule type="cellIs" priority="946" operator="equal" aboveAverage="0" equalAverage="0" bottom="0" percent="0" rank="0" text="" dxfId="944">
      <formula>0</formula>
    </cfRule>
  </conditionalFormatting>
  <conditionalFormatting sqref="D221:AX221">
    <cfRule type="cellIs" priority="947" operator="equal" aboveAverage="0" equalAverage="0" bottom="0" percent="0" rank="0" text="" dxfId="945">
      <formula>0</formula>
    </cfRule>
  </conditionalFormatting>
  <conditionalFormatting sqref="D221:AX221">
    <cfRule type="cellIs" priority="948" operator="equal" aboveAverage="0" equalAverage="0" bottom="0" percent="0" rank="0" text="" dxfId="946">
      <formula>0</formula>
    </cfRule>
  </conditionalFormatting>
  <conditionalFormatting sqref="D221:AX221">
    <cfRule type="cellIs" priority="949" operator="equal" aboveAverage="0" equalAverage="0" bottom="0" percent="0" rank="0" text="" dxfId="947">
      <formula>0</formula>
    </cfRule>
  </conditionalFormatting>
  <conditionalFormatting sqref="D221:AX221">
    <cfRule type="cellIs" priority="950" operator="equal" aboveAverage="0" equalAverage="0" bottom="0" percent="0" rank="0" text="" dxfId="948">
      <formula>0</formula>
    </cfRule>
  </conditionalFormatting>
  <conditionalFormatting sqref="D221:AX221">
    <cfRule type="cellIs" priority="951" operator="equal" aboveAverage="0" equalAverage="0" bottom="0" percent="0" rank="0" text="" dxfId="949">
      <formula>0</formula>
    </cfRule>
  </conditionalFormatting>
  <conditionalFormatting sqref="D221:AX221">
    <cfRule type="cellIs" priority="952" operator="equal" aboveAverage="0" equalAverage="0" bottom="0" percent="0" rank="0" text="" dxfId="950">
      <formula>0</formula>
    </cfRule>
  </conditionalFormatting>
  <conditionalFormatting sqref="D221:AX221">
    <cfRule type="cellIs" priority="953" operator="equal" aboveAverage="0" equalAverage="0" bottom="0" percent="0" rank="0" text="" dxfId="951">
      <formula>0</formula>
    </cfRule>
  </conditionalFormatting>
  <conditionalFormatting sqref="D221:AX221">
    <cfRule type="cellIs" priority="954" operator="equal" aboveAverage="0" equalAverage="0" bottom="0" percent="0" rank="0" text="" dxfId="952">
      <formula>0</formula>
    </cfRule>
  </conditionalFormatting>
  <conditionalFormatting sqref="D221:AX221">
    <cfRule type="cellIs" priority="955" operator="equal" aboveAverage="0" equalAverage="0" bottom="0" percent="0" rank="0" text="" dxfId="953">
      <formula>0</formula>
    </cfRule>
  </conditionalFormatting>
  <conditionalFormatting sqref="D221:AX221">
    <cfRule type="cellIs" priority="956" operator="equal" aboveAverage="0" equalAverage="0" bottom="0" percent="0" rank="0" text="" dxfId="954">
      <formula>0</formula>
    </cfRule>
  </conditionalFormatting>
  <conditionalFormatting sqref="D221:AX221">
    <cfRule type="cellIs" priority="957" operator="equal" aboveAverage="0" equalAverage="0" bottom="0" percent="0" rank="0" text="" dxfId="955">
      <formula>0</formula>
    </cfRule>
  </conditionalFormatting>
  <conditionalFormatting sqref="D221:AX221">
    <cfRule type="cellIs" priority="958" operator="equal" aboveAverage="0" equalAverage="0" bottom="0" percent="0" rank="0" text="" dxfId="956">
      <formula>0</formula>
    </cfRule>
  </conditionalFormatting>
  <conditionalFormatting sqref="D227:AX227">
    <cfRule type="cellIs" priority="959" operator="equal" aboveAverage="0" equalAverage="0" bottom="0" percent="0" rank="0" text="" dxfId="957">
      <formula>0</formula>
    </cfRule>
  </conditionalFormatting>
  <conditionalFormatting sqref="D227:AX227">
    <cfRule type="cellIs" priority="960" operator="greaterThan" aboveAverage="0" equalAverage="0" bottom="0" percent="0" rank="0" text="" dxfId="958">
      <formula>0</formula>
    </cfRule>
  </conditionalFormatting>
  <conditionalFormatting sqref="D227:AX227">
    <cfRule type="cellIs" priority="961" operator="equal" aboveAverage="0" equalAverage="0" bottom="0" percent="0" rank="0" text="" dxfId="959">
      <formula>0</formula>
    </cfRule>
  </conditionalFormatting>
  <conditionalFormatting sqref="D229:AX229">
    <cfRule type="cellIs" priority="962" operator="equal" aboveAverage="0" equalAverage="0" bottom="0" percent="0" rank="0" text="" dxfId="960">
      <formula>0</formula>
    </cfRule>
  </conditionalFormatting>
  <conditionalFormatting sqref="D229:AX229">
    <cfRule type="cellIs" priority="963" operator="greaterThan" aboveAverage="0" equalAverage="0" bottom="0" percent="0" rank="0" text="" dxfId="961">
      <formula>0</formula>
    </cfRule>
  </conditionalFormatting>
  <conditionalFormatting sqref="D229:AX229">
    <cfRule type="cellIs" priority="964" operator="equal" aboveAverage="0" equalAverage="0" bottom="0" percent="0" rank="0" text="" dxfId="962">
      <formula>0</formula>
    </cfRule>
  </conditionalFormatting>
  <conditionalFormatting sqref="D231:AX231">
    <cfRule type="cellIs" priority="965" operator="equal" aboveAverage="0" equalAverage="0" bottom="0" percent="0" rank="0" text="" dxfId="963">
      <formula>0</formula>
    </cfRule>
  </conditionalFormatting>
  <conditionalFormatting sqref="D231:AX231">
    <cfRule type="cellIs" priority="966" operator="greaterThan" aboveAverage="0" equalAverage="0" bottom="0" percent="0" rank="0" text="" dxfId="964">
      <formula>0</formula>
    </cfRule>
  </conditionalFormatting>
  <conditionalFormatting sqref="D231:AX231">
    <cfRule type="cellIs" priority="967" operator="equal" aboveAverage="0" equalAverage="0" bottom="0" percent="0" rank="0" text="" dxfId="965">
      <formula>0</formula>
    </cfRule>
  </conditionalFormatting>
  <conditionalFormatting sqref="D233:AX233">
    <cfRule type="cellIs" priority="968" operator="equal" aboveAverage="0" equalAverage="0" bottom="0" percent="0" rank="0" text="" dxfId="966">
      <formula>0</formula>
    </cfRule>
  </conditionalFormatting>
  <conditionalFormatting sqref="D233:AX233">
    <cfRule type="cellIs" priority="969" operator="greaterThan" aboveAverage="0" equalAverage="0" bottom="0" percent="0" rank="0" text="" dxfId="967">
      <formula>0</formula>
    </cfRule>
  </conditionalFormatting>
  <conditionalFormatting sqref="D233:AX233">
    <cfRule type="cellIs" priority="970" operator="equal" aboveAverage="0" equalAverage="0" bottom="0" percent="0" rank="0" text="" dxfId="968">
      <formula>0</formula>
    </cfRule>
  </conditionalFormatting>
  <conditionalFormatting sqref="D235:AS235">
    <cfRule type="cellIs" priority="971" operator="equal" aboveAverage="0" equalAverage="0" bottom="0" percent="0" rank="0" text="" dxfId="969">
      <formula>0</formula>
    </cfRule>
  </conditionalFormatting>
  <conditionalFormatting sqref="D235:AS235">
    <cfRule type="cellIs" priority="972" operator="greaterThan" aboveAverage="0" equalAverage="0" bottom="0" percent="0" rank="0" text="" dxfId="970">
      <formula>0</formula>
    </cfRule>
  </conditionalFormatting>
  <conditionalFormatting sqref="D235:AS235">
    <cfRule type="cellIs" priority="973" operator="equal" aboveAverage="0" equalAverage="0" bottom="0" percent="0" rank="0" text="" dxfId="971">
      <formula>0</formula>
    </cfRule>
  </conditionalFormatting>
  <printOptions headings="false" gridLines="false" gridLinesSet="true" horizontalCentered="false" verticalCentered="false"/>
  <pageMargins left="0.747916666666667" right="0.39375" top="0.7875" bottom="0.7875" header="0.511805555555555" footer="0.315277777777778"/>
  <pageSetup paperSize="9" scale="35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&amp;CPágina  &amp;P  de  &amp;N&amp;RANEXO DO 4º TERMO ADITIVO DO CONTRATO 15/2015 - PR-RR-00018344/2017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9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60" zoomScalePageLayoutView="100" workbookViewId="0">
      <selection pane="topLeft" activeCell="E4" activeCellId="0" sqref="E4"/>
    </sheetView>
  </sheetViews>
  <sheetFormatPr defaultRowHeight="15"/>
  <cols>
    <col collapsed="false" hidden="false" max="1" min="1" style="56" width="7.1530612244898"/>
    <col collapsed="false" hidden="false" max="2" min="2" style="56" width="56.4285714285714"/>
    <col collapsed="false" hidden="false" max="5" min="3" style="56" width="12.1479591836735"/>
    <col collapsed="false" hidden="true" max="14" min="6" style="56" width="0"/>
    <col collapsed="false" hidden="false" max="15" min="15" style="56" width="12.1479591836735"/>
    <col collapsed="false" hidden="false" max="16" min="16" style="56" width="11.0714285714286"/>
    <col collapsed="false" hidden="false" max="17" min="17" style="56" width="10.1224489795918"/>
    <col collapsed="false" hidden="false" max="1025" min="18" style="56" width="9.04591836734694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</row>
    <row r="2" customFormat="false" ht="15" hidden="false" customHeight="false" outlineLevel="0" collapsed="false">
      <c r="A2" s="57" t="s">
        <v>44</v>
      </c>
      <c r="B2" s="58" t="s">
        <v>45</v>
      </c>
      <c r="C2" s="58" t="s">
        <v>172</v>
      </c>
      <c r="D2" s="58" t="s">
        <v>173</v>
      </c>
      <c r="E2" s="58" t="s">
        <v>174</v>
      </c>
      <c r="F2" s="58" t="s">
        <v>175</v>
      </c>
      <c r="G2" s="58" t="s">
        <v>176</v>
      </c>
      <c r="H2" s="58" t="s">
        <v>177</v>
      </c>
      <c r="I2" s="58" t="s">
        <v>178</v>
      </c>
      <c r="J2" s="58" t="s">
        <v>179</v>
      </c>
      <c r="K2" s="58" t="s">
        <v>180</v>
      </c>
      <c r="L2" s="58" t="s">
        <v>181</v>
      </c>
      <c r="M2" s="58" t="s">
        <v>182</v>
      </c>
      <c r="N2" s="58" t="s">
        <v>183</v>
      </c>
      <c r="O2" s="58" t="s">
        <v>184</v>
      </c>
      <c r="P2" s="58" t="s">
        <v>185</v>
      </c>
      <c r="Q2" s="59" t="s">
        <v>186</v>
      </c>
    </row>
    <row r="3" customFormat="false" ht="15" hidden="false" customHeight="true" outlineLevel="0" collapsed="false">
      <c r="A3" s="60" t="s">
        <v>65</v>
      </c>
      <c r="B3" s="61" t="s">
        <v>187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</row>
    <row r="4" customFormat="false" ht="15" hidden="false" customHeight="false" outlineLevel="0" collapsed="false">
      <c r="A4" s="60" t="s">
        <v>67</v>
      </c>
      <c r="B4" s="61" t="s">
        <v>188</v>
      </c>
      <c r="C4" s="62" t="n">
        <v>50000</v>
      </c>
      <c r="D4" s="62" t="n">
        <f aca="false">250000+424155.98</f>
        <v>674155.98</v>
      </c>
      <c r="E4" s="62" t="n">
        <v>150000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</row>
    <row r="5" customFormat="false" ht="15" hidden="false" customHeight="false" outlineLevel="0" collapsed="false">
      <c r="A5" s="60" t="s">
        <v>81</v>
      </c>
      <c r="B5" s="61" t="s">
        <v>189</v>
      </c>
      <c r="C5" s="62"/>
      <c r="D5" s="62" t="n">
        <v>61495.95</v>
      </c>
      <c r="E5" s="62" t="n">
        <v>61495.95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customFormat="false" ht="15" hidden="false" customHeight="false" outlineLevel="0" collapsed="false">
      <c r="A6" s="60" t="s">
        <v>89</v>
      </c>
      <c r="B6" s="61" t="s">
        <v>190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n">
        <v>47511.41</v>
      </c>
      <c r="Q6" s="63"/>
    </row>
    <row r="7" customFormat="false" ht="15" hidden="false" customHeight="false" outlineLevel="0" collapsed="false">
      <c r="A7" s="60" t="s">
        <v>99</v>
      </c>
      <c r="B7" s="61" t="s">
        <v>191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 t="n">
        <v>999825.6</v>
      </c>
      <c r="P7" s="62"/>
      <c r="Q7" s="63"/>
    </row>
    <row r="8" customFormat="false" ht="15" hidden="false" customHeight="false" outlineLevel="0" collapsed="false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</row>
    <row r="9" customFormat="false" ht="15" hidden="false" customHeight="false" outlineLevel="0" collapsed="false">
      <c r="A9" s="67" t="s">
        <v>61</v>
      </c>
      <c r="B9" s="68" t="s">
        <v>192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 t="n">
        <v>5413.42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LibreOffice/5.0.5.2$Windows_x86 LibreOffice_project/55b006a02d247b5f7215fc6ea0fde844b30035b3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2016-03-13T14:14:25Z</dcterms:created>
  <dc:creator>user</dc:creator>
  <dc:language>pt-BR</dc:language>
  <cp:lastPrinted>2017-09-05T21:04:48Z</cp:lastPrinted>
  <dcterms:modified xsi:type="dcterms:W3CDTF">2018-04-30T10:50:15Z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