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PR GO\2024\Recomposição Fachada PR GO\00 - Arquivos Finais\4 - Material Técnico (FINAL)\Planilha Orçamentária\REV FINAL\"/>
    </mc:Choice>
  </mc:AlternateContent>
  <bookViews>
    <workbookView xWindow="0" yWindow="0" windowWidth="28800" windowHeight="12315" activeTab="5"/>
  </bookViews>
  <sheets>
    <sheet name="INSTRUÇÕES" sheetId="1" r:id="rId1"/>
    <sheet name="Sintetica" sheetId="2" r:id="rId2"/>
    <sheet name="Analitica" sheetId="3" r:id="rId3"/>
    <sheet name="Insumos" sheetId="5" r:id="rId4"/>
    <sheet name="BDI" sheetId="6" r:id="rId5"/>
    <sheet name="Cronograma" sheetId="7" r:id="rId6"/>
    <sheet name="Quantitativos" sheetId="8" r:id="rId7"/>
  </sheets>
  <externalReferences>
    <externalReference r:id="rId8"/>
  </externalReferences>
  <calcPr calcId="162913"/>
  <extLst>
    <ext uri="GoogleSheetsCustomDataVersion1">
      <go:sheetsCustomData xmlns:go="http://customooxmlschemas.google.com/" r:id="rId12" roundtripDataSignature="AMtx7mglXFQW9KoBL8LFIklBR4MaoCzamw=="/>
    </ext>
  </extLst>
</workbook>
</file>

<file path=xl/calcChain.xml><?xml version="1.0" encoding="utf-8"?>
<calcChain xmlns="http://schemas.openxmlformats.org/spreadsheetml/2006/main">
  <c r="Z37" i="2" l="1"/>
  <c r="AA43" i="2"/>
  <c r="D7" i="8"/>
  <c r="F9" i="7"/>
  <c r="E11" i="7"/>
  <c r="F11" i="7"/>
  <c r="G11" i="7"/>
  <c r="F24" i="5" l="1"/>
  <c r="F25" i="5"/>
  <c r="T20" i="2"/>
  <c r="M20" i="2"/>
  <c r="B20" i="2" a="1"/>
  <c r="B20" i="2" s="1"/>
  <c r="E77" i="3"/>
  <c r="E76" i="3" s="1"/>
  <c r="N76" i="3" s="1"/>
  <c r="D77" i="3"/>
  <c r="L77" i="3" s="1"/>
  <c r="C77" i="3"/>
  <c r="F17" i="5"/>
  <c r="G63" i="3" s="1"/>
  <c r="H63" i="3" s="1"/>
  <c r="T17" i="2"/>
  <c r="T18" i="2"/>
  <c r="T19" i="2"/>
  <c r="E63" i="3"/>
  <c r="E62" i="3" s="1"/>
  <c r="N62" i="3" s="1"/>
  <c r="D63" i="3"/>
  <c r="L63" i="3" s="1"/>
  <c r="C63" i="3"/>
  <c r="M21" i="2"/>
  <c r="M18" i="2"/>
  <c r="M19" i="2"/>
  <c r="K29" i="3"/>
  <c r="K30" i="3" s="1"/>
  <c r="K31" i="3" s="1"/>
  <c r="K32" i="3" s="1"/>
  <c r="K33" i="3" s="1"/>
  <c r="E48" i="3"/>
  <c r="E47" i="3" s="1"/>
  <c r="N47" i="3" s="1"/>
  <c r="D48" i="3"/>
  <c r="L48" i="3" s="1"/>
  <c r="C48" i="3"/>
  <c r="K14" i="3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E33" i="3"/>
  <c r="E32" i="3" s="1"/>
  <c r="N32" i="3" s="1"/>
  <c r="D33" i="3"/>
  <c r="L33" i="3" s="1"/>
  <c r="C33" i="3"/>
  <c r="L30" i="3"/>
  <c r="M30" i="3" s="1"/>
  <c r="N30" i="3"/>
  <c r="Q30" i="3" s="1" a="1"/>
  <c r="Q30" i="3" s="1"/>
  <c r="O30" i="3"/>
  <c r="P30" i="3"/>
  <c r="L31" i="3"/>
  <c r="M31" i="3"/>
  <c r="N31" i="3"/>
  <c r="O31" i="3" s="1"/>
  <c r="L32" i="3"/>
  <c r="M32" i="3"/>
  <c r="L34" i="3"/>
  <c r="M34" i="3" s="1"/>
  <c r="N34" i="3"/>
  <c r="O34" i="3" s="1"/>
  <c r="L35" i="3"/>
  <c r="M35" i="3" s="1"/>
  <c r="N35" i="3"/>
  <c r="Q35" i="3" s="1" a="1"/>
  <c r="Q35" i="3" s="1"/>
  <c r="O35" i="3"/>
  <c r="P35" i="3"/>
  <c r="L36" i="3"/>
  <c r="M36" i="3" s="1"/>
  <c r="N36" i="3"/>
  <c r="Q36" i="3" s="1" a="1"/>
  <c r="Q36" i="3" s="1"/>
  <c r="O36" i="3"/>
  <c r="P36" i="3"/>
  <c r="L37" i="3"/>
  <c r="M37" i="3"/>
  <c r="N37" i="3"/>
  <c r="O37" i="3" s="1"/>
  <c r="L38" i="3"/>
  <c r="M38" i="3" s="1"/>
  <c r="N38" i="3"/>
  <c r="Q38" i="3" s="1" a="1"/>
  <c r="Q38" i="3" s="1"/>
  <c r="O38" i="3"/>
  <c r="P38" i="3"/>
  <c r="L39" i="3"/>
  <c r="M39" i="3" s="1"/>
  <c r="N39" i="3"/>
  <c r="O39" i="3" s="1"/>
  <c r="L40" i="3"/>
  <c r="M40" i="3" s="1"/>
  <c r="N40" i="3"/>
  <c r="O40" i="3" s="1"/>
  <c r="L41" i="3"/>
  <c r="M41" i="3" s="1"/>
  <c r="N41" i="3"/>
  <c r="O41" i="3" s="1"/>
  <c r="L42" i="3"/>
  <c r="M42" i="3" s="1"/>
  <c r="N42" i="3"/>
  <c r="O42" i="3" s="1"/>
  <c r="L43" i="3"/>
  <c r="M43" i="3" s="1"/>
  <c r="N43" i="3"/>
  <c r="O43" i="3" s="1"/>
  <c r="L44" i="3"/>
  <c r="M44" i="3" s="1"/>
  <c r="N44" i="3"/>
  <c r="P44" i="3" s="1"/>
  <c r="O44" i="3"/>
  <c r="L45" i="3"/>
  <c r="M45" i="3" s="1"/>
  <c r="N45" i="3"/>
  <c r="O45" i="3"/>
  <c r="P45" i="3"/>
  <c r="Q45" i="3" a="1"/>
  <c r="Q45" i="3" s="1"/>
  <c r="L46" i="3"/>
  <c r="M46" i="3" s="1"/>
  <c r="N46" i="3"/>
  <c r="O46" i="3" s="1"/>
  <c r="L47" i="3"/>
  <c r="M47" i="3" s="1"/>
  <c r="L49" i="3"/>
  <c r="M49" i="3" s="1"/>
  <c r="N49" i="3"/>
  <c r="O49" i="3" s="1"/>
  <c r="L50" i="3"/>
  <c r="M50" i="3" s="1"/>
  <c r="N50" i="3"/>
  <c r="O50" i="3"/>
  <c r="P50" i="3"/>
  <c r="Q50" i="3" a="1"/>
  <c r="Q50" i="3" s="1"/>
  <c r="L51" i="3"/>
  <c r="M51" i="3" s="1"/>
  <c r="N51" i="3"/>
  <c r="P51" i="3" s="1"/>
  <c r="O51" i="3"/>
  <c r="L52" i="3"/>
  <c r="M52" i="3"/>
  <c r="N52" i="3"/>
  <c r="O52" i="3" s="1"/>
  <c r="L53" i="3"/>
  <c r="M53" i="3" s="1"/>
  <c r="N53" i="3"/>
  <c r="P53" i="3" s="1"/>
  <c r="O53" i="3"/>
  <c r="L54" i="3"/>
  <c r="M54" i="3" s="1"/>
  <c r="N54" i="3"/>
  <c r="P54" i="3" s="1"/>
  <c r="O54" i="3"/>
  <c r="L55" i="3"/>
  <c r="M55" i="3" s="1"/>
  <c r="N55" i="3"/>
  <c r="O55" i="3" s="1"/>
  <c r="L56" i="3"/>
  <c r="M56" i="3" s="1"/>
  <c r="N56" i="3"/>
  <c r="O56" i="3"/>
  <c r="P56" i="3"/>
  <c r="Q56" i="3" a="1"/>
  <c r="Q56" i="3" s="1"/>
  <c r="L57" i="3"/>
  <c r="M57" i="3" s="1"/>
  <c r="N57" i="3"/>
  <c r="P57" i="3" s="1"/>
  <c r="O57" i="3"/>
  <c r="L58" i="3"/>
  <c r="M58" i="3" s="1"/>
  <c r="N58" i="3"/>
  <c r="O58" i="3" s="1"/>
  <c r="L59" i="3"/>
  <c r="M59" i="3"/>
  <c r="N59" i="3"/>
  <c r="Q59" i="3" s="1" a="1"/>
  <c r="Q59" i="3" s="1"/>
  <c r="O59" i="3"/>
  <c r="P59" i="3"/>
  <c r="L60" i="3"/>
  <c r="M60" i="3" s="1"/>
  <c r="N60" i="3"/>
  <c r="O60" i="3" s="1"/>
  <c r="L61" i="3"/>
  <c r="M61" i="3"/>
  <c r="N61" i="3"/>
  <c r="O61" i="3" s="1"/>
  <c r="L62" i="3"/>
  <c r="M62" i="3"/>
  <c r="L64" i="3"/>
  <c r="M64" i="3" s="1"/>
  <c r="N64" i="3"/>
  <c r="O64" i="3" s="1"/>
  <c r="L65" i="3"/>
  <c r="M65" i="3" s="1"/>
  <c r="N65" i="3"/>
  <c r="O65" i="3" s="1"/>
  <c r="L66" i="3"/>
  <c r="M66" i="3" s="1"/>
  <c r="N66" i="3"/>
  <c r="P66" i="3" s="1"/>
  <c r="O66" i="3"/>
  <c r="L67" i="3"/>
  <c r="M67" i="3"/>
  <c r="N67" i="3"/>
  <c r="O67" i="3" s="1"/>
  <c r="L68" i="3"/>
  <c r="M68" i="3" s="1"/>
  <c r="N68" i="3"/>
  <c r="P68" i="3" s="1"/>
  <c r="O68" i="3"/>
  <c r="L69" i="3"/>
  <c r="M69" i="3" s="1"/>
  <c r="N69" i="3"/>
  <c r="O69" i="3" s="1"/>
  <c r="L70" i="3"/>
  <c r="M70" i="3" s="1"/>
  <c r="N70" i="3"/>
  <c r="O70" i="3" s="1"/>
  <c r="L71" i="3"/>
  <c r="M71" i="3" s="1"/>
  <c r="N71" i="3"/>
  <c r="Q71" i="3" s="1" a="1"/>
  <c r="Q71" i="3" s="1"/>
  <c r="O71" i="3"/>
  <c r="L72" i="3"/>
  <c r="M72" i="3" s="1"/>
  <c r="N72" i="3"/>
  <c r="O72" i="3" s="1"/>
  <c r="L73" i="3"/>
  <c r="M73" i="3" s="1"/>
  <c r="N73" i="3"/>
  <c r="O73" i="3" s="1"/>
  <c r="L74" i="3"/>
  <c r="M74" i="3"/>
  <c r="N74" i="3"/>
  <c r="P74" i="3" s="1"/>
  <c r="O74" i="3"/>
  <c r="L75" i="3"/>
  <c r="M75" i="3" s="1"/>
  <c r="N75" i="3"/>
  <c r="Q75" i="3" s="1" a="1"/>
  <c r="Q75" i="3" s="1"/>
  <c r="O75" i="3"/>
  <c r="P75" i="3"/>
  <c r="L76" i="3"/>
  <c r="M76" i="3"/>
  <c r="L78" i="3"/>
  <c r="M78" i="3" s="1"/>
  <c r="N78" i="3"/>
  <c r="O78" i="3" s="1"/>
  <c r="L79" i="3"/>
  <c r="M79" i="3" s="1"/>
  <c r="N79" i="3"/>
  <c r="O79" i="3" s="1"/>
  <c r="L80" i="3"/>
  <c r="M80" i="3" s="1"/>
  <c r="N80" i="3"/>
  <c r="P80" i="3" s="1"/>
  <c r="O80" i="3"/>
  <c r="L81" i="3"/>
  <c r="M81" i="3" s="1"/>
  <c r="N81" i="3"/>
  <c r="O81" i="3"/>
  <c r="P81" i="3"/>
  <c r="Q81" i="3" a="1"/>
  <c r="Q81" i="3" s="1"/>
  <c r="L82" i="3"/>
  <c r="M82" i="3"/>
  <c r="N82" i="3"/>
  <c r="O82" i="3" s="1"/>
  <c r="L83" i="3"/>
  <c r="M83" i="3" s="1"/>
  <c r="N83" i="3"/>
  <c r="P83" i="3" s="1"/>
  <c r="O83" i="3"/>
  <c r="L84" i="3"/>
  <c r="M84" i="3" s="1"/>
  <c r="N84" i="3"/>
  <c r="O84" i="3"/>
  <c r="P84" i="3"/>
  <c r="Q84" i="3" a="1"/>
  <c r="Q84" i="3" s="1"/>
  <c r="L85" i="3"/>
  <c r="M85" i="3" s="1"/>
  <c r="N85" i="3"/>
  <c r="O85" i="3" s="1"/>
  <c r="L86" i="3"/>
  <c r="M86" i="3" s="1"/>
  <c r="N86" i="3"/>
  <c r="Q86" i="3" s="1" a="1"/>
  <c r="Q86" i="3" s="1"/>
  <c r="O86" i="3"/>
  <c r="L87" i="3"/>
  <c r="M87" i="3" s="1"/>
  <c r="N87" i="3"/>
  <c r="O87" i="3"/>
  <c r="P87" i="3"/>
  <c r="Q87" i="3" a="1"/>
  <c r="Q87" i="3" s="1"/>
  <c r="L88" i="3"/>
  <c r="M88" i="3"/>
  <c r="N88" i="3"/>
  <c r="O88" i="3" s="1"/>
  <c r="L89" i="3"/>
  <c r="M89" i="3"/>
  <c r="N89" i="3"/>
  <c r="O89" i="3" s="1"/>
  <c r="L90" i="3"/>
  <c r="M90" i="3" s="1"/>
  <c r="N90" i="3"/>
  <c r="O90" i="3"/>
  <c r="P90" i="3"/>
  <c r="Q90" i="3" a="1"/>
  <c r="Q90" i="3" s="1"/>
  <c r="L91" i="3"/>
  <c r="M91" i="3" s="1"/>
  <c r="N91" i="3"/>
  <c r="O91" i="3" s="1"/>
  <c r="L92" i="3"/>
  <c r="M92" i="3"/>
  <c r="N92" i="3"/>
  <c r="O92" i="3"/>
  <c r="P92" i="3"/>
  <c r="Q92" i="3" a="1"/>
  <c r="Q92" i="3" s="1"/>
  <c r="L93" i="3"/>
  <c r="M93" i="3" s="1"/>
  <c r="N93" i="3"/>
  <c r="Q93" i="3" s="1" a="1"/>
  <c r="Q93" i="3" s="1"/>
  <c r="O93" i="3"/>
  <c r="P93" i="3"/>
  <c r="L94" i="3"/>
  <c r="M94" i="3" s="1"/>
  <c r="N94" i="3"/>
  <c r="O94" i="3" s="1"/>
  <c r="L95" i="3"/>
  <c r="M95" i="3" s="1"/>
  <c r="N95" i="3"/>
  <c r="O95" i="3"/>
  <c r="P95" i="3"/>
  <c r="Q95" i="3" a="1"/>
  <c r="Q95" i="3" s="1"/>
  <c r="L96" i="3"/>
  <c r="M96" i="3" s="1"/>
  <c r="N96" i="3"/>
  <c r="Q96" i="3" s="1" a="1"/>
  <c r="Q96" i="3" s="1"/>
  <c r="O96" i="3"/>
  <c r="P96" i="3"/>
  <c r="L97" i="3"/>
  <c r="M97" i="3"/>
  <c r="N97" i="3"/>
  <c r="O97" i="3" s="1"/>
  <c r="L98" i="3"/>
  <c r="M98" i="3"/>
  <c r="N98" i="3"/>
  <c r="O98" i="3"/>
  <c r="P98" i="3"/>
  <c r="Q98" i="3" a="1"/>
  <c r="Q98" i="3" s="1"/>
  <c r="L99" i="3"/>
  <c r="M99" i="3" s="1"/>
  <c r="N99" i="3"/>
  <c r="O99" i="3" s="1"/>
  <c r="L100" i="3"/>
  <c r="M100" i="3"/>
  <c r="N100" i="3"/>
  <c r="O100" i="3" s="1"/>
  <c r="L101" i="3"/>
  <c r="M101" i="3"/>
  <c r="N101" i="3"/>
  <c r="O101" i="3"/>
  <c r="P101" i="3"/>
  <c r="Q101" i="3" a="1"/>
  <c r="Q101" i="3" s="1"/>
  <c r="L102" i="3"/>
  <c r="M102" i="3" s="1"/>
  <c r="N102" i="3"/>
  <c r="P102" i="3" s="1"/>
  <c r="O102" i="3"/>
  <c r="F26" i="5"/>
  <c r="G48" i="3" s="1"/>
  <c r="C20" i="2" l="1" a="1"/>
  <c r="C20" i="2" s="1"/>
  <c r="G33" i="3"/>
  <c r="H33" i="3" s="1"/>
  <c r="P86" i="3"/>
  <c r="Q89" i="3" a="1"/>
  <c r="Q89" i="3" s="1"/>
  <c r="Q72" i="3" a="1"/>
  <c r="Q72" i="3" s="1"/>
  <c r="Q65" i="3" a="1"/>
  <c r="Q65" i="3" s="1"/>
  <c r="Q60" i="3" a="1"/>
  <c r="Q60" i="3" s="1"/>
  <c r="Q102" i="3" a="1"/>
  <c r="Q102" i="3" s="1"/>
  <c r="P89" i="3"/>
  <c r="P72" i="3"/>
  <c r="Q68" i="3" a="1"/>
  <c r="Q68" i="3" s="1"/>
  <c r="P65" i="3"/>
  <c r="P60" i="3"/>
  <c r="Q57" i="3" a="1"/>
  <c r="Q57" i="3" s="1"/>
  <c r="Q51" i="3" a="1"/>
  <c r="Q51" i="3" s="1"/>
  <c r="Q44" i="3" a="1"/>
  <c r="Q44" i="3" s="1"/>
  <c r="Q99" i="3" a="1"/>
  <c r="Q99" i="3" s="1"/>
  <c r="Q39" i="3" a="1"/>
  <c r="Q39" i="3" s="1"/>
  <c r="P99" i="3"/>
  <c r="Q80" i="3" a="1"/>
  <c r="Q80" i="3" s="1"/>
  <c r="Q74" i="3" a="1"/>
  <c r="Q74" i="3" s="1"/>
  <c r="Q53" i="3" a="1"/>
  <c r="Q53" i="3" s="1"/>
  <c r="P39" i="3"/>
  <c r="P71" i="3"/>
  <c r="Q78" i="3" a="1"/>
  <c r="Q78" i="3" s="1"/>
  <c r="Q42" i="3" a="1"/>
  <c r="Q42" i="3" s="1"/>
  <c r="Q83" i="3" a="1"/>
  <c r="Q83" i="3" s="1"/>
  <c r="P78" i="3"/>
  <c r="P42" i="3"/>
  <c r="N48" i="3"/>
  <c r="P48" i="3" s="1"/>
  <c r="M63" i="3"/>
  <c r="Q62" i="3" a="1"/>
  <c r="Q62" i="3" s="1"/>
  <c r="N63" i="3"/>
  <c r="Q69" i="3" a="1"/>
  <c r="Q69" i="3" s="1"/>
  <c r="P69" i="3"/>
  <c r="Q66" i="3" a="1"/>
  <c r="Q66" i="3" s="1"/>
  <c r="K34" i="3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Q47" i="3" a="1"/>
  <c r="Q47" i="3" s="1"/>
  <c r="H48" i="3"/>
  <c r="M48" i="3" s="1"/>
  <c r="Q54" i="3" a="1"/>
  <c r="Q54" i="3" s="1"/>
  <c r="Q41" i="3" a="1"/>
  <c r="Q41" i="3" s="1"/>
  <c r="Q32" i="3" a="1"/>
  <c r="Q32" i="3" s="1"/>
  <c r="P41" i="3"/>
  <c r="Q100" i="3" a="1"/>
  <c r="Q100" i="3" s="1"/>
  <c r="Q97" i="3" a="1"/>
  <c r="Q97" i="3" s="1"/>
  <c r="Q94" i="3" a="1"/>
  <c r="Q94" i="3" s="1"/>
  <c r="Q91" i="3" a="1"/>
  <c r="Q91" i="3" s="1"/>
  <c r="Q88" i="3" a="1"/>
  <c r="Q88" i="3" s="1"/>
  <c r="Q85" i="3" a="1"/>
  <c r="Q85" i="3" s="1"/>
  <c r="Q82" i="3" a="1"/>
  <c r="Q82" i="3" s="1"/>
  <c r="Q79" i="3" a="1"/>
  <c r="Q79" i="3" s="1"/>
  <c r="Q76" i="3" a="1"/>
  <c r="Q76" i="3" s="1"/>
  <c r="Q73" i="3" a="1"/>
  <c r="Q73" i="3" s="1"/>
  <c r="Q70" i="3" a="1"/>
  <c r="Q70" i="3" s="1"/>
  <c r="Q67" i="3" a="1"/>
  <c r="Q67" i="3" s="1"/>
  <c r="Q64" i="3" a="1"/>
  <c r="Q64" i="3" s="1"/>
  <c r="Q61" i="3" a="1"/>
  <c r="Q61" i="3" s="1"/>
  <c r="Q58" i="3" a="1"/>
  <c r="Q58" i="3" s="1"/>
  <c r="Q55" i="3" a="1"/>
  <c r="Q55" i="3" s="1"/>
  <c r="Q52" i="3" a="1"/>
  <c r="Q52" i="3" s="1"/>
  <c r="Q49" i="3" a="1"/>
  <c r="Q49" i="3" s="1"/>
  <c r="Q46" i="3" a="1"/>
  <c r="Q46" i="3" s="1"/>
  <c r="Q43" i="3" a="1"/>
  <c r="Q43" i="3" s="1"/>
  <c r="Q40" i="3" a="1"/>
  <c r="Q40" i="3" s="1"/>
  <c r="Q37" i="3" a="1"/>
  <c r="Q37" i="3" s="1"/>
  <c r="Q34" i="3" a="1"/>
  <c r="Q34" i="3" s="1"/>
  <c r="Q31" i="3" a="1"/>
  <c r="Q31" i="3" s="1"/>
  <c r="P100" i="3"/>
  <c r="P97" i="3"/>
  <c r="P94" i="3"/>
  <c r="P91" i="3"/>
  <c r="P88" i="3"/>
  <c r="P85" i="3"/>
  <c r="P82" i="3"/>
  <c r="P79" i="3"/>
  <c r="P73" i="3"/>
  <c r="P70" i="3"/>
  <c r="P67" i="3"/>
  <c r="P64" i="3"/>
  <c r="P61" i="3"/>
  <c r="P58" i="3"/>
  <c r="P55" i="3"/>
  <c r="P52" i="3"/>
  <c r="P49" i="3"/>
  <c r="P46" i="3"/>
  <c r="P43" i="3"/>
  <c r="P40" i="3"/>
  <c r="P37" i="3"/>
  <c r="P34" i="3"/>
  <c r="P31" i="3"/>
  <c r="B18" i="2" a="1"/>
  <c r="B18" i="2" s="1"/>
  <c r="B19" i="2" a="1"/>
  <c r="B19" i="2" s="1"/>
  <c r="N33" i="3" l="1"/>
  <c r="M33" i="3"/>
  <c r="O48" i="3"/>
  <c r="Q48" i="3" a="1"/>
  <c r="Q48" i="3" s="1"/>
  <c r="O63" i="3"/>
  <c r="P63" i="3"/>
  <c r="Q63" i="3" a="1"/>
  <c r="Q63" i="3" s="1"/>
  <c r="K50" i="3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O33" i="3"/>
  <c r="P33" i="3"/>
  <c r="Q33" i="3" a="1"/>
  <c r="Q33" i="3" s="1"/>
  <c r="U26" i="2"/>
  <c r="V26" i="2"/>
  <c r="N220" i="3"/>
  <c r="Q220" i="3" s="1" a="1"/>
  <c r="Q220" i="3" s="1"/>
  <c r="L220" i="3"/>
  <c r="M220" i="3" s="1"/>
  <c r="N219" i="3"/>
  <c r="O219" i="3" s="1"/>
  <c r="L219" i="3"/>
  <c r="M219" i="3" s="1"/>
  <c r="N218" i="3"/>
  <c r="Q218" i="3" s="1" a="1"/>
  <c r="Q218" i="3" s="1"/>
  <c r="L218" i="3"/>
  <c r="M218" i="3" s="1"/>
  <c r="N217" i="3"/>
  <c r="O217" i="3" s="1"/>
  <c r="L217" i="3"/>
  <c r="M217" i="3" s="1"/>
  <c r="N216" i="3"/>
  <c r="Q216" i="3" s="1" a="1"/>
  <c r="Q216" i="3" s="1"/>
  <c r="L216" i="3"/>
  <c r="M216" i="3" s="1"/>
  <c r="N215" i="3"/>
  <c r="Q215" i="3" s="1" a="1"/>
  <c r="Q215" i="3" s="1"/>
  <c r="L215" i="3"/>
  <c r="M215" i="3" s="1"/>
  <c r="N214" i="3"/>
  <c r="Q214" i="3" s="1" a="1"/>
  <c r="Q214" i="3" s="1"/>
  <c r="L214" i="3"/>
  <c r="M214" i="3" s="1"/>
  <c r="N213" i="3"/>
  <c r="O213" i="3" s="1"/>
  <c r="L213" i="3"/>
  <c r="M213" i="3" s="1"/>
  <c r="N212" i="3"/>
  <c r="P212" i="3" s="1"/>
  <c r="L212" i="3"/>
  <c r="M212" i="3" s="1"/>
  <c r="N211" i="3"/>
  <c r="O211" i="3" s="1"/>
  <c r="L211" i="3"/>
  <c r="M211" i="3" s="1"/>
  <c r="D210" i="3"/>
  <c r="L210" i="3" s="1"/>
  <c r="C210" i="3"/>
  <c r="N209" i="3"/>
  <c r="Q209" i="3" s="1" a="1"/>
  <c r="Q209" i="3" s="1"/>
  <c r="L209" i="3"/>
  <c r="M209" i="3" s="1"/>
  <c r="T35" i="2"/>
  <c r="M35" i="2"/>
  <c r="C35" i="2" a="1"/>
  <c r="C35" i="2" s="1"/>
  <c r="B35" i="2" a="1"/>
  <c r="B35" i="2" s="1"/>
  <c r="H206" i="3"/>
  <c r="N207" i="3"/>
  <c r="Q207" i="3" s="1" a="1"/>
  <c r="Q207" i="3" s="1"/>
  <c r="L207" i="3"/>
  <c r="M207" i="3" s="1"/>
  <c r="N206" i="3"/>
  <c r="O206" i="3" s="1"/>
  <c r="L206" i="3"/>
  <c r="M206" i="3" s="1"/>
  <c r="N205" i="3"/>
  <c r="Q205" i="3" s="1" a="1"/>
  <c r="Q205" i="3" s="1"/>
  <c r="L205" i="3"/>
  <c r="M205" i="3" s="1"/>
  <c r="N204" i="3"/>
  <c r="O204" i="3" s="1"/>
  <c r="L204" i="3"/>
  <c r="M204" i="3" s="1"/>
  <c r="N203" i="3"/>
  <c r="Q203" i="3" s="1" a="1"/>
  <c r="Q203" i="3" s="1"/>
  <c r="L203" i="3"/>
  <c r="M203" i="3" s="1"/>
  <c r="P202" i="3"/>
  <c r="N202" i="3"/>
  <c r="Q202" i="3" s="1" a="1"/>
  <c r="Q202" i="3" s="1"/>
  <c r="L202" i="3"/>
  <c r="M202" i="3" s="1"/>
  <c r="N201" i="3"/>
  <c r="Q201" i="3" s="1" a="1"/>
  <c r="Q201" i="3" s="1"/>
  <c r="L201" i="3"/>
  <c r="M201" i="3" s="1"/>
  <c r="N200" i="3"/>
  <c r="Q200" i="3" s="1" a="1"/>
  <c r="Q200" i="3" s="1"/>
  <c r="L200" i="3"/>
  <c r="M200" i="3" s="1"/>
  <c r="N199" i="3"/>
  <c r="P199" i="3" s="1"/>
  <c r="L199" i="3"/>
  <c r="M199" i="3" s="1"/>
  <c r="N198" i="3"/>
  <c r="Q198" i="3" s="1" a="1"/>
  <c r="Q198" i="3" s="1"/>
  <c r="L198" i="3"/>
  <c r="M198" i="3" s="1"/>
  <c r="D197" i="3"/>
  <c r="L197" i="3" s="1"/>
  <c r="C197" i="3"/>
  <c r="N196" i="3"/>
  <c r="L196" i="3"/>
  <c r="M196" i="3" s="1"/>
  <c r="T34" i="2"/>
  <c r="M34" i="2"/>
  <c r="C34" i="2" a="1"/>
  <c r="C34" i="2" s="1"/>
  <c r="B34" i="2" a="1"/>
  <c r="B34" i="2" s="1"/>
  <c r="H193" i="3"/>
  <c r="N194" i="3"/>
  <c r="P194" i="3" s="1"/>
  <c r="L194" i="3"/>
  <c r="M194" i="3" s="1"/>
  <c r="N193" i="3"/>
  <c r="O193" i="3" s="1"/>
  <c r="L193" i="3"/>
  <c r="M193" i="3" s="1"/>
  <c r="N192" i="3"/>
  <c r="P192" i="3" s="1"/>
  <c r="L192" i="3"/>
  <c r="M192" i="3" s="1"/>
  <c r="N191" i="3"/>
  <c r="O191" i="3" s="1"/>
  <c r="L191" i="3"/>
  <c r="M191" i="3" s="1"/>
  <c r="N190" i="3"/>
  <c r="P190" i="3" s="1"/>
  <c r="L190" i="3"/>
  <c r="M190" i="3" s="1"/>
  <c r="N189" i="3"/>
  <c r="Q189" i="3" s="1" a="1"/>
  <c r="Q189" i="3" s="1"/>
  <c r="L189" i="3"/>
  <c r="M189" i="3" s="1"/>
  <c r="N188" i="3"/>
  <c r="O188" i="3" s="1"/>
  <c r="L188" i="3"/>
  <c r="M188" i="3" s="1"/>
  <c r="N187" i="3"/>
  <c r="Q187" i="3" s="1" a="1"/>
  <c r="Q187" i="3" s="1"/>
  <c r="L187" i="3"/>
  <c r="M187" i="3" s="1"/>
  <c r="N186" i="3"/>
  <c r="Q186" i="3" s="1" a="1"/>
  <c r="Q186" i="3" s="1"/>
  <c r="L186" i="3"/>
  <c r="M186" i="3" s="1"/>
  <c r="N185" i="3"/>
  <c r="Q185" i="3" s="1" a="1"/>
  <c r="Q185" i="3" s="1"/>
  <c r="L185" i="3"/>
  <c r="M185" i="3" s="1"/>
  <c r="D184" i="3"/>
  <c r="L184" i="3" s="1"/>
  <c r="C184" i="3"/>
  <c r="N183" i="3"/>
  <c r="L183" i="3"/>
  <c r="M183" i="3" s="1"/>
  <c r="T32" i="2"/>
  <c r="M32" i="2"/>
  <c r="C32" i="2" a="1"/>
  <c r="C32" i="2" s="1"/>
  <c r="B32" i="2" a="1"/>
  <c r="B32" i="2" s="1"/>
  <c r="H180" i="3"/>
  <c r="N181" i="3"/>
  <c r="Q181" i="3" s="1" a="1"/>
  <c r="Q181" i="3" s="1"/>
  <c r="L181" i="3"/>
  <c r="M181" i="3" s="1"/>
  <c r="N180" i="3"/>
  <c r="O180" i="3" s="1"/>
  <c r="L180" i="3"/>
  <c r="M180" i="3" s="1"/>
  <c r="O179" i="3"/>
  <c r="N179" i="3"/>
  <c r="Q179" i="3" s="1" a="1"/>
  <c r="Q179" i="3" s="1"/>
  <c r="L179" i="3"/>
  <c r="M179" i="3" s="1"/>
  <c r="N178" i="3"/>
  <c r="Q178" i="3" s="1" a="1"/>
  <c r="Q178" i="3" s="1"/>
  <c r="L178" i="3"/>
  <c r="M178" i="3" s="1"/>
  <c r="N177" i="3"/>
  <c r="Q177" i="3" s="1" a="1"/>
  <c r="Q177" i="3" s="1"/>
  <c r="L177" i="3"/>
  <c r="M177" i="3" s="1"/>
  <c r="N176" i="3"/>
  <c r="O176" i="3" s="1"/>
  <c r="L176" i="3"/>
  <c r="M176" i="3" s="1"/>
  <c r="N175" i="3"/>
  <c r="P175" i="3" s="1"/>
  <c r="L175" i="3"/>
  <c r="M175" i="3" s="1"/>
  <c r="N174" i="3"/>
  <c r="Q174" i="3" s="1" a="1"/>
  <c r="Q174" i="3" s="1"/>
  <c r="L174" i="3"/>
  <c r="M174" i="3" s="1"/>
  <c r="N173" i="3"/>
  <c r="O173" i="3" s="1"/>
  <c r="L173" i="3"/>
  <c r="M173" i="3" s="1"/>
  <c r="N172" i="3"/>
  <c r="Q172" i="3" s="1" a="1"/>
  <c r="Q172" i="3" s="1"/>
  <c r="L172" i="3"/>
  <c r="M172" i="3" s="1"/>
  <c r="D171" i="3"/>
  <c r="L171" i="3" s="1"/>
  <c r="C171" i="3"/>
  <c r="N170" i="3"/>
  <c r="L170" i="3"/>
  <c r="M170" i="3" s="1"/>
  <c r="T33" i="2"/>
  <c r="M33" i="2"/>
  <c r="C33" i="2" a="1"/>
  <c r="C33" i="2" s="1"/>
  <c r="B33" i="2" a="1"/>
  <c r="B33" i="2" s="1"/>
  <c r="N168" i="3"/>
  <c r="Q168" i="3" s="1" a="1"/>
  <c r="Q168" i="3" s="1"/>
  <c r="L168" i="3"/>
  <c r="M168" i="3" s="1"/>
  <c r="N167" i="3"/>
  <c r="O167" i="3" s="1"/>
  <c r="L167" i="3"/>
  <c r="M167" i="3" s="1"/>
  <c r="N166" i="3"/>
  <c r="Q166" i="3" s="1" a="1"/>
  <c r="Q166" i="3" s="1"/>
  <c r="L166" i="3"/>
  <c r="M166" i="3" s="1"/>
  <c r="N165" i="3"/>
  <c r="O165" i="3" s="1"/>
  <c r="L165" i="3"/>
  <c r="M165" i="3" s="1"/>
  <c r="N164" i="3"/>
  <c r="Q164" i="3" s="1" a="1"/>
  <c r="Q164" i="3" s="1"/>
  <c r="L164" i="3"/>
  <c r="M164" i="3" s="1"/>
  <c r="N163" i="3"/>
  <c r="Q163" i="3" s="1" a="1"/>
  <c r="Q163" i="3" s="1"/>
  <c r="L163" i="3"/>
  <c r="M163" i="3" s="1"/>
  <c r="N162" i="3"/>
  <c r="Q162" i="3" s="1" a="1"/>
  <c r="Q162" i="3" s="1"/>
  <c r="L162" i="3"/>
  <c r="M162" i="3" s="1"/>
  <c r="N161" i="3"/>
  <c r="Q161" i="3" s="1" a="1"/>
  <c r="Q161" i="3" s="1"/>
  <c r="L161" i="3"/>
  <c r="M161" i="3" s="1"/>
  <c r="N160" i="3"/>
  <c r="P160" i="3" s="1"/>
  <c r="L160" i="3"/>
  <c r="M160" i="3" s="1"/>
  <c r="N159" i="3"/>
  <c r="Q159" i="3" s="1" a="1"/>
  <c r="Q159" i="3" s="1"/>
  <c r="L159" i="3"/>
  <c r="M159" i="3" s="1"/>
  <c r="D158" i="3"/>
  <c r="L158" i="3" s="1"/>
  <c r="C158" i="3"/>
  <c r="N157" i="3"/>
  <c r="Q157" i="3" s="1" a="1"/>
  <c r="Q157" i="3" s="1"/>
  <c r="L157" i="3"/>
  <c r="M157" i="3" s="1"/>
  <c r="T31" i="2"/>
  <c r="M31" i="2"/>
  <c r="C31" i="2" a="1"/>
  <c r="C31" i="2" s="1"/>
  <c r="B31" i="2" a="1"/>
  <c r="B31" i="2" s="1"/>
  <c r="H154" i="3"/>
  <c r="L146" i="3"/>
  <c r="M146" i="3" s="1"/>
  <c r="N146" i="3"/>
  <c r="O146" i="3" s="1"/>
  <c r="L147" i="3"/>
  <c r="M147" i="3" s="1"/>
  <c r="N147" i="3"/>
  <c r="O147" i="3" s="1"/>
  <c r="L148" i="3"/>
  <c r="M148" i="3" s="1"/>
  <c r="N148" i="3"/>
  <c r="Q148" i="3" s="1" a="1"/>
  <c r="Q148" i="3" s="1"/>
  <c r="L149" i="3"/>
  <c r="M149" i="3" s="1"/>
  <c r="N149" i="3"/>
  <c r="O149" i="3" s="1"/>
  <c r="L150" i="3"/>
  <c r="M150" i="3" s="1"/>
  <c r="N150" i="3"/>
  <c r="O150" i="3" s="1"/>
  <c r="L151" i="3"/>
  <c r="M151" i="3" s="1"/>
  <c r="N151" i="3"/>
  <c r="Q151" i="3" s="1" a="1"/>
  <c r="Q151" i="3" s="1"/>
  <c r="L152" i="3"/>
  <c r="M152" i="3" s="1"/>
  <c r="N152" i="3"/>
  <c r="O152" i="3" s="1"/>
  <c r="L153" i="3"/>
  <c r="M153" i="3" s="1"/>
  <c r="N153" i="3"/>
  <c r="O153" i="3" s="1"/>
  <c r="L154" i="3"/>
  <c r="M154" i="3" s="1"/>
  <c r="N154" i="3"/>
  <c r="Q154" i="3" s="1" a="1"/>
  <c r="Q154" i="3" s="1"/>
  <c r="L155" i="3"/>
  <c r="M155" i="3" s="1"/>
  <c r="N155" i="3"/>
  <c r="O155" i="3" s="1"/>
  <c r="D145" i="3"/>
  <c r="L145" i="3" s="1"/>
  <c r="C145" i="3"/>
  <c r="N144" i="3"/>
  <c r="L144" i="3"/>
  <c r="M144" i="3" s="1"/>
  <c r="H141" i="3"/>
  <c r="N131" i="3"/>
  <c r="Q131" i="3" s="1" a="1"/>
  <c r="Q131" i="3" s="1"/>
  <c r="L131" i="3"/>
  <c r="M131" i="3" s="1"/>
  <c r="L120" i="3"/>
  <c r="M120" i="3" s="1"/>
  <c r="N120" i="3"/>
  <c r="O120" i="3" s="1"/>
  <c r="L121" i="3"/>
  <c r="M121" i="3" s="1"/>
  <c r="N121" i="3"/>
  <c r="O121" i="3" s="1"/>
  <c r="L122" i="3"/>
  <c r="M122" i="3" s="1"/>
  <c r="N122" i="3"/>
  <c r="Q122" i="3" s="1" a="1"/>
  <c r="Q122" i="3" s="1"/>
  <c r="L123" i="3"/>
  <c r="M123" i="3" s="1"/>
  <c r="N123" i="3"/>
  <c r="O123" i="3" s="1"/>
  <c r="L124" i="3"/>
  <c r="M124" i="3" s="1"/>
  <c r="N124" i="3"/>
  <c r="O124" i="3" s="1"/>
  <c r="Q124" i="3" a="1"/>
  <c r="Q124" i="3" s="1"/>
  <c r="L125" i="3"/>
  <c r="M125" i="3" s="1"/>
  <c r="N125" i="3"/>
  <c r="Q125" i="3" s="1" a="1"/>
  <c r="Q125" i="3" s="1"/>
  <c r="L126" i="3"/>
  <c r="M126" i="3" s="1"/>
  <c r="N126" i="3"/>
  <c r="O126" i="3" s="1"/>
  <c r="L127" i="3"/>
  <c r="M127" i="3" s="1"/>
  <c r="N127" i="3"/>
  <c r="O127" i="3" s="1"/>
  <c r="L128" i="3"/>
  <c r="M128" i="3" s="1"/>
  <c r="N128" i="3"/>
  <c r="Q128" i="3" s="1" a="1"/>
  <c r="Q128" i="3" s="1"/>
  <c r="L129" i="3"/>
  <c r="M129" i="3" s="1"/>
  <c r="N129" i="3"/>
  <c r="O129" i="3" s="1"/>
  <c r="P129" i="3"/>
  <c r="L130" i="3"/>
  <c r="M130" i="3" s="1"/>
  <c r="N130" i="3"/>
  <c r="O130" i="3" s="1"/>
  <c r="L133" i="3"/>
  <c r="M133" i="3" s="1"/>
  <c r="N133" i="3"/>
  <c r="O133" i="3" s="1"/>
  <c r="L134" i="3"/>
  <c r="M134" i="3" s="1"/>
  <c r="N134" i="3"/>
  <c r="Q134" i="3" s="1" a="1"/>
  <c r="Q134" i="3" s="1"/>
  <c r="L135" i="3"/>
  <c r="M135" i="3" s="1"/>
  <c r="N135" i="3"/>
  <c r="O135" i="3" s="1"/>
  <c r="L136" i="3"/>
  <c r="M136" i="3" s="1"/>
  <c r="N136" i="3"/>
  <c r="O136" i="3" s="1"/>
  <c r="L137" i="3"/>
  <c r="M137" i="3" s="1"/>
  <c r="N137" i="3"/>
  <c r="Q137" i="3" s="1" a="1"/>
  <c r="Q137" i="3" s="1"/>
  <c r="L138" i="3"/>
  <c r="M138" i="3"/>
  <c r="N138" i="3"/>
  <c r="O138" i="3" s="1"/>
  <c r="L139" i="3"/>
  <c r="M139" i="3" s="1"/>
  <c r="N139" i="3"/>
  <c r="O139" i="3" s="1"/>
  <c r="L140" i="3"/>
  <c r="M140" i="3" s="1"/>
  <c r="N140" i="3"/>
  <c r="Q140" i="3" s="1" a="1"/>
  <c r="Q140" i="3" s="1"/>
  <c r="P140" i="3"/>
  <c r="L141" i="3"/>
  <c r="M141" i="3" s="1"/>
  <c r="N141" i="3"/>
  <c r="O141" i="3" s="1"/>
  <c r="L142" i="3"/>
  <c r="M142" i="3" s="1"/>
  <c r="N142" i="3"/>
  <c r="O142" i="3" s="1"/>
  <c r="L143" i="3"/>
  <c r="M143" i="3" s="1"/>
  <c r="N143" i="3"/>
  <c r="Q143" i="3" s="1" a="1"/>
  <c r="Q143" i="3" s="1"/>
  <c r="P180" i="3" l="1"/>
  <c r="O189" i="3"/>
  <c r="Q180" i="3" a="1"/>
  <c r="Q180" i="3" s="1"/>
  <c r="O177" i="3"/>
  <c r="O186" i="3"/>
  <c r="P133" i="3"/>
  <c r="P126" i="3"/>
  <c r="K63" i="3"/>
  <c r="K64" i="3" s="1"/>
  <c r="O143" i="3"/>
  <c r="P136" i="3"/>
  <c r="P148" i="3"/>
  <c r="O163" i="3"/>
  <c r="O199" i="3"/>
  <c r="P201" i="3"/>
  <c r="Q212" i="3" a="1"/>
  <c r="Q212" i="3" s="1"/>
  <c r="Q199" i="3" a="1"/>
  <c r="Q199" i="3" s="1"/>
  <c r="P163" i="3"/>
  <c r="P165" i="3"/>
  <c r="P167" i="3"/>
  <c r="Q130" i="3" a="1"/>
  <c r="Q130" i="3" s="1"/>
  <c r="O128" i="3"/>
  <c r="Q165" i="3" a="1"/>
  <c r="Q165" i="3" s="1"/>
  <c r="Q167" i="3" a="1"/>
  <c r="Q167" i="3" s="1"/>
  <c r="P177" i="3"/>
  <c r="P179" i="3"/>
  <c r="Q190" i="3" a="1"/>
  <c r="Q190" i="3" s="1"/>
  <c r="P143" i="3"/>
  <c r="Q136" i="3" a="1"/>
  <c r="Q136" i="3" s="1"/>
  <c r="P154" i="3"/>
  <c r="Q183" i="3" a="1"/>
  <c r="Q183" i="3" s="1"/>
  <c r="D34" i="2" s="1" a="1"/>
  <c r="D34" i="2" s="1"/>
  <c r="O202" i="3"/>
  <c r="O134" i="3"/>
  <c r="Q121" i="3" a="1"/>
  <c r="Q121" i="3" s="1"/>
  <c r="Q173" i="3" a="1"/>
  <c r="Q173" i="3" s="1"/>
  <c r="Q196" i="3" a="1"/>
  <c r="Q196" i="3" s="1"/>
  <c r="D35" i="2" s="1" a="1"/>
  <c r="D35" i="2" s="1"/>
  <c r="Q204" i="3" a="1"/>
  <c r="Q204" i="3" s="1"/>
  <c r="Q206" i="3" a="1"/>
  <c r="Q206" i="3" s="1"/>
  <c r="O212" i="3"/>
  <c r="P214" i="3"/>
  <c r="Q139" i="3" a="1"/>
  <c r="Q139" i="3" s="1"/>
  <c r="O160" i="3"/>
  <c r="O178" i="3"/>
  <c r="P186" i="3"/>
  <c r="P188" i="3"/>
  <c r="Q194" i="3" a="1"/>
  <c r="Q194" i="3" s="1"/>
  <c r="P139" i="3"/>
  <c r="O137" i="3"/>
  <c r="Q133" i="3" a="1"/>
  <c r="Q133" i="3" s="1"/>
  <c r="O122" i="3"/>
  <c r="P120" i="3"/>
  <c r="P151" i="3"/>
  <c r="P146" i="3"/>
  <c r="Q160" i="3" a="1"/>
  <c r="Q160" i="3" s="1"/>
  <c r="P178" i="3"/>
  <c r="Q188" i="3" a="1"/>
  <c r="Q188" i="3" s="1"/>
  <c r="Q192" i="3" a="1"/>
  <c r="Q192" i="3" s="1"/>
  <c r="O215" i="3"/>
  <c r="P215" i="3"/>
  <c r="P217" i="3"/>
  <c r="P219" i="3"/>
  <c r="Q142" i="3" a="1"/>
  <c r="Q142" i="3" s="1"/>
  <c r="O140" i="3"/>
  <c r="Q127" i="3" a="1"/>
  <c r="Q127" i="3" s="1"/>
  <c r="O125" i="3"/>
  <c r="P123" i="3"/>
  <c r="P155" i="3"/>
  <c r="P173" i="3"/>
  <c r="Q175" i="3" a="1"/>
  <c r="Q175" i="3" s="1"/>
  <c r="P204" i="3"/>
  <c r="P206" i="3"/>
  <c r="Q217" i="3" a="1"/>
  <c r="Q217" i="3" s="1"/>
  <c r="Q219" i="3" a="1"/>
  <c r="Q219" i="3" s="1"/>
  <c r="P211" i="3"/>
  <c r="P213" i="3"/>
  <c r="O216" i="3"/>
  <c r="O218" i="3"/>
  <c r="O220" i="3"/>
  <c r="Q211" i="3" a="1"/>
  <c r="Q211" i="3" s="1"/>
  <c r="Q213" i="3" a="1"/>
  <c r="Q213" i="3" s="1"/>
  <c r="O214" i="3"/>
  <c r="P216" i="3"/>
  <c r="P218" i="3"/>
  <c r="P220" i="3"/>
  <c r="O198" i="3"/>
  <c r="O200" i="3"/>
  <c r="P198" i="3"/>
  <c r="P200" i="3"/>
  <c r="O203" i="3"/>
  <c r="O205" i="3"/>
  <c r="O207" i="3"/>
  <c r="O201" i="3"/>
  <c r="P203" i="3"/>
  <c r="P205" i="3"/>
  <c r="P207" i="3"/>
  <c r="O185" i="3"/>
  <c r="O187" i="3"/>
  <c r="P189" i="3"/>
  <c r="Q191" i="3" a="1"/>
  <c r="Q191" i="3" s="1"/>
  <c r="Q193" i="3" a="1"/>
  <c r="Q193" i="3" s="1"/>
  <c r="D32" i="2" a="1"/>
  <c r="D32" i="2" s="1"/>
  <c r="P191" i="3"/>
  <c r="P193" i="3"/>
  <c r="P185" i="3"/>
  <c r="P187" i="3"/>
  <c r="O190" i="3"/>
  <c r="O192" i="3"/>
  <c r="O194" i="3"/>
  <c r="Q170" i="3" a="1"/>
  <c r="Q170" i="3" s="1"/>
  <c r="D33" i="2" s="1" a="1"/>
  <c r="D33" i="2" s="1"/>
  <c r="O172" i="3"/>
  <c r="O174" i="3"/>
  <c r="P176" i="3"/>
  <c r="O181" i="3"/>
  <c r="P172" i="3"/>
  <c r="P174" i="3"/>
  <c r="Q176" i="3" a="1"/>
  <c r="Q176" i="3" s="1"/>
  <c r="P181" i="3"/>
  <c r="O175" i="3"/>
  <c r="O159" i="3"/>
  <c r="O161" i="3"/>
  <c r="P159" i="3"/>
  <c r="P161" i="3"/>
  <c r="O164" i="3"/>
  <c r="O166" i="3"/>
  <c r="O168" i="3"/>
  <c r="O162" i="3"/>
  <c r="P164" i="3"/>
  <c r="P166" i="3"/>
  <c r="P168" i="3"/>
  <c r="P162" i="3"/>
  <c r="O154" i="3"/>
  <c r="Q153" i="3" a="1"/>
  <c r="Q153" i="3" s="1"/>
  <c r="O151" i="3"/>
  <c r="Q150" i="3" a="1"/>
  <c r="Q150" i="3" s="1"/>
  <c r="O148" i="3"/>
  <c r="Q147" i="3" a="1"/>
  <c r="Q147" i="3" s="1"/>
  <c r="P153" i="3"/>
  <c r="P150" i="3"/>
  <c r="P147" i="3"/>
  <c r="Q155" i="3" a="1"/>
  <c r="Q155" i="3" s="1"/>
  <c r="Q152" i="3" a="1"/>
  <c r="Q152" i="3" s="1"/>
  <c r="Q149" i="3" a="1"/>
  <c r="Q149" i="3" s="1"/>
  <c r="Q146" i="3" a="1"/>
  <c r="Q146" i="3" s="1"/>
  <c r="P149" i="3"/>
  <c r="P152" i="3"/>
  <c r="Q144" i="3" a="1"/>
  <c r="Q144" i="3" s="1"/>
  <c r="D31" i="2" s="1" a="1"/>
  <c r="D31" i="2" s="1"/>
  <c r="P137" i="3"/>
  <c r="P134" i="3"/>
  <c r="P128" i="3"/>
  <c r="P125" i="3"/>
  <c r="P122" i="3"/>
  <c r="P142" i="3"/>
  <c r="P130" i="3"/>
  <c r="P127" i="3"/>
  <c r="P124" i="3"/>
  <c r="P121" i="3"/>
  <c r="Q141" i="3" a="1"/>
  <c r="Q141" i="3" s="1"/>
  <c r="Q138" i="3" a="1"/>
  <c r="Q138" i="3" s="1"/>
  <c r="Q135" i="3" a="1"/>
  <c r="Q135" i="3" s="1"/>
  <c r="Q129" i="3" a="1"/>
  <c r="Q129" i="3" s="1"/>
  <c r="Q126" i="3" a="1"/>
  <c r="Q126" i="3" s="1"/>
  <c r="Q123" i="3" a="1"/>
  <c r="Q123" i="3" s="1"/>
  <c r="Q120" i="3" a="1"/>
  <c r="Q120" i="3" s="1"/>
  <c r="P141" i="3"/>
  <c r="P138" i="3"/>
  <c r="P135" i="3"/>
  <c r="L19" i="3"/>
  <c r="N19" i="3"/>
  <c r="O19" i="3" s="1"/>
  <c r="L20" i="3"/>
  <c r="M20" i="3" s="1"/>
  <c r="N20" i="3"/>
  <c r="Q20" i="3" s="1" a="1"/>
  <c r="Q20" i="3" s="1"/>
  <c r="L21" i="3"/>
  <c r="M21" i="3" s="1"/>
  <c r="N21" i="3"/>
  <c r="Q21" i="3" s="1" a="1"/>
  <c r="Q21" i="3" s="1"/>
  <c r="L22" i="3"/>
  <c r="M22" i="3" s="1"/>
  <c r="N22" i="3"/>
  <c r="O22" i="3" s="1"/>
  <c r="L23" i="3"/>
  <c r="M23" i="3" s="1"/>
  <c r="N23" i="3"/>
  <c r="Q23" i="3" s="1" a="1"/>
  <c r="Q23" i="3" s="1"/>
  <c r="L24" i="3"/>
  <c r="M24" i="3" s="1"/>
  <c r="N24" i="3"/>
  <c r="O24" i="3" s="1"/>
  <c r="L25" i="3"/>
  <c r="M25" i="3" s="1"/>
  <c r="N25" i="3"/>
  <c r="O25" i="3" s="1"/>
  <c r="P25" i="3"/>
  <c r="L26" i="3"/>
  <c r="M26" i="3" s="1"/>
  <c r="N26" i="3"/>
  <c r="Q26" i="3" s="1" a="1"/>
  <c r="Q26" i="3" s="1"/>
  <c r="L27" i="3"/>
  <c r="M27" i="3" s="1"/>
  <c r="N27" i="3"/>
  <c r="Q27" i="3" s="1" a="1"/>
  <c r="Q27" i="3" s="1"/>
  <c r="L28" i="3"/>
  <c r="M28" i="3" s="1"/>
  <c r="N28" i="3"/>
  <c r="O28" i="3" s="1"/>
  <c r="L103" i="3"/>
  <c r="M103" i="3" s="1"/>
  <c r="N103" i="3"/>
  <c r="Q103" i="3" s="1" a="1"/>
  <c r="Q103" i="3" s="1"/>
  <c r="L105" i="3"/>
  <c r="M105" i="3" s="1"/>
  <c r="N105" i="3"/>
  <c r="O105" i="3" s="1"/>
  <c r="L106" i="3"/>
  <c r="M106" i="3" s="1"/>
  <c r="N106" i="3"/>
  <c r="Q106" i="3" s="1" a="1"/>
  <c r="Q106" i="3" s="1"/>
  <c r="L107" i="3"/>
  <c r="M107" i="3" s="1"/>
  <c r="N107" i="3"/>
  <c r="P107" i="3" s="1"/>
  <c r="L108" i="3"/>
  <c r="M108" i="3" s="1"/>
  <c r="N108" i="3"/>
  <c r="O108" i="3" s="1"/>
  <c r="L109" i="3"/>
  <c r="M109" i="3" s="1"/>
  <c r="N109" i="3"/>
  <c r="Q109" i="3" s="1" a="1"/>
  <c r="Q109" i="3" s="1"/>
  <c r="L110" i="3"/>
  <c r="M110" i="3"/>
  <c r="N110" i="3"/>
  <c r="P110" i="3" s="1"/>
  <c r="L111" i="3"/>
  <c r="M111" i="3" s="1"/>
  <c r="N111" i="3"/>
  <c r="O111" i="3" s="1"/>
  <c r="L112" i="3"/>
  <c r="M112" i="3" s="1"/>
  <c r="N112" i="3"/>
  <c r="Q112" i="3" s="1" a="1"/>
  <c r="Q112" i="3" s="1"/>
  <c r="L113" i="3"/>
  <c r="M113" i="3"/>
  <c r="N113" i="3"/>
  <c r="P113" i="3" s="1"/>
  <c r="L114" i="3"/>
  <c r="M114" i="3" s="1"/>
  <c r="N114" i="3"/>
  <c r="O114" i="3" s="1"/>
  <c r="L115" i="3"/>
  <c r="M115" i="3" s="1"/>
  <c r="N115" i="3"/>
  <c r="Q115" i="3" s="1" a="1"/>
  <c r="Q115" i="3" s="1"/>
  <c r="L116" i="3"/>
  <c r="M116" i="3" s="1"/>
  <c r="N116" i="3"/>
  <c r="P116" i="3" s="1"/>
  <c r="L117" i="3"/>
  <c r="M117" i="3" s="1"/>
  <c r="N117" i="3"/>
  <c r="O117" i="3" s="1"/>
  <c r="L118" i="3"/>
  <c r="M118" i="3" s="1"/>
  <c r="N118" i="3"/>
  <c r="D132" i="3"/>
  <c r="L132" i="3" s="1"/>
  <c r="C132" i="3"/>
  <c r="D10" i="8"/>
  <c r="D6" i="8"/>
  <c r="D5" i="8"/>
  <c r="D4" i="8"/>
  <c r="D11" i="8" s="1"/>
  <c r="P112" i="3" l="1"/>
  <c r="Q107" i="3" a="1"/>
  <c r="Q107" i="3" s="1"/>
  <c r="Q25" i="3" a="1"/>
  <c r="Q25" i="3" s="1"/>
  <c r="K65" i="3"/>
  <c r="M19" i="3"/>
  <c r="Q116" i="3" a="1"/>
  <c r="Q116" i="3" s="1"/>
  <c r="O116" i="3"/>
  <c r="O27" i="3"/>
  <c r="Q24" i="3" a="1"/>
  <c r="Q24" i="3" s="1"/>
  <c r="Q111" i="3" a="1"/>
  <c r="Q111" i="3" s="1"/>
  <c r="O23" i="3"/>
  <c r="P24" i="3"/>
  <c r="P23" i="3"/>
  <c r="O113" i="3"/>
  <c r="O110" i="3"/>
  <c r="P27" i="3"/>
  <c r="O26" i="3"/>
  <c r="P22" i="3"/>
  <c r="P20" i="3"/>
  <c r="O107" i="3"/>
  <c r="O21" i="3"/>
  <c r="Q110" i="3" a="1"/>
  <c r="Q110" i="3" s="1"/>
  <c r="Q113" i="3" a="1"/>
  <c r="Q113" i="3" s="1"/>
  <c r="P26" i="3"/>
  <c r="Q22" i="3" a="1"/>
  <c r="Q22" i="3" s="1"/>
  <c r="Q28" i="3" a="1"/>
  <c r="Q28" i="3" s="1"/>
  <c r="H128" i="3"/>
  <c r="Q118" i="3" s="1" a="1"/>
  <c r="Q118" i="3" s="1"/>
  <c r="O115" i="3"/>
  <c r="P114" i="3"/>
  <c r="O106" i="3"/>
  <c r="P105" i="3"/>
  <c r="P28" i="3"/>
  <c r="P21" i="3"/>
  <c r="O20" i="3"/>
  <c r="Q19" i="3" a="1"/>
  <c r="Q19" i="3" s="1"/>
  <c r="Q117" i="3" a="1"/>
  <c r="Q117" i="3" s="1"/>
  <c r="P109" i="3"/>
  <c r="Q108" i="3" a="1"/>
  <c r="Q108" i="3" s="1"/>
  <c r="P19" i="3"/>
  <c r="P117" i="3"/>
  <c r="O109" i="3"/>
  <c r="P108" i="3"/>
  <c r="O112" i="3"/>
  <c r="P111" i="3"/>
  <c r="P115" i="3"/>
  <c r="Q114" i="3" a="1"/>
  <c r="Q114" i="3" s="1"/>
  <c r="P106" i="3"/>
  <c r="Q105" i="3" a="1"/>
  <c r="Q105" i="3" s="1"/>
  <c r="D30" i="2" a="1"/>
  <c r="D30" i="2" s="1"/>
  <c r="K66" i="3" l="1"/>
  <c r="D29" i="2"/>
  <c r="B27" i="2"/>
  <c r="B28" i="2"/>
  <c r="C29" i="2" a="1"/>
  <c r="C29" i="2" s="1"/>
  <c r="B24" i="2"/>
  <c r="G210" i="3"/>
  <c r="B23" i="2"/>
  <c r="K67" i="3" l="1"/>
  <c r="H210" i="3"/>
  <c r="M210" i="3" s="1"/>
  <c r="N210" i="3"/>
  <c r="G184" i="3"/>
  <c r="N184" i="3" s="1"/>
  <c r="G197" i="3"/>
  <c r="G158" i="3"/>
  <c r="G171" i="3"/>
  <c r="G132" i="3"/>
  <c r="H132" i="3" s="1"/>
  <c r="G145" i="3"/>
  <c r="C13" i="7"/>
  <c r="B13" i="7"/>
  <c r="C11" i="7"/>
  <c r="B11" i="7"/>
  <c r="C9" i="7"/>
  <c r="B9" i="7"/>
  <c r="C7" i="7"/>
  <c r="B7" i="7"/>
  <c r="C3" i="7"/>
  <c r="C2" i="7"/>
  <c r="D23" i="6"/>
  <c r="A5" i="6"/>
  <c r="F23" i="5"/>
  <c r="G104" i="3" s="1"/>
  <c r="F22" i="5"/>
  <c r="F21" i="5"/>
  <c r="G225" i="3" s="1"/>
  <c r="F20" i="5"/>
  <c r="F19" i="5"/>
  <c r="F18" i="5"/>
  <c r="G77" i="3" s="1"/>
  <c r="F16" i="5"/>
  <c r="G18" i="3" s="1"/>
  <c r="F15" i="5"/>
  <c r="F14" i="5"/>
  <c r="F13" i="5"/>
  <c r="F12" i="5"/>
  <c r="F11" i="5"/>
  <c r="F10" i="5"/>
  <c r="A7" i="5"/>
  <c r="B5" i="5"/>
  <c r="N237" i="3"/>
  <c r="Q237" i="3" s="1"/>
  <c r="L237" i="3"/>
  <c r="M237" i="3" s="1"/>
  <c r="N236" i="3"/>
  <c r="Q236" i="3" s="1"/>
  <c r="L236" i="3"/>
  <c r="M236" i="3" s="1"/>
  <c r="N235" i="3"/>
  <c r="O235" i="3" s="1"/>
  <c r="L235" i="3"/>
  <c r="M235" i="3" s="1"/>
  <c r="N234" i="3"/>
  <c r="L234" i="3"/>
  <c r="M234" i="3" s="1"/>
  <c r="N233" i="3"/>
  <c r="Q233" i="3" s="1"/>
  <c r="L233" i="3"/>
  <c r="M233" i="3" s="1"/>
  <c r="N232" i="3"/>
  <c r="P232" i="3" s="1"/>
  <c r="L232" i="3"/>
  <c r="M232" i="3" s="1"/>
  <c r="N231" i="3"/>
  <c r="Q231" i="3" s="1"/>
  <c r="L231" i="3"/>
  <c r="M231" i="3" s="1"/>
  <c r="N230" i="3"/>
  <c r="Q230" i="3" s="1"/>
  <c r="L230" i="3"/>
  <c r="M230" i="3" s="1"/>
  <c r="N229" i="3"/>
  <c r="Q229" i="3" s="1"/>
  <c r="L229" i="3"/>
  <c r="M229" i="3" s="1"/>
  <c r="N228" i="3"/>
  <c r="Q228" i="3" s="1"/>
  <c r="L228" i="3"/>
  <c r="M228" i="3" s="1"/>
  <c r="N227" i="3"/>
  <c r="P227" i="3" s="1"/>
  <c r="L227" i="3"/>
  <c r="M227" i="3" s="1"/>
  <c r="E226" i="3"/>
  <c r="D226" i="3"/>
  <c r="C226" i="3"/>
  <c r="E225" i="3"/>
  <c r="D225" i="3"/>
  <c r="C225" i="3"/>
  <c r="N224" i="3"/>
  <c r="Q224" i="3" s="1"/>
  <c r="D40" i="2" s="1" a="1"/>
  <c r="D40" i="2" s="1"/>
  <c r="L224" i="3"/>
  <c r="M224" i="3" s="1"/>
  <c r="N223" i="3"/>
  <c r="L223" i="3"/>
  <c r="M223" i="3" s="1"/>
  <c r="N222" i="3"/>
  <c r="L222" i="3"/>
  <c r="M222" i="3" s="1"/>
  <c r="D36" i="2" a="1"/>
  <c r="D36" i="2" s="1"/>
  <c r="G119" i="3"/>
  <c r="N119" i="3" s="1"/>
  <c r="D119" i="3"/>
  <c r="L119" i="3" s="1"/>
  <c r="C119" i="3"/>
  <c r="E104" i="3"/>
  <c r="D104" i="3"/>
  <c r="C104" i="3"/>
  <c r="E18" i="3"/>
  <c r="D18" i="3"/>
  <c r="L18" i="3" s="1"/>
  <c r="C18" i="3"/>
  <c r="L17" i="3"/>
  <c r="M17" i="3" s="1"/>
  <c r="N16" i="3"/>
  <c r="L16" i="3"/>
  <c r="L15" i="3"/>
  <c r="G11" i="3"/>
  <c r="H10" i="3"/>
  <c r="B10" i="3"/>
  <c r="B9" i="3"/>
  <c r="H8" i="3"/>
  <c r="B8" i="3"/>
  <c r="K20" i="2" s="1"/>
  <c r="B6" i="3"/>
  <c r="B3" i="3"/>
  <c r="B2" i="3"/>
  <c r="K41" i="2"/>
  <c r="T40" i="2"/>
  <c r="M40" i="2"/>
  <c r="C40" i="2" a="1"/>
  <c r="C40" i="2" s="1"/>
  <c r="B40" i="2" a="1"/>
  <c r="B40" i="2" s="1"/>
  <c r="M39" i="2"/>
  <c r="T36" i="2"/>
  <c r="M36" i="2"/>
  <c r="C36" i="2" a="1"/>
  <c r="C36" i="2" s="1"/>
  <c r="B36" i="2" a="1"/>
  <c r="B36" i="2" s="1"/>
  <c r="T30" i="2"/>
  <c r="M30" i="2"/>
  <c r="C30" i="2" a="1"/>
  <c r="C30" i="2" s="1"/>
  <c r="B30" i="2" a="1"/>
  <c r="B30" i="2" s="1"/>
  <c r="T29" i="2"/>
  <c r="M29" i="2"/>
  <c r="B29" i="2" a="1"/>
  <c r="B29" i="2" s="1"/>
  <c r="W28" i="2"/>
  <c r="M28" i="2"/>
  <c r="M27" i="2"/>
  <c r="K26" i="2"/>
  <c r="T25" i="2"/>
  <c r="M25" i="2"/>
  <c r="C25" i="2" a="1"/>
  <c r="C25" i="2" s="1"/>
  <c r="B25" i="2" a="1"/>
  <c r="B25" i="2" s="1"/>
  <c r="M24" i="2"/>
  <c r="M23" i="2"/>
  <c r="K22" i="2"/>
  <c r="T21" i="2"/>
  <c r="B21" i="2" a="1"/>
  <c r="B21" i="2" s="1"/>
  <c r="M17" i="2"/>
  <c r="M16" i="2"/>
  <c r="J9" i="2"/>
  <c r="A5" i="2"/>
  <c r="A3" i="2"/>
  <c r="A2" i="2"/>
  <c r="H77" i="3" l="1"/>
  <c r="M77" i="3" s="1"/>
  <c r="N77" i="3"/>
  <c r="G226" i="3"/>
  <c r="N226" i="3" s="1"/>
  <c r="O226" i="3" s="1"/>
  <c r="K68" i="3"/>
  <c r="H184" i="3"/>
  <c r="M184" i="3" s="1"/>
  <c r="P210" i="3"/>
  <c r="O210" i="3"/>
  <c r="Q210" i="3" a="1"/>
  <c r="Q210" i="3" s="1"/>
  <c r="H197" i="3"/>
  <c r="M197" i="3" s="1"/>
  <c r="N197" i="3"/>
  <c r="H158" i="3"/>
  <c r="M158" i="3" s="1"/>
  <c r="Q184" i="3" a="1"/>
  <c r="Q184" i="3" s="1"/>
  <c r="P184" i="3"/>
  <c r="O184" i="3"/>
  <c r="N158" i="3"/>
  <c r="O158" i="3" s="1"/>
  <c r="N171" i="3"/>
  <c r="H171" i="3"/>
  <c r="M171" i="3" s="1"/>
  <c r="H9" i="3"/>
  <c r="Q119" i="3" a="1"/>
  <c r="Q119" i="3" s="1"/>
  <c r="O119" i="3"/>
  <c r="P119" i="3"/>
  <c r="H145" i="3"/>
  <c r="M145" i="3" s="1"/>
  <c r="N145" i="3"/>
  <c r="N132" i="3"/>
  <c r="M132" i="3"/>
  <c r="H18" i="3"/>
  <c r="M18" i="3" s="1"/>
  <c r="N18" i="3"/>
  <c r="H104" i="3"/>
  <c r="L104" i="3" s="1"/>
  <c r="M104" i="3" s="1"/>
  <c r="N104" i="3"/>
  <c r="Q223" i="3"/>
  <c r="O223" i="3"/>
  <c r="Q222" i="3"/>
  <c r="O222" i="3"/>
  <c r="O228" i="3"/>
  <c r="Q235" i="3"/>
  <c r="O232" i="3"/>
  <c r="Q232" i="3"/>
  <c r="P223" i="3"/>
  <c r="O227" i="3"/>
  <c r="Q227" i="3" a="1"/>
  <c r="Q227" i="3" s="1"/>
  <c r="O231" i="3"/>
  <c r="P231" i="3"/>
  <c r="P235" i="3"/>
  <c r="O230" i="3"/>
  <c r="P237" i="3"/>
  <c r="P229" i="3"/>
  <c r="N225" i="3"/>
  <c r="O225" i="3" s="1"/>
  <c r="E17" i="3"/>
  <c r="K39" i="2"/>
  <c r="H119" i="3"/>
  <c r="M119" i="3" s="1"/>
  <c r="K21" i="2"/>
  <c r="K40" i="2"/>
  <c r="Q234" i="3"/>
  <c r="P234" i="3"/>
  <c r="O234" i="3"/>
  <c r="K23" i="2"/>
  <c r="K16" i="2"/>
  <c r="P222" i="3"/>
  <c r="K17" i="2"/>
  <c r="O229" i="3"/>
  <c r="O237" i="3"/>
  <c r="H225" i="3"/>
  <c r="L225" i="3" s="1"/>
  <c r="M225" i="3" s="1"/>
  <c r="P228" i="3"/>
  <c r="O236" i="3"/>
  <c r="O233" i="3"/>
  <c r="P236" i="3"/>
  <c r="P233" i="3"/>
  <c r="P230" i="3"/>
  <c r="H226" i="3" l="1"/>
  <c r="L226" i="3" s="1"/>
  <c r="M226" i="3" s="1"/>
  <c r="O77" i="3"/>
  <c r="P77" i="3"/>
  <c r="Q77" i="3" a="1"/>
  <c r="Q77" i="3" s="1"/>
  <c r="K69" i="3"/>
  <c r="C19" i="2" a="1"/>
  <c r="C19" i="2" s="1"/>
  <c r="C18" i="2" a="1"/>
  <c r="C18" i="2" s="1"/>
  <c r="Q158" i="3" a="1"/>
  <c r="Q158" i="3" s="1"/>
  <c r="P158" i="3"/>
  <c r="P197" i="3"/>
  <c r="O197" i="3"/>
  <c r="Q197" i="3" a="1"/>
  <c r="Q197" i="3" s="1"/>
  <c r="P171" i="3"/>
  <c r="Q171" i="3" a="1"/>
  <c r="Q171" i="3" s="1"/>
  <c r="O171" i="3"/>
  <c r="O132" i="3"/>
  <c r="P132" i="3"/>
  <c r="Q132" i="3" a="1"/>
  <c r="Q132" i="3" s="1"/>
  <c r="Q145" i="3" a="1"/>
  <c r="Q145" i="3" s="1"/>
  <c r="P145" i="3"/>
  <c r="O145" i="3"/>
  <c r="O104" i="3"/>
  <c r="P104" i="3"/>
  <c r="Q104" i="3" a="1"/>
  <c r="Q104" i="3" s="1"/>
  <c r="Q18" i="3" a="1"/>
  <c r="Q18" i="3" s="1"/>
  <c r="O18" i="3"/>
  <c r="P18" i="3"/>
  <c r="P225" i="3"/>
  <c r="Q225" i="3"/>
  <c r="N17" i="3"/>
  <c r="Q17" i="3" s="1" a="1"/>
  <c r="Q17" i="3" s="1"/>
  <c r="C21" i="2" a="1"/>
  <c r="C21" i="2" s="1"/>
  <c r="P226" i="3"/>
  <c r="Q226" i="3" a="1"/>
  <c r="Q226" i="3" s="1"/>
  <c r="K70" i="3" l="1"/>
  <c r="K71" i="3" l="1"/>
  <c r="K72" i="3" s="1"/>
  <c r="K73" i="3" s="1"/>
  <c r="K74" i="3" s="1"/>
  <c r="K75" i="3" s="1"/>
  <c r="K76" i="3" s="1"/>
  <c r="K77" i="3" l="1"/>
  <c r="K78" i="3" s="1"/>
  <c r="K79" i="3" l="1"/>
  <c r="K80" i="3" l="1"/>
  <c r="K81" i="3" l="1"/>
  <c r="K82" i="3" l="1"/>
  <c r="K83" i="3" l="1"/>
  <c r="E9" i="7"/>
  <c r="K84" i="3" l="1"/>
  <c r="K85" i="3" l="1"/>
  <c r="K86" i="3" l="1"/>
  <c r="K87" i="3" l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K109" i="3" s="1"/>
  <c r="K110" i="3" s="1"/>
  <c r="K111" i="3" s="1"/>
  <c r="K112" i="3" s="1"/>
  <c r="K113" i="3" s="1"/>
  <c r="K114" i="3" s="1"/>
  <c r="K115" i="3" s="1"/>
  <c r="K116" i="3" s="1"/>
  <c r="K117" i="3" s="1"/>
  <c r="K118" i="3" s="1"/>
  <c r="K119" i="3" s="1"/>
  <c r="K120" i="3" s="1"/>
  <c r="K121" i="3" l="1"/>
  <c r="H120" i="3"/>
  <c r="K122" i="3" l="1"/>
  <c r="H121" i="3"/>
  <c r="H122" i="3" s="1"/>
  <c r="H124" i="3" s="1"/>
  <c r="H126" i="3" s="1"/>
  <c r="H127" i="3" s="1"/>
  <c r="H129" i="3" s="1"/>
  <c r="K123" i="3" l="1"/>
  <c r="K124" i="3" l="1"/>
  <c r="K125" i="3" l="1"/>
  <c r="K126" i="3" l="1"/>
  <c r="K127" i="3" l="1"/>
  <c r="K128" i="3" l="1"/>
  <c r="K129" i="3" l="1"/>
  <c r="K130" i="3" l="1"/>
  <c r="P118" i="3"/>
  <c r="E29" i="2" s="1" a="1"/>
  <c r="E29" i="2" s="1"/>
  <c r="K131" i="3" l="1"/>
  <c r="O118" i="3"/>
  <c r="G29" i="2" s="1" a="1"/>
  <c r="G29" i="2" s="1"/>
  <c r="H29" i="2" s="1"/>
  <c r="F29" i="2"/>
  <c r="K132" i="3" l="1"/>
  <c r="K133" i="3" s="1"/>
  <c r="I29" i="2"/>
  <c r="J29" i="2"/>
  <c r="AA29" i="2" l="1"/>
  <c r="X29" i="2"/>
  <c r="Y29" i="2"/>
  <c r="W29" i="2"/>
  <c r="K134" i="3"/>
  <c r="H133" i="3"/>
  <c r="H134" i="3" l="1"/>
  <c r="H135" i="3" s="1"/>
  <c r="H137" i="3" s="1"/>
  <c r="H139" i="3" s="1"/>
  <c r="H140" i="3" s="1"/>
  <c r="H142" i="3" s="1"/>
  <c r="K135" i="3"/>
  <c r="K136" i="3" s="1"/>
  <c r="K137" i="3" s="1"/>
  <c r="K138" i="3" s="1"/>
  <c r="K139" i="3" s="1"/>
  <c r="K140" i="3" s="1"/>
  <c r="K141" i="3" s="1"/>
  <c r="K142" i="3" s="1"/>
  <c r="K143" i="3" s="1"/>
  <c r="K144" i="3" s="1"/>
  <c r="K145" i="3" l="1"/>
  <c r="P131" i="3"/>
  <c r="E30" i="2" s="1" a="1"/>
  <c r="E30" i="2" s="1"/>
  <c r="F30" i="2" l="1"/>
  <c r="K146" i="3"/>
  <c r="H146" i="3" l="1"/>
  <c r="K147" i="3"/>
  <c r="H147" i="3" l="1"/>
  <c r="H148" i="3" s="1"/>
  <c r="H150" i="3" s="1"/>
  <c r="H152" i="3" s="1"/>
  <c r="H153" i="3" s="1"/>
  <c r="H155" i="3" s="1"/>
  <c r="K148" i="3"/>
  <c r="O131" i="3"/>
  <c r="G30" i="2" s="1" a="1"/>
  <c r="G30" i="2" s="1"/>
  <c r="H30" i="2" l="1"/>
  <c r="J30" i="2" s="1"/>
  <c r="I30" i="2"/>
  <c r="K149" i="3"/>
  <c r="K150" i="3" s="1"/>
  <c r="K151" i="3" s="1"/>
  <c r="K152" i="3" s="1"/>
  <c r="K153" i="3" s="1"/>
  <c r="K154" i="3" s="1"/>
  <c r="K155" i="3" s="1"/>
  <c r="K156" i="3" s="1"/>
  <c r="K157" i="3" s="1"/>
  <c r="P144" i="3" l="1"/>
  <c r="E31" i="2" s="1" a="1"/>
  <c r="E31" i="2" s="1"/>
  <c r="F31" i="2" s="1"/>
  <c r="O144" i="3"/>
  <c r="G31" i="2" s="1" a="1"/>
  <c r="G31" i="2" s="1"/>
  <c r="H31" i="2" s="1"/>
  <c r="K158" i="3"/>
  <c r="K159" i="3" s="1"/>
  <c r="Y30" i="2"/>
  <c r="AA30" i="2"/>
  <c r="X30" i="2"/>
  <c r="W30" i="2"/>
  <c r="I31" i="2" l="1"/>
  <c r="K160" i="3"/>
  <c r="H159" i="3"/>
  <c r="J31" i="2"/>
  <c r="K161" i="3" l="1"/>
  <c r="K162" i="3" s="1"/>
  <c r="K163" i="3" s="1"/>
  <c r="K164" i="3" s="1"/>
  <c r="K165" i="3" s="1"/>
  <c r="K166" i="3" s="1"/>
  <c r="K167" i="3" s="1"/>
  <c r="K168" i="3" s="1"/>
  <c r="K169" i="3" s="1"/>
  <c r="K170" i="3" s="1"/>
  <c r="H160" i="3"/>
  <c r="H161" i="3" s="1"/>
  <c r="H163" i="3" s="1"/>
  <c r="H165" i="3" s="1"/>
  <c r="H166" i="3" s="1"/>
  <c r="H168" i="3" s="1"/>
  <c r="AA31" i="2"/>
  <c r="U31" i="2"/>
  <c r="Z31" i="2"/>
  <c r="V31" i="2"/>
  <c r="X31" i="2"/>
  <c r="W31" i="2"/>
  <c r="Y31" i="2"/>
  <c r="P157" i="3" l="1"/>
  <c r="E32" i="2" s="1" a="1"/>
  <c r="E32" i="2" s="1"/>
  <c r="F32" i="2" s="1"/>
  <c r="K171" i="3"/>
  <c r="K172" i="3" s="1"/>
  <c r="O157" i="3"/>
  <c r="G32" i="2" s="1" a="1"/>
  <c r="G32" i="2" s="1"/>
  <c r="H32" i="2" s="1"/>
  <c r="I32" i="2" l="1"/>
  <c r="J32" i="2"/>
  <c r="Z32" i="2" s="1"/>
  <c r="K173" i="3"/>
  <c r="H172" i="3"/>
  <c r="X32" i="2" l="1"/>
  <c r="AA32" i="2"/>
  <c r="V32" i="2"/>
  <c r="U32" i="2"/>
  <c r="Y32" i="2"/>
  <c r="W32" i="2"/>
  <c r="K174" i="3"/>
  <c r="H173" i="3"/>
  <c r="H174" i="3" s="1"/>
  <c r="H176" i="3" s="1"/>
  <c r="H178" i="3" s="1"/>
  <c r="H179" i="3" s="1"/>
  <c r="H181" i="3" s="1"/>
  <c r="K175" i="3" l="1"/>
  <c r="K176" i="3" l="1"/>
  <c r="K177" i="3" l="1"/>
  <c r="K178" i="3" l="1"/>
  <c r="K179" i="3" l="1"/>
  <c r="K180" i="3" l="1"/>
  <c r="K181" i="3" l="1"/>
  <c r="K182" i="3" l="1"/>
  <c r="P170" i="3"/>
  <c r="E33" i="2" s="1" a="1"/>
  <c r="E33" i="2" s="1"/>
  <c r="O170" i="3"/>
  <c r="G33" i="2" s="1" a="1"/>
  <c r="G33" i="2" s="1"/>
  <c r="H33" i="2" l="1"/>
  <c r="F33" i="2"/>
  <c r="I33" i="2"/>
  <c r="K183" i="3"/>
  <c r="K184" i="3" l="1"/>
  <c r="J33" i="2"/>
  <c r="X33" i="2" l="1"/>
  <c r="V33" i="2"/>
  <c r="AA33" i="2"/>
  <c r="Z33" i="2"/>
  <c r="U33" i="2"/>
  <c r="Y33" i="2"/>
  <c r="W33" i="2"/>
  <c r="K185" i="3"/>
  <c r="K186" i="3" l="1"/>
  <c r="H185" i="3"/>
  <c r="H186" i="3" l="1"/>
  <c r="H187" i="3" s="1"/>
  <c r="H189" i="3" s="1"/>
  <c r="H191" i="3" s="1"/>
  <c r="H192" i="3" s="1"/>
  <c r="H194" i="3" s="1"/>
  <c r="K187" i="3"/>
  <c r="K188" i="3" l="1"/>
  <c r="K189" i="3" l="1"/>
  <c r="K190" i="3" l="1"/>
  <c r="K191" i="3" l="1"/>
  <c r="K192" i="3" l="1"/>
  <c r="K193" i="3" l="1"/>
  <c r="K194" i="3" l="1"/>
  <c r="K195" i="3" l="1"/>
  <c r="K196" i="3" s="1"/>
  <c r="O183" i="3"/>
  <c r="G34" i="2" s="1" a="1"/>
  <c r="G34" i="2" s="1"/>
  <c r="P183" i="3"/>
  <c r="E34" i="2" s="1" a="1"/>
  <c r="E34" i="2" s="1"/>
  <c r="F34" i="2" l="1"/>
  <c r="I34" i="2"/>
  <c r="H34" i="2"/>
  <c r="K197" i="3"/>
  <c r="K198" i="3" s="1"/>
  <c r="J34" i="2" l="1"/>
  <c r="K199" i="3"/>
  <c r="H198" i="3"/>
  <c r="K200" i="3" l="1"/>
  <c r="K201" i="3" s="1"/>
  <c r="K202" i="3" s="1"/>
  <c r="K203" i="3" s="1"/>
  <c r="K204" i="3" s="1"/>
  <c r="K205" i="3" s="1"/>
  <c r="K206" i="3" s="1"/>
  <c r="K207" i="3" s="1"/>
  <c r="K208" i="3" s="1"/>
  <c r="K209" i="3" s="1"/>
  <c r="H199" i="3"/>
  <c r="H200" i="3" s="1"/>
  <c r="H202" i="3" s="1"/>
  <c r="H204" i="3" s="1"/>
  <c r="H205" i="3" s="1"/>
  <c r="H207" i="3" s="1"/>
  <c r="Y34" i="2"/>
  <c r="W34" i="2"/>
  <c r="Z34" i="2"/>
  <c r="U34" i="2"/>
  <c r="AA34" i="2"/>
  <c r="V34" i="2"/>
  <c r="X34" i="2"/>
  <c r="O196" i="3" l="1"/>
  <c r="G35" i="2" s="1" a="1"/>
  <c r="G35" i="2" s="1"/>
  <c r="H35" i="2" s="1"/>
  <c r="K210" i="3"/>
  <c r="K211" i="3" s="1"/>
  <c r="P196" i="3"/>
  <c r="E35" i="2" s="1" a="1"/>
  <c r="E35" i="2" s="1"/>
  <c r="I35" i="2" l="1"/>
  <c r="F35" i="2"/>
  <c r="K212" i="3"/>
  <c r="H211" i="3"/>
  <c r="K213" i="3" l="1"/>
  <c r="K214" i="3" s="1"/>
  <c r="K215" i="3" s="1"/>
  <c r="K216" i="3" s="1"/>
  <c r="K217" i="3" s="1"/>
  <c r="K218" i="3" s="1"/>
  <c r="K219" i="3" s="1"/>
  <c r="K220" i="3" s="1"/>
  <c r="K221" i="3" s="1"/>
  <c r="H212" i="3"/>
  <c r="H213" i="3" s="1"/>
  <c r="H215" i="3" s="1"/>
  <c r="H217" i="3" s="1"/>
  <c r="H218" i="3" s="1"/>
  <c r="H220" i="3" s="1"/>
  <c r="J35" i="2"/>
  <c r="P209" i="3" l="1"/>
  <c r="E36" i="2" s="1" a="1"/>
  <c r="E36" i="2" s="1"/>
  <c r="F36" i="2" s="1"/>
  <c r="K222" i="3"/>
  <c r="K223" i="3" s="1"/>
  <c r="K224" i="3" s="1"/>
  <c r="O17" i="3"/>
  <c r="G18" i="2" s="1" a="1"/>
  <c r="G18" i="2" s="1"/>
  <c r="P17" i="3"/>
  <c r="O209" i="3"/>
  <c r="G36" i="2" s="1" a="1"/>
  <c r="G36" i="2" s="1"/>
  <c r="AA35" i="2"/>
  <c r="U35" i="2"/>
  <c r="X35" i="2"/>
  <c r="Y35" i="2"/>
  <c r="Z35" i="2"/>
  <c r="W35" i="2"/>
  <c r="V35" i="2"/>
  <c r="I36" i="2" l="1"/>
  <c r="I37" i="2" s="1"/>
  <c r="H18" i="2"/>
  <c r="H36" i="2"/>
  <c r="H37" i="2" s="1"/>
  <c r="G37" i="2"/>
  <c r="E18" i="2" a="1"/>
  <c r="E18" i="2" s="1"/>
  <c r="H20" i="3"/>
  <c r="F37" i="2"/>
  <c r="K225" i="3"/>
  <c r="K227" i="3" s="1"/>
  <c r="K226" i="3"/>
  <c r="H227" i="3" l="1"/>
  <c r="K228" i="3"/>
  <c r="J36" i="2"/>
  <c r="I18" i="2"/>
  <c r="F18" i="2"/>
  <c r="J18" i="2" l="1"/>
  <c r="V36" i="2"/>
  <c r="V37" i="2" s="1"/>
  <c r="AA36" i="2"/>
  <c r="AA37" i="2" s="1"/>
  <c r="D11" i="7" s="1"/>
  <c r="Z36" i="2"/>
  <c r="J11" i="7" s="1"/>
  <c r="U36" i="2"/>
  <c r="U37" i="2" s="1"/>
  <c r="X36" i="2"/>
  <c r="X37" i="2" s="1"/>
  <c r="H11" i="7" s="1"/>
  <c r="W36" i="2"/>
  <c r="W37" i="2" s="1"/>
  <c r="Y36" i="2"/>
  <c r="Y37" i="2" s="1"/>
  <c r="I11" i="7" s="1"/>
  <c r="J37" i="2"/>
  <c r="K229" i="3"/>
  <c r="K230" i="3" s="1"/>
  <c r="K231" i="3" s="1"/>
  <c r="K232" i="3" s="1"/>
  <c r="K233" i="3" s="1"/>
  <c r="K234" i="3" s="1"/>
  <c r="H228" i="3"/>
  <c r="H229" i="3" s="1"/>
  <c r="H231" i="3" s="1"/>
  <c r="H233" i="3" s="1"/>
  <c r="H234" i="3" s="1"/>
  <c r="H236" i="3" s="1"/>
  <c r="I12" i="7" l="1"/>
  <c r="G12" i="7"/>
  <c r="H12" i="7"/>
  <c r="J12" i="7"/>
  <c r="F12" i="7"/>
  <c r="K235" i="3"/>
  <c r="P32" i="3"/>
  <c r="O32" i="3"/>
  <c r="G19" i="2" s="1" a="1"/>
  <c r="G19" i="2" s="1"/>
  <c r="K11" i="7"/>
  <c r="E12" i="7"/>
  <c r="Z18" i="2"/>
  <c r="V18" i="2"/>
  <c r="AA18" i="2"/>
  <c r="W18" i="2"/>
  <c r="X18" i="2"/>
  <c r="Y18" i="2"/>
  <c r="K12" i="7" l="1"/>
  <c r="H19" i="2"/>
  <c r="K236" i="3"/>
  <c r="K237" i="3" s="1"/>
  <c r="P103" i="3"/>
  <c r="O103" i="3"/>
  <c r="H35" i="3"/>
  <c r="E19" i="2" a="1"/>
  <c r="E19" i="2" s="1"/>
  <c r="P224" i="3" l="1"/>
  <c r="E40" i="2" s="1" a="1"/>
  <c r="E40" i="2" s="1"/>
  <c r="F40" i="2" s="1"/>
  <c r="O224" i="3"/>
  <c r="G40" i="2" s="1" a="1"/>
  <c r="G40" i="2" s="1"/>
  <c r="H40" i="2" s="1"/>
  <c r="H41" i="2" s="1"/>
  <c r="O76" i="3"/>
  <c r="P76" i="3"/>
  <c r="H79" i="3" s="1"/>
  <c r="H78" i="3"/>
  <c r="H80" i="3" s="1"/>
  <c r="H82" i="3" s="1"/>
  <c r="H84" i="3" s="1"/>
  <c r="H85" i="3" s="1"/>
  <c r="H87" i="3" s="1"/>
  <c r="H34" i="3"/>
  <c r="H36" i="3" s="1"/>
  <c r="H38" i="3" s="1"/>
  <c r="H40" i="3" s="1"/>
  <c r="H41" i="3" s="1"/>
  <c r="H43" i="3" s="1"/>
  <c r="P47" i="3"/>
  <c r="H50" i="3" s="1"/>
  <c r="O62" i="3"/>
  <c r="H19" i="3"/>
  <c r="H21" i="3" s="1"/>
  <c r="H23" i="3" s="1"/>
  <c r="H25" i="3" s="1"/>
  <c r="H26" i="3" s="1"/>
  <c r="H28" i="3" s="1"/>
  <c r="O47" i="3"/>
  <c r="H49" i="3"/>
  <c r="H51" i="3" s="1"/>
  <c r="H53" i="3" s="1"/>
  <c r="H55" i="3" s="1"/>
  <c r="H56" i="3" s="1"/>
  <c r="H58" i="3" s="1"/>
  <c r="P62" i="3"/>
  <c r="E20" i="2" s="1" a="1"/>
  <c r="E20" i="2" s="1"/>
  <c r="H64" i="3"/>
  <c r="I19" i="2"/>
  <c r="F19" i="2"/>
  <c r="G25" i="2" a="1"/>
  <c r="G25" i="2" s="1"/>
  <c r="H105" i="3"/>
  <c r="H106" i="3"/>
  <c r="E25" i="2" a="1"/>
  <c r="E25" i="2" s="1"/>
  <c r="I40" i="2" l="1"/>
  <c r="F20" i="2"/>
  <c r="G21" i="2" a="1"/>
  <c r="G21" i="2" s="1"/>
  <c r="H21" i="2" s="1"/>
  <c r="G20" i="2" a="1"/>
  <c r="G20" i="2" s="1"/>
  <c r="H20" i="2" s="1"/>
  <c r="H65" i="3"/>
  <c r="H66" i="3" s="1"/>
  <c r="H68" i="3" s="1"/>
  <c r="H70" i="3" s="1"/>
  <c r="H71" i="3" s="1"/>
  <c r="H73" i="3" s="1"/>
  <c r="E21" i="2" a="1"/>
  <c r="E21" i="2" s="1"/>
  <c r="H107" i="3"/>
  <c r="H109" i="3" s="1"/>
  <c r="H111" i="3" s="1"/>
  <c r="H112" i="3" s="1"/>
  <c r="H114" i="3" s="1"/>
  <c r="J19" i="2"/>
  <c r="F25" i="2"/>
  <c r="I25" i="2"/>
  <c r="I26" i="2" s="1"/>
  <c r="H25" i="2"/>
  <c r="H26" i="2" s="1"/>
  <c r="G26" i="2"/>
  <c r="J40" i="2"/>
  <c r="F41" i="2"/>
  <c r="I20" i="2" l="1"/>
  <c r="H22" i="2"/>
  <c r="G43" i="2" s="1"/>
  <c r="J20" i="2"/>
  <c r="AA20" i="2" s="1"/>
  <c r="G22" i="2"/>
  <c r="F21" i="2"/>
  <c r="I21" i="2"/>
  <c r="AA40" i="2"/>
  <c r="AA41" i="2" s="1"/>
  <c r="Y40" i="2"/>
  <c r="I13" i="7" s="1"/>
  <c r="U40" i="2"/>
  <c r="V40" i="2"/>
  <c r="F13" i="7" s="1"/>
  <c r="J41" i="2"/>
  <c r="X40" i="2"/>
  <c r="H13" i="7" s="1"/>
  <c r="W40" i="2"/>
  <c r="G13" i="7" s="1"/>
  <c r="Z40" i="2"/>
  <c r="F26" i="2"/>
  <c r="J25" i="2"/>
  <c r="AA19" i="2"/>
  <c r="W19" i="2"/>
  <c r="X19" i="2"/>
  <c r="V19" i="2"/>
  <c r="Y19" i="2"/>
  <c r="Z19" i="2"/>
  <c r="I22" i="2" l="1"/>
  <c r="V20" i="2"/>
  <c r="W20" i="2"/>
  <c r="Z41" i="2"/>
  <c r="J13" i="7"/>
  <c r="X20" i="2"/>
  <c r="Y20" i="2"/>
  <c r="Z20" i="2"/>
  <c r="J26" i="2"/>
  <c r="X25" i="2"/>
  <c r="X26" i="2" s="1"/>
  <c r="H9" i="7" s="1"/>
  <c r="Z25" i="2"/>
  <c r="Z26" i="2" s="1"/>
  <c r="J9" i="7" s="1"/>
  <c r="Y25" i="2"/>
  <c r="Y26" i="2" s="1"/>
  <c r="I9" i="7" s="1"/>
  <c r="AA25" i="2"/>
  <c r="AA26" i="2" s="1"/>
  <c r="W25" i="2"/>
  <c r="W26" i="2" s="1"/>
  <c r="G9" i="7" s="1"/>
  <c r="W41" i="2"/>
  <c r="X41" i="2"/>
  <c r="V41" i="2"/>
  <c r="Y41" i="2"/>
  <c r="U41" i="2"/>
  <c r="E13" i="7"/>
  <c r="D13" i="7"/>
  <c r="F14" i="7" s="1"/>
  <c r="J21" i="2"/>
  <c r="U20" i="2" s="1"/>
  <c r="F22" i="2"/>
  <c r="E43" i="2" s="1"/>
  <c r="H14" i="7" l="1"/>
  <c r="I14" i="7"/>
  <c r="G14" i="7"/>
  <c r="J14" i="7"/>
  <c r="Y21" i="2"/>
  <c r="Y22" i="2" s="1"/>
  <c r="I7" i="7" s="1"/>
  <c r="W21" i="2"/>
  <c r="W22" i="2" s="1"/>
  <c r="G7" i="7" s="1"/>
  <c r="AA21" i="2"/>
  <c r="AA22" i="2" s="1"/>
  <c r="U21" i="2"/>
  <c r="U19" i="2"/>
  <c r="U18" i="2"/>
  <c r="V21" i="2"/>
  <c r="V22" i="2" s="1"/>
  <c r="F7" i="7" s="1"/>
  <c r="Z21" i="2"/>
  <c r="Z22" i="2" s="1"/>
  <c r="J7" i="7" s="1"/>
  <c r="X21" i="2"/>
  <c r="X22" i="2" s="1"/>
  <c r="H7" i="7" s="1"/>
  <c r="H15" i="7" s="1"/>
  <c r="J22" i="2"/>
  <c r="I43" i="2" s="1"/>
  <c r="K9" i="7"/>
  <c r="D9" i="7"/>
  <c r="E14" i="7"/>
  <c r="K13" i="7"/>
  <c r="Y43" i="2"/>
  <c r="G15" i="7" l="1"/>
  <c r="H10" i="7"/>
  <c r="J10" i="7"/>
  <c r="I10" i="7"/>
  <c r="Z43" i="2"/>
  <c r="I15" i="7"/>
  <c r="F15" i="7"/>
  <c r="F8" i="7"/>
  <c r="H8" i="7"/>
  <c r="J8" i="7"/>
  <c r="J15" i="7"/>
  <c r="K14" i="7"/>
  <c r="U22" i="2"/>
  <c r="E7" i="7" s="1"/>
  <c r="K7" i="7" s="1"/>
  <c r="W43" i="2"/>
  <c r="V43" i="2"/>
  <c r="D7" i="7"/>
  <c r="I8" i="7" s="1"/>
  <c r="AA46" i="2"/>
  <c r="Z44" i="2" s="1"/>
  <c r="AA45" i="2"/>
  <c r="E10" i="7"/>
  <c r="X43" i="2"/>
  <c r="G8" i="7" l="1"/>
  <c r="X44" i="2"/>
  <c r="E15" i="7"/>
  <c r="K15" i="7" s="1"/>
  <c r="U43" i="2"/>
  <c r="U44" i="2" s="1"/>
  <c r="W44" i="2"/>
  <c r="E8" i="7"/>
  <c r="Y44" i="2"/>
  <c r="D15" i="7"/>
  <c r="H16" i="7" s="1"/>
  <c r="K10" i="7"/>
  <c r="V44" i="2"/>
  <c r="G16" i="7" l="1"/>
  <c r="I16" i="7"/>
  <c r="F16" i="7"/>
  <c r="J16" i="7"/>
  <c r="K8" i="7"/>
  <c r="E16" i="7"/>
  <c r="AA44" i="2"/>
  <c r="K16" i="7" l="1"/>
</calcChain>
</file>

<file path=xl/sharedStrings.xml><?xml version="1.0" encoding="utf-8"?>
<sst xmlns="http://schemas.openxmlformats.org/spreadsheetml/2006/main" count="466" uniqueCount="199">
  <si>
    <t>INSTRUÇÕES PARA O PREENCHIMENTO DA PLANILHA</t>
  </si>
  <si>
    <t xml:space="preserve">A PLANILHA NÃO DEVE SER DESBLOQUEADA. </t>
  </si>
  <si>
    <t xml:space="preserve">TODAS AS CÉLULAS COM O FUNDO VERDE PODEM SER ALTERADAS. </t>
  </si>
  <si>
    <t>O CABEÇALHO ENCONTRA-SE DESBLOQUEADO PARA PERMITIR A TROCA DO LOGOTIPO .</t>
  </si>
  <si>
    <t>PARA O LICITANTE COMPOR A SUA PROPOSTA BASTA APLICAR O PERCENTUAL DE DESCONTO NO FINAL DA PLANILHA SINTÉTICA (CÉLULA VERDE). DESSA FORMA TODAS AS ABAS DA PLANILHA SÃO ATUALIZADAS AUTOMATICAMENTE.</t>
  </si>
  <si>
    <t>NA PLANILHA ANALÍTICA O LICITANTE PODE ALTERAR OS COEFICIENTES DE TODOS OS INSUMOS QUE FAZEM PARTE DAS COMPOSIÇÕES.</t>
  </si>
  <si>
    <t>PLANILHA SINTÉTICA</t>
  </si>
  <si>
    <t>Leis Sociais Desoneradas - referência Horista SINAPI: LS</t>
  </si>
  <si>
    <t>Benefícios e Despesas Indiretas: BDI</t>
  </si>
  <si>
    <t>Benefícios e Despesas Indiretas DIFERENCIADO EQUIPAMENTOS: BDI-D</t>
  </si>
  <si>
    <t xml:space="preserve">               Benefícios e Despesas Indiretas DIFERENCIADO EQUIPAMENTOS: BDI-D</t>
  </si>
  <si>
    <t>ITEM</t>
  </si>
  <si>
    <t>DESCRIÇÃO</t>
  </si>
  <si>
    <t>UNID.</t>
  </si>
  <si>
    <t>QUANT.</t>
  </si>
  <si>
    <t>MATERIAL</t>
  </si>
  <si>
    <t>MÃO DE OBRA</t>
  </si>
  <si>
    <t>TOTAL</t>
  </si>
  <si>
    <t>Unit. [R$]</t>
  </si>
  <si>
    <t>Total [R$]</t>
  </si>
  <si>
    <t>MÊS 1
(30 dias)</t>
  </si>
  <si>
    <t>MÊS 2
(30 dias)</t>
  </si>
  <si>
    <t>MÊS 3
(30 dias)</t>
  </si>
  <si>
    <t>MÊS 4
(30 dias)</t>
  </si>
  <si>
    <t>MÊS 5
(30 dias)</t>
  </si>
  <si>
    <t>MÊS 6
(30 dias)</t>
  </si>
  <si>
    <t xml:space="preserve"> </t>
  </si>
  <si>
    <t>SERVIÇOS PRELIMINARES</t>
  </si>
  <si>
    <t>01.01</t>
  </si>
  <si>
    <t>TRANSPORTE DE EQUIPAMENTO</t>
  </si>
  <si>
    <t>01.01.01</t>
  </si>
  <si>
    <t>SUBTOTAL(Etapa):</t>
  </si>
  <si>
    <t>SUB TOTAL DA ETAPA</t>
  </si>
  <si>
    <t>02.01</t>
  </si>
  <si>
    <t>02.01.01</t>
  </si>
  <si>
    <t>03.01</t>
  </si>
  <si>
    <t>03.01.01</t>
  </si>
  <si>
    <t>03.01.02</t>
  </si>
  <si>
    <t>03.01.03</t>
  </si>
  <si>
    <t>SERVIÇOS AUXILIARES ADMINISTRATIVOS </t>
  </si>
  <si>
    <t>04.01</t>
  </si>
  <si>
    <t>04.01.01</t>
  </si>
  <si>
    <t>TOTAL GERAL ORIGINAL (c/ BDI):</t>
  </si>
  <si>
    <t>TOTAL MENSAL</t>
  </si>
  <si>
    <t>PERCENTUAL MENSAL</t>
  </si>
  <si>
    <t>DESCONTO LINEAR DA EMPRESA (%)</t>
  </si>
  <si>
    <t>TOTAL GERAL SEM ADMINISTRAÇÃO</t>
  </si>
  <si>
    <t>TOTAL GERAL COM ADMINISTRAÇÃO</t>
  </si>
  <si>
    <t>PROPOSTA DA EMPRESA (c/ BDI):</t>
  </si>
  <si>
    <t>DESCONTO EFETIVO DA PROPOSTA (%)*:</t>
  </si>
  <si>
    <t>* O DESCONTO EFETIVO LEVA EM CONSIDERAÇÃO AS ALTERAÇÕES MANUAIS NOS PREÇOS DOS INSUMOS E AS ALTERAÇÕES NOS COEFICIENTES DE PRODUTIVIDADE APRESENTADOS NA PLANILHA ANALÍTICA.</t>
  </si>
  <si>
    <t>PLANILHA ANALÍTICA</t>
  </si>
  <si>
    <t>REF. SINAPI</t>
  </si>
  <si>
    <t>CLASS</t>
  </si>
  <si>
    <t>COEF.</t>
  </si>
  <si>
    <t>UNIT. (R$)</t>
  </si>
  <si>
    <t>TOTAL (R$)</t>
  </si>
  <si>
    <t>PLACA DE OBRA</t>
  </si>
  <si>
    <t>MO</t>
  </si>
  <si>
    <t>MAT</t>
  </si>
  <si>
    <t>Quant</t>
  </si>
  <si>
    <t xml:space="preserve">PLACA DE OBRA EM CHAPA DE ACO GALVANIZADO (PADRÃO MPF) </t>
  </si>
  <si>
    <r>
      <rPr>
        <b/>
        <sz val="10"/>
        <color theme="1"/>
        <rFont val="Arial"/>
      </rPr>
      <t xml:space="preserve">SER.CG </t>
    </r>
    <r>
      <rPr>
        <sz val="10"/>
        <color rgb="FF000000"/>
        <rFont val="Arial"/>
      </rPr>
      <t> </t>
    </r>
  </si>
  <si>
    <t>PREÇO(mão-de-obra):</t>
  </si>
  <si>
    <t>PREÇO(material):</t>
  </si>
  <si>
    <t>PREÇOTOTAL(unit.):</t>
  </si>
  <si>
    <t>LS(%):0,00</t>
  </si>
  <si>
    <t>BDI(%): 24,96</t>
  </si>
  <si>
    <t>ADM(%):0,00</t>
  </si>
  <si>
    <t>TOTALTAXA:</t>
  </si>
  <si>
    <t>PREÇOTOTALUNIT.(c/taxa):</t>
  </si>
  <si>
    <t>QUANTIDADE:</t>
  </si>
  <si>
    <t>PREÇOTOTAL(c/taxa):</t>
  </si>
  <si>
    <r>
      <rPr>
        <b/>
        <sz val="10"/>
        <color theme="1"/>
        <rFont val="Arial"/>
      </rPr>
      <t xml:space="preserve">SER.CG </t>
    </r>
    <r>
      <rPr>
        <sz val="10"/>
        <color rgb="FF000000"/>
        <rFont val="Arial"/>
      </rPr>
      <t> </t>
    </r>
  </si>
  <si>
    <t>UN</t>
  </si>
  <si>
    <t>91677/1</t>
  </si>
  <si>
    <r>
      <rPr>
        <b/>
        <sz val="10"/>
        <color theme="1"/>
        <rFont val="Arial"/>
      </rPr>
      <t xml:space="preserve">SER.CG </t>
    </r>
    <r>
      <rPr>
        <sz val="10"/>
        <color rgb="FF000000"/>
        <rFont val="Arial"/>
      </rPr>
      <t> </t>
    </r>
  </si>
  <si>
    <t>SERVIÇOS AUXILIARES E ADMINISTRATIVOS</t>
  </si>
  <si>
    <t>SUPERVISÃO DE OBRA</t>
  </si>
  <si>
    <r>
      <rPr>
        <b/>
        <sz val="10"/>
        <color theme="1"/>
        <rFont val="Arial"/>
      </rPr>
      <t xml:space="preserve">SER.CG </t>
    </r>
    <r>
      <rPr>
        <sz val="10"/>
        <color rgb="FF000000"/>
        <rFont val="Arial"/>
      </rPr>
      <t> </t>
    </r>
  </si>
  <si>
    <t>PROCURADORIAGERALDAREPÚBLICA</t>
  </si>
  <si>
    <t>SECRETARIADEENGENHARIAEARQUITETURA</t>
  </si>
  <si>
    <t>LISTA DE INSUMOS</t>
  </si>
  <si>
    <t>CÓDIGO</t>
  </si>
  <si>
    <t>PREÇO UNITÁRIO (R$)</t>
  </si>
  <si>
    <t>PROPOSTA DA EMPRESA (R$)</t>
  </si>
  <si>
    <t>ELETRICISTA COM ENCARGOS COMPLEMENTARES</t>
  </si>
  <si>
    <t>M.O.</t>
  </si>
  <si>
    <t>H</t>
  </si>
  <si>
    <t>AUXILIAR DE ELETRICISTA COM ENCARGOS COMPLEMENTARES</t>
  </si>
  <si>
    <t>MONTADOR ELETROMECÃNICO COM ENCARGOS COMPLEMENTARES</t>
  </si>
  <si>
    <t>ENCARREGADO GERAL COM ENCARGOS COMPLEMENTARES</t>
  </si>
  <si>
    <t>AUXILIAR DE MECÂNICO COM ENCARGOS COMPLEMENTARES</t>
  </si>
  <si>
    <t>ELETROTÉCNICO COM ENCARGOS COMPLEMENTARES</t>
  </si>
  <si>
    <t>MAT.</t>
  </si>
  <si>
    <t>un</t>
  </si>
  <si>
    <t>ENGENHEIRO ELETRICISTA COM ENCARGOS COMPLEMENTARES</t>
  </si>
  <si>
    <t>ENGENHEIRO MECÂNICO COM ENCARGOS COMPLEMENTARES</t>
  </si>
  <si>
    <t>ENGENHEIRO CIVIL DE OBRA PLENO COM ENCARGOS COMPLEMENTARES</t>
  </si>
  <si>
    <t>PROCURADORIA GERAL DA REPÚBLICA</t>
  </si>
  <si>
    <t>SECRETARIA DE ENGENHARIA E ARQUITETURA</t>
  </si>
  <si>
    <t>TAXAS: LEIS SOCIAIS E BDI</t>
  </si>
  <si>
    <t>Item</t>
  </si>
  <si>
    <t>LEIS SOCIAIS (LS) - SINAPI</t>
  </si>
  <si>
    <t>HORISTA (taxa já inclusa nos valores unitários de mão-de-obra)</t>
  </si>
  <si>
    <t>LS</t>
  </si>
  <si>
    <t>MENSALISTA (taxa já inclusa nos valores unitários de mão-de-obra)</t>
  </si>
  <si>
    <t>BONIFICAÇÃO DE DESPESAS INDIRETAS - BDI:</t>
  </si>
  <si>
    <t>SERVIÇOS</t>
  </si>
  <si>
    <t>EQUIPAMENTOS</t>
  </si>
  <si>
    <t>RISCOS</t>
  </si>
  <si>
    <t>R</t>
  </si>
  <si>
    <t>SEGUROS</t>
  </si>
  <si>
    <t>S</t>
  </si>
  <si>
    <t>GARANTIAS</t>
  </si>
  <si>
    <t>G</t>
  </si>
  <si>
    <t>DESPESAS FINANCEIRAS</t>
  </si>
  <si>
    <t>DF</t>
  </si>
  <si>
    <t>ADMINISTRAÇÃO CENTRAL</t>
  </si>
  <si>
    <t>AC</t>
  </si>
  <si>
    <t>LUCRO</t>
  </si>
  <si>
    <t>L</t>
  </si>
  <si>
    <t>COFINS</t>
  </si>
  <si>
    <t>I</t>
  </si>
  <si>
    <t>PIS</t>
  </si>
  <si>
    <t>CPRB</t>
  </si>
  <si>
    <t>ISS</t>
  </si>
  <si>
    <t>Fórmula:</t>
  </si>
  <si>
    <r>
      <rPr>
        <sz val="10"/>
        <color rgb="FF000000"/>
        <rFont val="Arial"/>
      </rPr>
      <t xml:space="preserve">     BDI =  { [ </t>
    </r>
    <r>
      <rPr>
        <u/>
        <sz val="10"/>
        <color rgb="FF000000"/>
        <rFont val="Arial"/>
      </rPr>
      <t>(1+(R+S+G+AC)).(1+DF).(1+L)</t>
    </r>
    <r>
      <rPr>
        <sz val="10"/>
        <color rgb="FF000000"/>
        <rFont val="Arial"/>
      </rPr>
      <t xml:space="preserve"> ] -1 } x 100                                                                                                                                           1 - ( I )</t>
    </r>
  </si>
  <si>
    <t>BDI</t>
  </si>
  <si>
    <t>-</t>
  </si>
  <si>
    <r>
      <rPr>
        <sz val="10"/>
        <color rgb="FF000000"/>
        <rFont val="Arial1"/>
      </rPr>
      <t xml:space="preserve">Aos equipamentos de custos significativos destacados nas composições unitárias será aplicada a taxa de BDI diferenciada de </t>
    </r>
    <r>
      <rPr>
        <b/>
        <sz val="10"/>
        <color rgb="FF000000"/>
        <rFont val="Arial1"/>
      </rPr>
      <t>14,02%,</t>
    </r>
    <r>
      <rPr>
        <sz val="10"/>
        <color rgb="FF000000"/>
        <rFont val="Arial1"/>
      </rPr>
      <t xml:space="preserve"> conforme entendimento constante do Acórdão 2622/2013 do TCU.</t>
    </r>
  </si>
  <si>
    <t>VALOR</t>
  </si>
  <si>
    <t xml:space="preserve">MÊS 1
</t>
  </si>
  <si>
    <t xml:space="preserve">MÊS 2
</t>
  </si>
  <si>
    <t xml:space="preserve">MÊS 3
</t>
  </si>
  <si>
    <t xml:space="preserve">MÊS 4
</t>
  </si>
  <si>
    <t xml:space="preserve">MÊS 5
</t>
  </si>
  <si>
    <t>TOTAL GERAL</t>
  </si>
  <si>
    <t>PROCURADORIA DA REPÚBLICA EM GOIÁS</t>
  </si>
  <si>
    <t>COORDENADORIA DE ADM</t>
  </si>
  <si>
    <t>RECOMPOSIÇÃO DA FACHADA DO
EDIFÍCIO SEDE DA PR-GO</t>
  </si>
  <si>
    <t>ARQUITETO DE OBRA SENIOR COM ENCARGOS COMPLEMENTARES</t>
  </si>
  <si>
    <t>FORNECIMENTO E INSTALAÇÃO DE PLACA DE OBRA COM CHAPA GALVANIZADA E ESTRUTURA DE MADEIRA. AF_03/2022_PS</t>
  </si>
  <si>
    <t>m²</t>
  </si>
  <si>
    <t>PROJETO EXECUTIVO</t>
  </si>
  <si>
    <t xml:space="preserve">PROJETO EXECUTIVO - RECOMPOSIÇÃO DA FACHADA DO EDIFÍCIO SEDE DA PR-GO </t>
  </si>
  <si>
    <t>RECOMPOSIÇÃO DA FACHADA</t>
  </si>
  <si>
    <t>RECOMPOSIÇÃO DA FACHADA DO EDIFÍCIO SEDE DA PR-GO</t>
  </si>
  <si>
    <t>MERC04</t>
  </si>
  <si>
    <t xml:space="preserve">FORNECIMENTO E INSTALAÇÃO DE PLACAS DE ACM INCLUINDO
SUBESTRUTURA DE ALUMÍNIO E FIXAÇÕES NAS FACHADAS E
MARQUISE CONFORME ESPECIFICAÇÃO DO PROJETO EXECUTIVO E CADERNO DE ESPECIFICAÇÕES E ENCARGOS. INCLUI O TRANSPORTE VERTICAL E HORIZONTAL E O TRABALHO EM ALTURA </t>
  </si>
  <si>
    <t>RECOMPOSIÇÃO DA FACHADA DO EDIFÍCIO SEDE DA PR-GO - FACHADA LESTE</t>
  </si>
  <si>
    <t>M²</t>
  </si>
  <si>
    <t xml:space="preserve">Posição </t>
  </si>
  <si>
    <t xml:space="preserve">Localização </t>
  </si>
  <si>
    <t>Área (m²)</t>
  </si>
  <si>
    <t>LATERAL</t>
  </si>
  <si>
    <t xml:space="preserve">Fachada Oeste </t>
  </si>
  <si>
    <t xml:space="preserve">Fachada Leste </t>
  </si>
  <si>
    <t>Prisma Auditório</t>
  </si>
  <si>
    <t>FRONTAL</t>
  </si>
  <si>
    <t>Cobertura entrada</t>
  </si>
  <si>
    <t>Platebanda 5º Pavimento</t>
  </si>
  <si>
    <t>Fundo</t>
  </si>
  <si>
    <t>Perímetro</t>
  </si>
  <si>
    <t>Platebanda Cobertura</t>
  </si>
  <si>
    <t>Prisma Reservatório</t>
  </si>
  <si>
    <t>RECOMPOSIÇÃO DA FACHADA DO EDIFÍCIO SEDE DA PR-GO - FACHADA OESTE</t>
  </si>
  <si>
    <t>RECOMPOSIÇÃO DA FACHADA DO EDIFÍCIO SEDE DA PR-GO - PRISMA AUDITÓRIO</t>
  </si>
  <si>
    <t>03.01.04</t>
  </si>
  <si>
    <t>RECOMPOSIÇÃO DA FACHADA DO EDIFÍCIO SEDE DA PR-GO - COBERTURA ENTRADA</t>
  </si>
  <si>
    <t>03.01.05</t>
  </si>
  <si>
    <t>RECOMPOSIÇÃO DA FACHADA DO EDIFÍCIO SEDE DA PR-GO - PLATEBANDA 5º PAVIMENTO</t>
  </si>
  <si>
    <t>03.01.06</t>
  </si>
  <si>
    <t>RECOMPOSIÇÃO DA FACHADA DO EDIFÍCIO SEDE DA PR-GO - PLATEBANDA COBERTURA</t>
  </si>
  <si>
    <t>03.01.07</t>
  </si>
  <si>
    <t>RECOMPOSIÇÃO DA FACHADA DO EDIFÍCIO SEDE DA PR-GO - PRISMA RESERVATÓRIO</t>
  </si>
  <si>
    <t>03.01.08</t>
  </si>
  <si>
    <t>RECOMPOSIÇÃO DA FACHADA DO EDIFÍCIO SEDE DA PR-GO - SINALIZAÇÃO VISUAL</t>
  </si>
  <si>
    <t>MERC05</t>
  </si>
  <si>
    <t xml:space="preserve">FORNECIMENTO E INSTALAÇÃO DE PONTO DE ANCORAGEM COM PARAFUSO DO TIPO PARABOLT E OLHAL EM AÇO INOXIDÁVEL - AISI 304 ou 316l - COM CAPACIDADE DE SUPORTE DE 2300 kgf. INCLUINDO PROJETO EXECUTIVO, TESTES E LAUDOS DE ACORDO COM NR 18, NR 33 e ABNT NBR 16325.  </t>
  </si>
  <si>
    <t>01.02</t>
  </si>
  <si>
    <t>PONTOS DE ANCORAGEM</t>
  </si>
  <si>
    <t>01.02.01</t>
  </si>
  <si>
    <t>FORNECIMENTO E INSTALAÇÃO DE PONTOS DE ANCORAGEM</t>
  </si>
  <si>
    <t>01.03.01</t>
  </si>
  <si>
    <t>01.03</t>
  </si>
  <si>
    <t>FORNECIMENTO DE CONTAINER</t>
  </si>
  <si>
    <t>LOCACAO DE CONTAINER 2,30 X 6,00 M, ALT. 2,50 M, PARA ESCRITORIO, SEM DIVISORIAS INTERNAS E SEM SANITARIO (NAOINCLUIMOBILIZACAO/DESMOBILIZACAO)</t>
  </si>
  <si>
    <t>mês</t>
  </si>
  <si>
    <t>MOBILIZAÇÃO / DESMOBILIZAÇÃO CONTAINER</t>
  </si>
  <si>
    <t>CONTAINER</t>
  </si>
  <si>
    <t>MERC06</t>
  </si>
  <si>
    <t>01.03.02</t>
  </si>
  <si>
    <t>MOBILIZAÇÃO / DESMOBILIZAÇÃO DE CONTAINER</t>
  </si>
  <si>
    <t xml:space="preserve">MÊS 6
</t>
  </si>
  <si>
    <t>MERC07</t>
  </si>
  <si>
    <t xml:space="preserve">SUBSTITUIÇÃO, FORNECIMENTO E INSTALAÇÃO DE PLACAS DE ACM INCLUINDO A RETIRADA E DESCARTE, SUBESTRUTURA DE ALUMÍNIO E FIXAÇÕES NAS FACHADAS E
MARQUISE CONFORME ESPECIFICAÇÃO DO PROJETO EXECUTIVO E CADERNO DE ESPECIFICAÇÕES E ENCARGOS. INCLUI O TRANSPORTE VERTICAL E HORIZONTAL E O TRABALHO EM ALTURA </t>
  </si>
  <si>
    <t>REFERÊNCIA: SINAPI - GO - 07/24 (DESONERADO) e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</si>
</sst>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"/>
    <numFmt numFmtId="165" formatCode="_-&quot;R$&quot;\ * #,##0.00_-;\-&quot;R$&quot;\ * #,##0.00_-;_-&quot;R$&quot;\ * &quot;-&quot;??_-;_-@"/>
    <numFmt numFmtId="166" formatCode="[$R$-416]&quot; &quot;#,##0.00;[Red]&quot;-&quot;[$R$-416]&quot; &quot;#,##0.00"/>
    <numFmt numFmtId="167" formatCode="0.0%"/>
    <numFmt numFmtId="168" formatCode="#,##0.00_ ;\-#,##0.00\ "/>
    <numFmt numFmtId="169" formatCode="0.000000"/>
    <numFmt numFmtId="170" formatCode="0.00000"/>
    <numFmt numFmtId="171" formatCode="&quot;R$&quot;\ #,##0.00"/>
    <numFmt numFmtId="172" formatCode="mm/yy"/>
    <numFmt numFmtId="173" formatCode="_(&quot;R$ &quot;* #,##0.00_);_(&quot;R$ &quot;* \(#,##0.00\);_(&quot;R$ &quot;* \-??_);_(@_)"/>
  </numFmts>
  <fonts count="32"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0"/>
      <color theme="1"/>
      <name val="Arial"/>
    </font>
    <font>
      <b/>
      <sz val="12"/>
      <color theme="1"/>
      <name val="Arial"/>
    </font>
    <font>
      <sz val="10"/>
      <color theme="1"/>
      <name val="Arial"/>
    </font>
    <font>
      <b/>
      <sz val="11"/>
      <color theme="1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u/>
      <sz val="11"/>
      <color theme="10"/>
      <name val="Calibri"/>
    </font>
    <font>
      <sz val="11"/>
      <color rgb="FF000000"/>
      <name val="Calibri"/>
    </font>
    <font>
      <b/>
      <sz val="10"/>
      <color rgb="FFFF0000"/>
      <name val="Arial"/>
    </font>
    <font>
      <sz val="10"/>
      <color rgb="FFFF0000"/>
      <name val="Arial"/>
    </font>
    <font>
      <b/>
      <sz val="12"/>
      <color rgb="FFFF0000"/>
      <name val="Arial"/>
    </font>
    <font>
      <b/>
      <sz val="8"/>
      <color theme="1"/>
      <name val="Arial"/>
    </font>
    <font>
      <sz val="11"/>
      <color theme="1"/>
      <name val="Calibri"/>
    </font>
    <font>
      <sz val="14"/>
      <color theme="1"/>
      <name val="Arial"/>
    </font>
    <font>
      <b/>
      <sz val="14"/>
      <color theme="1"/>
      <name val="Arial"/>
    </font>
    <font>
      <b/>
      <sz val="16"/>
      <color theme="1"/>
      <name val="Arial"/>
    </font>
    <font>
      <b/>
      <sz val="14"/>
      <color rgb="FF000000"/>
      <name val="Arial"/>
    </font>
    <font>
      <sz val="12"/>
      <color rgb="FF0000FF"/>
      <name val="Arial"/>
    </font>
    <font>
      <sz val="12"/>
      <color theme="1"/>
      <name val="Arial"/>
    </font>
    <font>
      <b/>
      <sz val="12"/>
      <color rgb="FF0000FF"/>
      <name val="Arial"/>
    </font>
    <font>
      <sz val="11"/>
      <color theme="1"/>
      <name val="Arial"/>
    </font>
    <font>
      <u/>
      <sz val="10"/>
      <color rgb="FF000000"/>
      <name val="Arial"/>
    </font>
    <font>
      <sz val="10"/>
      <color rgb="FF000000"/>
      <name val="Arial1"/>
    </font>
    <font>
      <b/>
      <sz val="10"/>
      <color rgb="FF000000"/>
      <name val="Arial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E5DFEC"/>
        <bgColor rgb="FFE5DFEC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ABF8F"/>
        <bgColor rgb="FFFABF8F"/>
      </patternFill>
    </fill>
    <fill>
      <patternFill patternType="solid">
        <fgColor rgb="FF99CC00"/>
        <bgColor rgb="FF99CC00"/>
      </patternFill>
    </fill>
    <fill>
      <patternFill patternType="solid">
        <fgColor rgb="FFEEECE1"/>
        <bgColor rgb="FFEEECE1"/>
      </patternFill>
    </fill>
    <fill>
      <patternFill patternType="solid">
        <fgColor rgb="FFFBD4B4"/>
        <bgColor rgb="FFFBD4B4"/>
      </patternFill>
    </fill>
    <fill>
      <patternFill patternType="solid">
        <fgColor theme="4" tint="0.39997558519241921"/>
        <bgColor indexed="64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1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vertical="top" wrapText="1"/>
    </xf>
    <xf numFmtId="10" fontId="3" fillId="0" borderId="0" xfId="0" applyNumberFormat="1" applyFont="1" applyAlignment="1">
      <alignment vertical="top" wrapText="1"/>
    </xf>
    <xf numFmtId="164" fontId="3" fillId="3" borderId="16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6" borderId="19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19" xfId="0" applyFont="1" applyBorder="1" applyAlignment="1">
      <alignment horizontal="left" vertical="center" wrapText="1"/>
    </xf>
    <xf numFmtId="10" fontId="10" fillId="0" borderId="19" xfId="0" applyNumberFormat="1" applyFont="1" applyBorder="1" applyAlignment="1">
      <alignment vertical="center"/>
    </xf>
    <xf numFmtId="10" fontId="1" fillId="0" borderId="19" xfId="0" applyNumberFormat="1" applyFont="1" applyBorder="1" applyAlignment="1">
      <alignment vertical="center"/>
    </xf>
    <xf numFmtId="165" fontId="1" fillId="5" borderId="19" xfId="0" applyNumberFormat="1" applyFont="1" applyFill="1" applyBorder="1" applyAlignment="1">
      <alignment vertical="center"/>
    </xf>
    <xf numFmtId="0" fontId="1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7" fillId="7" borderId="19" xfId="0" applyFont="1" applyFill="1" applyBorder="1" applyAlignment="1">
      <alignment horizontal="right" vertical="center"/>
    </xf>
    <xf numFmtId="4" fontId="7" fillId="7" borderId="19" xfId="0" applyNumberFormat="1" applyFont="1" applyFill="1" applyBorder="1" applyAlignment="1">
      <alignment horizontal="right" vertical="center"/>
    </xf>
    <xf numFmtId="165" fontId="7" fillId="5" borderId="19" xfId="0" applyNumberFormat="1" applyFont="1" applyFill="1" applyBorder="1" applyAlignment="1">
      <alignment vertical="center"/>
    </xf>
    <xf numFmtId="165" fontId="11" fillId="5" borderId="19" xfId="0" applyNumberFormat="1" applyFont="1" applyFill="1" applyBorder="1" applyAlignment="1">
      <alignment vertical="center"/>
    </xf>
    <xf numFmtId="0" fontId="5" fillId="3" borderId="19" xfId="0" applyFont="1" applyFill="1" applyBorder="1" applyAlignment="1">
      <alignment horizontal="left" vertical="center" wrapText="1"/>
    </xf>
    <xf numFmtId="10" fontId="1" fillId="8" borderId="19" xfId="0" applyNumberFormat="1" applyFont="1" applyFill="1" applyBorder="1" applyAlignment="1">
      <alignment vertical="center"/>
    </xf>
    <xf numFmtId="0" fontId="3" fillId="4" borderId="23" xfId="0" applyFont="1" applyFill="1" applyBorder="1" applyAlignment="1">
      <alignment horizontal="right" vertical="center" wrapText="1"/>
    </xf>
    <xf numFmtId="165" fontId="7" fillId="5" borderId="24" xfId="0" applyNumberFormat="1" applyFont="1" applyFill="1" applyBorder="1" applyAlignment="1">
      <alignment vertical="center"/>
    </xf>
    <xf numFmtId="165" fontId="7" fillId="5" borderId="19" xfId="0" applyNumberFormat="1" applyFont="1" applyFill="1" applyBorder="1" applyAlignment="1">
      <alignment horizontal="center" vertical="center"/>
    </xf>
    <xf numFmtId="165" fontId="11" fillId="5" borderId="24" xfId="0" applyNumberFormat="1" applyFont="1" applyFill="1" applyBorder="1" applyAlignment="1">
      <alignment vertical="center"/>
    </xf>
    <xf numFmtId="165" fontId="3" fillId="5" borderId="19" xfId="0" applyNumberFormat="1" applyFont="1" applyFill="1" applyBorder="1" applyAlignment="1">
      <alignment vertical="center" wrapText="1"/>
    </xf>
    <xf numFmtId="10" fontId="3" fillId="5" borderId="19" xfId="0" applyNumberFormat="1" applyFont="1" applyFill="1" applyBorder="1" applyAlignment="1">
      <alignment horizontal="center" vertical="center" wrapText="1"/>
    </xf>
    <xf numFmtId="10" fontId="5" fillId="5" borderId="19" xfId="0" applyNumberFormat="1" applyFont="1" applyFill="1" applyBorder="1" applyAlignment="1">
      <alignment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vertical="center" wrapText="1"/>
    </xf>
    <xf numFmtId="0" fontId="3" fillId="4" borderId="29" xfId="0" applyFont="1" applyFill="1" applyBorder="1" applyAlignment="1">
      <alignment vertical="center" wrapText="1"/>
    </xf>
    <xf numFmtId="165" fontId="11" fillId="5" borderId="19" xfId="0" applyNumberFormat="1" applyFont="1" applyFill="1" applyBorder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10" fontId="12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168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 vertical="top" wrapText="1"/>
    </xf>
    <xf numFmtId="10" fontId="3" fillId="2" borderId="4" xfId="0" applyNumberFormat="1" applyFont="1" applyFill="1" applyBorder="1" applyAlignment="1">
      <alignment horizontal="right" wrapText="1"/>
    </xf>
    <xf numFmtId="0" fontId="7" fillId="2" borderId="4" xfId="0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4" fontId="7" fillId="2" borderId="4" xfId="0" applyNumberFormat="1" applyFont="1" applyFill="1" applyBorder="1" applyAlignment="1">
      <alignment horizontal="right"/>
    </xf>
    <xf numFmtId="4" fontId="7" fillId="2" borderId="4" xfId="0" applyNumberFormat="1" applyFont="1" applyFill="1" applyBorder="1" applyAlignment="1"/>
    <xf numFmtId="0" fontId="7" fillId="3" borderId="19" xfId="0" applyFont="1" applyFill="1" applyBorder="1" applyAlignment="1">
      <alignment horizontal="center" vertical="center" wrapText="1"/>
    </xf>
    <xf numFmtId="4" fontId="7" fillId="3" borderId="19" xfId="0" applyNumberFormat="1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169" fontId="5" fillId="9" borderId="19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Alignment="1">
      <alignment horizontal="center"/>
    </xf>
    <xf numFmtId="0" fontId="5" fillId="0" borderId="19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center" vertical="center" wrapText="1"/>
    </xf>
    <xf numFmtId="4" fontId="5" fillId="7" borderId="19" xfId="0" applyNumberFormat="1" applyFont="1" applyFill="1" applyBorder="1" applyAlignment="1">
      <alignment horizontal="right" vertical="center"/>
    </xf>
    <xf numFmtId="4" fontId="5" fillId="2" borderId="19" xfId="0" applyNumberFormat="1" applyFont="1" applyFill="1" applyBorder="1" applyAlignment="1">
      <alignment horizontal="right" vertical="center"/>
    </xf>
    <xf numFmtId="0" fontId="5" fillId="7" borderId="30" xfId="0" applyFont="1" applyFill="1" applyBorder="1" applyAlignment="1">
      <alignment horizontal="right" vertical="center"/>
    </xf>
    <xf numFmtId="0" fontId="5" fillId="7" borderId="28" xfId="0" applyFont="1" applyFill="1" applyBorder="1" applyAlignment="1">
      <alignment horizontal="right" vertical="center"/>
    </xf>
    <xf numFmtId="4" fontId="5" fillId="7" borderId="29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4" fontId="5" fillId="11" borderId="19" xfId="0" applyNumberFormat="1" applyFont="1" applyFill="1" applyBorder="1" applyAlignment="1">
      <alignment horizontal="right" vertical="center"/>
    </xf>
    <xf numFmtId="169" fontId="1" fillId="9" borderId="4" xfId="0" applyNumberFormat="1" applyFont="1" applyFill="1" applyBorder="1" applyAlignment="1"/>
    <xf numFmtId="4" fontId="1" fillId="0" borderId="0" xfId="0" applyNumberFormat="1" applyFont="1" applyAlignment="1"/>
    <xf numFmtId="170" fontId="1" fillId="0" borderId="0" xfId="0" applyNumberFormat="1" applyFont="1" applyAlignment="1"/>
    <xf numFmtId="4" fontId="1" fillId="2" borderId="4" xfId="0" applyNumberFormat="1" applyFont="1" applyFill="1" applyBorder="1" applyAlignment="1"/>
    <xf numFmtId="0" fontId="4" fillId="2" borderId="4" xfId="0" applyFont="1" applyFill="1" applyBorder="1" applyAlignment="1">
      <alignment horizontal="center" vertical="top" wrapText="1"/>
    </xf>
    <xf numFmtId="4" fontId="4" fillId="2" borderId="4" xfId="0" applyNumberFormat="1" applyFont="1" applyFill="1" applyBorder="1" applyAlignment="1">
      <alignment vertical="top" wrapText="1"/>
    </xf>
    <xf numFmtId="0" fontId="7" fillId="4" borderId="19" xfId="0" applyFont="1" applyFill="1" applyBorder="1" applyAlignment="1">
      <alignment horizontal="center" vertical="top" wrapText="1"/>
    </xf>
    <xf numFmtId="171" fontId="7" fillId="4" borderId="19" xfId="0" applyNumberFormat="1" applyFont="1" applyFill="1" applyBorder="1" applyAlignment="1">
      <alignment horizontal="center" vertical="top" wrapText="1"/>
    </xf>
    <xf numFmtId="4" fontId="7" fillId="4" borderId="19" xfId="0" applyNumberFormat="1" applyFont="1" applyFill="1" applyBorder="1" applyAlignment="1">
      <alignment horizontal="center" vertical="top" wrapText="1"/>
    </xf>
    <xf numFmtId="0" fontId="10" fillId="7" borderId="19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center" vertical="center" wrapText="1"/>
    </xf>
    <xf numFmtId="171" fontId="5" fillId="0" borderId="19" xfId="0" applyNumberFormat="1" applyFont="1" applyBorder="1" applyAlignment="1">
      <alignment horizontal="center" vertical="center" wrapText="1"/>
    </xf>
    <xf numFmtId="4" fontId="5" fillId="12" borderId="19" xfId="0" applyNumberFormat="1" applyFont="1" applyFill="1" applyBorder="1" applyAlignment="1">
      <alignment horizontal="right" vertical="center" wrapText="1"/>
    </xf>
    <xf numFmtId="0" fontId="10" fillId="2" borderId="31" xfId="0" applyFont="1" applyFill="1" applyBorder="1" applyAlignment="1">
      <alignment horizontal="left" vertical="center" wrapText="1"/>
    </xf>
    <xf numFmtId="171" fontId="15" fillId="0" borderId="19" xfId="0" applyNumberFormat="1" applyFont="1" applyBorder="1" applyAlignment="1">
      <alignment horizontal="center"/>
    </xf>
    <xf numFmtId="171" fontId="15" fillId="0" borderId="1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71" fontId="5" fillId="0" borderId="19" xfId="0" applyNumberFormat="1" applyFont="1" applyBorder="1" applyAlignment="1">
      <alignment horizontal="center" vertical="top"/>
    </xf>
    <xf numFmtId="171" fontId="10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171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/>
    <xf numFmtId="0" fontId="3" fillId="2" borderId="4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10" fontId="5" fillId="0" borderId="35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10" fontId="5" fillId="0" borderId="40" xfId="0" applyNumberFormat="1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10" fontId="1" fillId="12" borderId="35" xfId="0" applyNumberFormat="1" applyFont="1" applyFill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10" fontId="1" fillId="8" borderId="43" xfId="0" applyNumberFormat="1" applyFont="1" applyFill="1" applyBorder="1" applyAlignment="1">
      <alignment horizontal="center"/>
    </xf>
    <xf numFmtId="0" fontId="1" fillId="0" borderId="44" xfId="0" applyFont="1" applyBorder="1" applyAlignment="1">
      <alignment vertical="center"/>
    </xf>
    <xf numFmtId="0" fontId="7" fillId="0" borderId="44" xfId="0" applyFont="1" applyBorder="1" applyAlignment="1">
      <alignment horizontal="center" vertical="center"/>
    </xf>
    <xf numFmtId="10" fontId="5" fillId="12" borderId="45" xfId="0" applyNumberFormat="1" applyFont="1" applyFill="1" applyBorder="1" applyAlignment="1">
      <alignment horizontal="center"/>
    </xf>
    <xf numFmtId="10" fontId="1" fillId="12" borderId="45" xfId="0" applyNumberFormat="1" applyFont="1" applyFill="1" applyBorder="1" applyAlignment="1">
      <alignment horizontal="center"/>
    </xf>
    <xf numFmtId="0" fontId="1" fillId="0" borderId="47" xfId="0" applyFont="1" applyBorder="1" applyAlignment="1">
      <alignment horizontal="center" vertical="center"/>
    </xf>
    <xf numFmtId="10" fontId="1" fillId="12" borderId="48" xfId="0" applyNumberFormat="1" applyFont="1" applyFill="1" applyBorder="1" applyAlignment="1">
      <alignment horizontal="center"/>
    </xf>
    <xf numFmtId="0" fontId="7" fillId="0" borderId="3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10" fontId="3" fillId="0" borderId="4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6" fillId="0" borderId="0" xfId="0" applyFont="1" applyAlignment="1">
      <alignment vertical="center"/>
    </xf>
    <xf numFmtId="49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/>
    </xf>
    <xf numFmtId="172" fontId="18" fillId="0" borderId="50" xfId="0" applyNumberFormat="1" applyFont="1" applyBorder="1" applyAlignment="1">
      <alignment vertical="center"/>
    </xf>
    <xf numFmtId="172" fontId="18" fillId="0" borderId="51" xfId="0" applyNumberFormat="1" applyFont="1" applyBorder="1" applyAlignment="1">
      <alignment vertical="center"/>
    </xf>
    <xf numFmtId="172" fontId="18" fillId="0" borderId="52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9" fillId="0" borderId="19" xfId="0" applyFont="1" applyBorder="1" applyAlignment="1">
      <alignment horizontal="center" vertical="center" wrapText="1"/>
    </xf>
    <xf numFmtId="172" fontId="17" fillId="0" borderId="19" xfId="0" applyNumberFormat="1" applyFont="1" applyBorder="1" applyAlignment="1">
      <alignment horizontal="center" vertical="center"/>
    </xf>
    <xf numFmtId="165" fontId="20" fillId="0" borderId="19" xfId="0" applyNumberFormat="1" applyFont="1" applyBorder="1" applyAlignment="1">
      <alignment horizontal="center" vertical="center"/>
    </xf>
    <xf numFmtId="39" fontId="17" fillId="0" borderId="19" xfId="0" applyNumberFormat="1" applyFont="1" applyBorder="1" applyAlignment="1">
      <alignment horizontal="center" vertical="center"/>
    </xf>
    <xf numFmtId="39" fontId="16" fillId="0" borderId="0" xfId="0" applyNumberFormat="1" applyFont="1" applyAlignment="1">
      <alignment horizontal="right" vertical="center"/>
    </xf>
    <xf numFmtId="39" fontId="16" fillId="0" borderId="0" xfId="0" applyNumberFormat="1" applyFont="1" applyAlignment="1">
      <alignment horizontal="center" vertical="center"/>
    </xf>
    <xf numFmtId="10" fontId="20" fillId="0" borderId="19" xfId="0" applyNumberFormat="1" applyFont="1" applyBorder="1" applyAlignment="1">
      <alignment horizontal="center" vertical="center"/>
    </xf>
    <xf numFmtId="10" fontId="21" fillId="0" borderId="19" xfId="0" applyNumberFormat="1" applyFont="1" applyBorder="1" applyAlignment="1">
      <alignment horizontal="center" vertical="center"/>
    </xf>
    <xf numFmtId="37" fontId="16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17" fillId="0" borderId="18" xfId="0" applyNumberFormat="1" applyFont="1" applyBorder="1" applyAlignment="1">
      <alignment horizontal="center" vertical="center"/>
    </xf>
    <xf numFmtId="4" fontId="17" fillId="0" borderId="19" xfId="0" applyNumberFormat="1" applyFont="1" applyBorder="1" applyAlignment="1">
      <alignment horizontal="center" vertical="center"/>
    </xf>
    <xf numFmtId="10" fontId="22" fillId="0" borderId="19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2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right" vertic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28" xfId="0" applyFont="1" applyBorder="1"/>
    <xf numFmtId="0" fontId="27" fillId="13" borderId="56" xfId="0" applyFont="1" applyFill="1" applyBorder="1" applyAlignment="1">
      <alignment horizontal="center"/>
    </xf>
    <xf numFmtId="0" fontId="0" fillId="13" borderId="57" xfId="0" applyFill="1" applyBorder="1" applyAlignment="1">
      <alignment horizontal="center"/>
    </xf>
    <xf numFmtId="0" fontId="0" fillId="13" borderId="58" xfId="0" applyFill="1" applyBorder="1"/>
    <xf numFmtId="0" fontId="0" fillId="0" borderId="57" xfId="0" applyBorder="1"/>
    <xf numFmtId="0" fontId="0" fillId="0" borderId="58" xfId="0" applyBorder="1"/>
    <xf numFmtId="0" fontId="0" fillId="0" borderId="4" xfId="0" applyBorder="1"/>
    <xf numFmtId="0" fontId="0" fillId="0" borderId="60" xfId="0" applyBorder="1"/>
    <xf numFmtId="0" fontId="0" fillId="0" borderId="62" xfId="0" applyBorder="1"/>
    <xf numFmtId="0" fontId="0" fillId="0" borderId="63" xfId="0" applyBorder="1"/>
    <xf numFmtId="0" fontId="0" fillId="0" borderId="64" xfId="0" applyBorder="1" applyAlignment="1">
      <alignment horizontal="center"/>
    </xf>
    <xf numFmtId="0" fontId="0" fillId="0" borderId="65" xfId="0" applyBorder="1"/>
    <xf numFmtId="0" fontId="0" fillId="0" borderId="66" xfId="0" applyBorder="1"/>
    <xf numFmtId="0" fontId="27" fillId="0" borderId="66" xfId="0" applyFont="1" applyBorder="1"/>
    <xf numFmtId="0" fontId="0" fillId="0" borderId="0" xfId="0" applyFont="1" applyAlignment="1"/>
    <xf numFmtId="0" fontId="1" fillId="0" borderId="0" xfId="0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0" fontId="2" fillId="0" borderId="29" xfId="0" applyFont="1" applyBorder="1"/>
    <xf numFmtId="0" fontId="28" fillId="2" borderId="31" xfId="0" applyFont="1" applyFill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right" vertical="center" wrapText="1"/>
    </xf>
    <xf numFmtId="0" fontId="29" fillId="10" borderId="19" xfId="0" applyFont="1" applyFill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right" vertical="center" wrapText="1"/>
    </xf>
    <xf numFmtId="0" fontId="30" fillId="0" borderId="19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2" fillId="0" borderId="12" xfId="0" applyFont="1" applyBorder="1"/>
    <xf numFmtId="0" fontId="2" fillId="0" borderId="13" xfId="0" applyFont="1" applyBorder="1"/>
    <xf numFmtId="10" fontId="6" fillId="4" borderId="26" xfId="0" applyNumberFormat="1" applyFont="1" applyFill="1" applyBorder="1" applyAlignment="1">
      <alignment horizontal="center" vertical="center" wrapText="1"/>
    </xf>
    <xf numFmtId="0" fontId="2" fillId="0" borderId="25" xfId="0" applyFont="1" applyBorder="1"/>
    <xf numFmtId="0" fontId="3" fillId="0" borderId="11" xfId="0" applyFont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165" fontId="6" fillId="4" borderId="26" xfId="0" applyNumberFormat="1" applyFont="1" applyFill="1" applyBorder="1" applyAlignment="1">
      <alignment horizontal="center" vertical="center" wrapText="1"/>
    </xf>
    <xf numFmtId="10" fontId="6" fillId="9" borderId="26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165" fontId="4" fillId="4" borderId="26" xfId="0" applyNumberFormat="1" applyFont="1" applyFill="1" applyBorder="1" applyAlignment="1">
      <alignment horizontal="center" vertical="center" wrapText="1"/>
    </xf>
    <xf numFmtId="167" fontId="4" fillId="4" borderId="2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164" fontId="3" fillId="3" borderId="7" xfId="0" applyNumberFormat="1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7" fillId="4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2" fillId="0" borderId="27" xfId="0" applyFont="1" applyBorder="1"/>
    <xf numFmtId="164" fontId="3" fillId="0" borderId="0" xfId="0" applyNumberFormat="1" applyFont="1" applyAlignment="1">
      <alignment horizontal="center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3" fillId="3" borderId="6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right" vertical="center" wrapText="1"/>
    </xf>
    <xf numFmtId="0" fontId="2" fillId="0" borderId="21" xfId="0" applyFont="1" applyBorder="1"/>
    <xf numFmtId="0" fontId="2" fillId="0" borderId="22" xfId="0" applyFont="1" applyBorder="1"/>
    <xf numFmtId="0" fontId="8" fillId="0" borderId="11" xfId="0" applyFont="1" applyBorder="1" applyAlignment="1">
      <alignment horizontal="center" vertical="center"/>
    </xf>
    <xf numFmtId="0" fontId="5" fillId="7" borderId="11" xfId="0" applyFont="1" applyFill="1" applyBorder="1" applyAlignment="1">
      <alignment horizontal="right" vertical="center"/>
    </xf>
    <xf numFmtId="0" fontId="29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right"/>
    </xf>
    <xf numFmtId="0" fontId="5" fillId="7" borderId="1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2" fillId="0" borderId="38" xfId="0" applyFont="1" applyBorder="1"/>
    <xf numFmtId="0" fontId="1" fillId="0" borderId="11" xfId="0" applyFont="1" applyBorder="1" applyAlignment="1">
      <alignment horizontal="center"/>
    </xf>
    <xf numFmtId="0" fontId="3" fillId="3" borderId="26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2" fillId="0" borderId="46" xfId="0" applyFont="1" applyBorder="1"/>
    <xf numFmtId="0" fontId="1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172" fontId="18" fillId="0" borderId="10" xfId="0" applyNumberFormat="1" applyFont="1" applyBorder="1" applyAlignment="1">
      <alignment horizontal="center" vertical="center" wrapText="1"/>
    </xf>
    <xf numFmtId="172" fontId="18" fillId="0" borderId="10" xfId="0" applyNumberFormat="1" applyFont="1" applyBorder="1" applyAlignment="1">
      <alignment horizontal="center" vertical="center"/>
    </xf>
    <xf numFmtId="49" fontId="17" fillId="0" borderId="50" xfId="0" applyNumberFormat="1" applyFont="1" applyBorder="1" applyAlignment="1">
      <alignment horizontal="center" vertical="center"/>
    </xf>
    <xf numFmtId="0" fontId="2" fillId="0" borderId="52" xfId="0" applyFont="1" applyBorder="1"/>
    <xf numFmtId="0" fontId="2" fillId="0" borderId="54" xfId="0" applyFont="1" applyBorder="1"/>
    <xf numFmtId="0" fontId="2" fillId="0" borderId="55" xfId="0" applyFont="1" applyBorder="1"/>
    <xf numFmtId="173" fontId="4" fillId="0" borderId="53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49" fontId="17" fillId="0" borderId="10" xfId="0" applyNumberFormat="1" applyFont="1" applyBorder="1" applyAlignment="1">
      <alignment horizontal="center" vertical="center"/>
    </xf>
    <xf numFmtId="173" fontId="4" fillId="0" borderId="10" xfId="0" applyNumberFormat="1" applyFont="1" applyBorder="1" applyAlignment="1">
      <alignment horizontal="center" vertical="center"/>
    </xf>
    <xf numFmtId="0" fontId="2" fillId="0" borderId="53" xfId="0" applyFont="1" applyBorder="1"/>
    <xf numFmtId="0" fontId="0" fillId="0" borderId="5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7" fillId="0" borderId="64" xfId="0" applyFont="1" applyBorder="1" applyAlignment="1">
      <alignment horizontal="right"/>
    </xf>
    <xf numFmtId="0" fontId="27" fillId="0" borderId="65" xfId="0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2324100" cy="5334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2314575" cy="54292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0</xdr:row>
      <xdr:rowOff>57150</xdr:rowOff>
    </xdr:from>
    <xdr:ext cx="1285875" cy="676275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2305050" cy="533400"/>
    <xdr:pic>
      <xdr:nvPicPr>
        <xdr:cNvPr id="3" name="image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66675</xdr:rowOff>
    </xdr:from>
    <xdr:ext cx="1085850" cy="581025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0</xdr:row>
      <xdr:rowOff>66675</xdr:rowOff>
    </xdr:from>
    <xdr:ext cx="2314575" cy="523875"/>
    <xdr:pic>
      <xdr:nvPicPr>
        <xdr:cNvPr id="3" name="image5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638175</xdr:colOff>
      <xdr:row>0</xdr:row>
      <xdr:rowOff>57150</xdr:rowOff>
    </xdr:from>
    <xdr:ext cx="1114425" cy="590550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0</xdr:row>
      <xdr:rowOff>57150</xdr:rowOff>
    </xdr:from>
    <xdr:ext cx="2314575" cy="533400"/>
    <xdr:pic>
      <xdr:nvPicPr>
        <xdr:cNvPr id="3" name="image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561975</xdr:colOff>
      <xdr:row>0</xdr:row>
      <xdr:rowOff>114300</xdr:rowOff>
    </xdr:from>
    <xdr:ext cx="1543050" cy="819150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0</xdr:row>
      <xdr:rowOff>133350</xdr:rowOff>
    </xdr:from>
    <xdr:ext cx="2428875" cy="666750"/>
    <xdr:pic>
      <xdr:nvPicPr>
        <xdr:cNvPr id="3" name="image7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GR_SG_SEA/CENG%202018/04%20-%20Termos,%20Projetos%20e%20Estudos/TR%20Clmiatiza&#231;&#227;o%20Memorial%20-%20Equipamentos/ORC%20CLM/PGR-MEMORIAL-PE01-ORC-EQUIPAMENTOS%20CL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ÇÕES"/>
      <sheetName val="Sintetica"/>
      <sheetName val="Analitica"/>
      <sheetName val="BDI"/>
      <sheetName val="Insumos"/>
      <sheetName val="Cron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A7" sqref="A7:D7"/>
    </sheetView>
  </sheetViews>
  <sheetFormatPr defaultColWidth="14.42578125" defaultRowHeight="15" customHeight="1"/>
  <cols>
    <col min="1" max="1" width="26.140625" customWidth="1"/>
    <col min="2" max="2" width="57" customWidth="1"/>
    <col min="3" max="3" width="10.85546875" customWidth="1"/>
    <col min="4" max="4" width="17.28515625" customWidth="1"/>
    <col min="5" max="6" width="9" customWidth="1"/>
    <col min="7" max="26" width="8" customWidth="1"/>
  </cols>
  <sheetData>
    <row r="1" spans="1:26" ht="12.75" customHeight="1">
      <c r="A1" s="203"/>
      <c r="B1" s="204"/>
      <c r="C1" s="204"/>
      <c r="D1" s="20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206" t="s">
        <v>139</v>
      </c>
      <c r="B2" s="204"/>
      <c r="C2" s="204"/>
      <c r="D2" s="205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06" t="s">
        <v>140</v>
      </c>
      <c r="B3" s="204"/>
      <c r="C3" s="204"/>
      <c r="D3" s="205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03"/>
      <c r="B4" s="204"/>
      <c r="C4" s="204"/>
      <c r="D4" s="20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3"/>
      <c r="B5" s="3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>
      <c r="A6" s="207" t="s">
        <v>141</v>
      </c>
      <c r="B6" s="204"/>
      <c r="C6" s="204"/>
      <c r="D6" s="205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206" t="s">
        <v>0</v>
      </c>
      <c r="B7" s="204"/>
      <c r="C7" s="204"/>
      <c r="D7" s="205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03"/>
      <c r="B8" s="204"/>
      <c r="C8" s="204"/>
      <c r="D8" s="20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5"/>
      <c r="B9" s="5"/>
      <c r="C9" s="5"/>
      <c r="D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>
      <c r="A10" s="5"/>
      <c r="B10" s="5"/>
      <c r="C10" s="5"/>
      <c r="D10" s="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45" customHeight="1">
      <c r="A11" s="7">
        <v>1</v>
      </c>
      <c r="B11" s="201" t="s">
        <v>1</v>
      </c>
      <c r="C11" s="202"/>
      <c r="D11" s="20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" customHeight="1">
      <c r="A13" s="7">
        <v>2</v>
      </c>
      <c r="B13" s="201" t="s">
        <v>2</v>
      </c>
      <c r="C13" s="202"/>
      <c r="D13" s="20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"/>
      <c r="C14" s="1"/>
      <c r="D14" s="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5" customHeight="1">
      <c r="A15" s="7">
        <v>3</v>
      </c>
      <c r="B15" s="201" t="s">
        <v>3</v>
      </c>
      <c r="C15" s="202"/>
      <c r="D15" s="20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"/>
      <c r="C16" s="1"/>
      <c r="D16" s="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5" customHeight="1">
      <c r="A17" s="7">
        <v>4</v>
      </c>
      <c r="B17" s="208" t="s">
        <v>4</v>
      </c>
      <c r="C17" s="204"/>
      <c r="D17" s="20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"/>
      <c r="C18" s="1"/>
      <c r="D18" s="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>
      <c r="A19" s="7">
        <v>5</v>
      </c>
      <c r="B19" s="201" t="s">
        <v>5</v>
      </c>
      <c r="C19" s="202"/>
      <c r="D19" s="20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 customHeight="1">
      <c r="A21" s="7"/>
      <c r="B21" s="201"/>
      <c r="C21" s="202"/>
      <c r="D21" s="20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"/>
      <c r="C22" s="1"/>
      <c r="D22" s="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9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9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21:D21"/>
    <mergeCell ref="A1:D1"/>
    <mergeCell ref="A2:D2"/>
    <mergeCell ref="A3:D3"/>
    <mergeCell ref="A4:D4"/>
    <mergeCell ref="A6:D6"/>
    <mergeCell ref="A7:D7"/>
    <mergeCell ref="A8:D8"/>
    <mergeCell ref="B11:D11"/>
    <mergeCell ref="B13:D13"/>
    <mergeCell ref="B15:D15"/>
    <mergeCell ref="B17:D17"/>
    <mergeCell ref="B19:D19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6"/>
  <sheetViews>
    <sheetView topLeftCell="J22" workbookViewId="0">
      <selection activeCell="AC33" sqref="AC33"/>
    </sheetView>
  </sheetViews>
  <sheetFormatPr defaultColWidth="14.42578125" defaultRowHeight="15" customHeight="1"/>
  <cols>
    <col min="1" max="1" width="11.42578125" customWidth="1"/>
    <col min="2" max="2" width="64.85546875" customWidth="1"/>
    <col min="3" max="3" width="8.42578125" customWidth="1"/>
    <col min="4" max="4" width="10.28515625" customWidth="1"/>
    <col min="5" max="10" width="12.85546875" customWidth="1"/>
    <col min="11" max="11" width="6.28515625" customWidth="1"/>
    <col min="12" max="13" width="14.28515625" customWidth="1"/>
    <col min="14" max="14" width="11.85546875" customWidth="1"/>
    <col min="15" max="20" width="10.7109375" customWidth="1"/>
    <col min="21" max="21" width="15.140625" customWidth="1"/>
    <col min="22" max="26" width="15.7109375" customWidth="1"/>
    <col min="27" max="27" width="20.42578125" customWidth="1"/>
    <col min="28" max="28" width="9.140625" customWidth="1"/>
    <col min="29" max="29" width="13.140625" customWidth="1"/>
  </cols>
  <sheetData>
    <row r="1" spans="1:29" ht="12.75" customHeight="1">
      <c r="A1" s="221"/>
      <c r="B1" s="202"/>
      <c r="C1" s="202"/>
      <c r="D1" s="202"/>
      <c r="E1" s="202"/>
      <c r="F1" s="202"/>
      <c r="G1" s="202"/>
      <c r="H1" s="202"/>
      <c r="I1" s="202"/>
      <c r="J1" s="20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 ht="12.75" customHeight="1">
      <c r="A2" s="221" t="str">
        <f>INSTRUÇÕES!A2</f>
        <v>PROCURADORIA DA REPÚBLICA EM GOIÁS</v>
      </c>
      <c r="B2" s="202"/>
      <c r="C2" s="202"/>
      <c r="D2" s="202"/>
      <c r="E2" s="202"/>
      <c r="F2" s="202"/>
      <c r="G2" s="202"/>
      <c r="H2" s="202"/>
      <c r="I2" s="202"/>
      <c r="J2" s="20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12.75" customHeight="1">
      <c r="A3" s="221" t="str">
        <f>INSTRUÇÕES!A3</f>
        <v>COORDENADORIA DE ADM</v>
      </c>
      <c r="B3" s="202"/>
      <c r="C3" s="202"/>
      <c r="D3" s="202"/>
      <c r="E3" s="202"/>
      <c r="F3" s="202"/>
      <c r="G3" s="202"/>
      <c r="H3" s="202"/>
      <c r="I3" s="202"/>
      <c r="J3" s="20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12.75" customHeight="1">
      <c r="A4" s="221"/>
      <c r="B4" s="202"/>
      <c r="C4" s="202"/>
      <c r="D4" s="202"/>
      <c r="E4" s="202"/>
      <c r="F4" s="202"/>
      <c r="G4" s="202"/>
      <c r="H4" s="202"/>
      <c r="I4" s="202"/>
      <c r="J4" s="202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42" customHeight="1">
      <c r="A5" s="222" t="str">
        <f>INSTRUÇÕES!A6</f>
        <v>RECOMPOSIÇÃO DA FACHADA DO
EDIFÍCIO SEDE DA PR-GO</v>
      </c>
      <c r="B5" s="202"/>
      <c r="C5" s="202"/>
      <c r="D5" s="202"/>
      <c r="E5" s="202"/>
      <c r="F5" s="202"/>
      <c r="G5" s="202"/>
      <c r="H5" s="202"/>
      <c r="I5" s="202"/>
      <c r="J5" s="20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15.75" customHeight="1">
      <c r="A6" s="222" t="s">
        <v>6</v>
      </c>
      <c r="B6" s="202"/>
      <c r="C6" s="202"/>
      <c r="D6" s="202"/>
      <c r="E6" s="202"/>
      <c r="F6" s="202"/>
      <c r="G6" s="202"/>
      <c r="H6" s="202"/>
      <c r="I6" s="202"/>
      <c r="J6" s="202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12.75" customHeight="1">
      <c r="A7" s="8"/>
      <c r="B7" s="8"/>
      <c r="C7" s="10"/>
      <c r="D7" s="12"/>
      <c r="E7" s="13"/>
      <c r="F7" s="13"/>
      <c r="G7" s="13"/>
      <c r="H7" s="13"/>
      <c r="I7" s="13"/>
      <c r="J7" s="13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ht="12.75" customHeight="1">
      <c r="A8" s="8"/>
      <c r="B8" s="11"/>
      <c r="C8" s="10"/>
      <c r="D8" s="12"/>
      <c r="E8" s="13"/>
      <c r="F8" s="223" t="s">
        <v>7</v>
      </c>
      <c r="G8" s="202"/>
      <c r="H8" s="202"/>
      <c r="I8" s="202"/>
      <c r="J8" s="14">
        <v>0.83989999999999998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12.75" customHeight="1">
      <c r="A9" s="8"/>
      <c r="B9" s="11"/>
      <c r="C9" s="10"/>
      <c r="D9" s="12"/>
      <c r="E9" s="13"/>
      <c r="F9" s="223" t="s">
        <v>8</v>
      </c>
      <c r="G9" s="202"/>
      <c r="H9" s="202"/>
      <c r="I9" s="202"/>
      <c r="J9" s="14">
        <f>BDI!D23</f>
        <v>0.249595963873122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12.75" customHeight="1">
      <c r="A10" s="8"/>
      <c r="B10" s="11"/>
      <c r="C10" s="15" t="s">
        <v>9</v>
      </c>
      <c r="D10" s="236" t="s">
        <v>10</v>
      </c>
      <c r="E10" s="202"/>
      <c r="F10" s="202"/>
      <c r="G10" s="202"/>
      <c r="H10" s="202"/>
      <c r="I10" s="202"/>
      <c r="J10" s="16">
        <v>0.14019999999999999</v>
      </c>
      <c r="K10" s="15"/>
      <c r="L10" s="15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ht="26.25" customHeight="1">
      <c r="A11" s="8"/>
      <c r="B11" s="11"/>
      <c r="C11" s="10"/>
      <c r="D11" s="12"/>
      <c r="E11" s="13"/>
      <c r="F11" s="223" t="s">
        <v>198</v>
      </c>
      <c r="G11" s="202"/>
      <c r="H11" s="202"/>
      <c r="I11" s="202"/>
      <c r="J11" s="14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12.75" customHeight="1">
      <c r="A12" s="221"/>
      <c r="B12" s="202"/>
      <c r="C12" s="202"/>
      <c r="D12" s="202"/>
      <c r="E12" s="202"/>
      <c r="F12" s="202"/>
      <c r="G12" s="202"/>
      <c r="H12" s="202"/>
      <c r="I12" s="202"/>
      <c r="J12" s="202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 ht="15.75" customHeight="1">
      <c r="A13" s="237" t="s">
        <v>11</v>
      </c>
      <c r="B13" s="239" t="s">
        <v>12</v>
      </c>
      <c r="C13" s="239" t="s">
        <v>13</v>
      </c>
      <c r="D13" s="224" t="s">
        <v>14</v>
      </c>
      <c r="E13" s="226" t="s">
        <v>15</v>
      </c>
      <c r="F13" s="227"/>
      <c r="G13" s="226" t="s">
        <v>16</v>
      </c>
      <c r="H13" s="227"/>
      <c r="I13" s="226" t="s">
        <v>17</v>
      </c>
      <c r="J13" s="228"/>
      <c r="K13" s="11"/>
      <c r="L13" s="11"/>
      <c r="M13" s="229" t="s">
        <v>11</v>
      </c>
      <c r="N13" s="231"/>
      <c r="O13" s="210"/>
      <c r="P13" s="210"/>
      <c r="Q13" s="210"/>
      <c r="R13" s="210"/>
      <c r="S13" s="210"/>
      <c r="T13" s="211"/>
      <c r="U13" s="243"/>
      <c r="V13" s="210"/>
      <c r="W13" s="210"/>
      <c r="X13" s="210"/>
      <c r="Y13" s="210"/>
      <c r="Z13" s="210"/>
      <c r="AA13" s="211"/>
      <c r="AB13" s="11"/>
      <c r="AC13" s="11"/>
    </row>
    <row r="14" spans="1:29" ht="25.5" customHeight="1">
      <c r="A14" s="238"/>
      <c r="B14" s="225"/>
      <c r="C14" s="225"/>
      <c r="D14" s="225"/>
      <c r="E14" s="17" t="s">
        <v>18</v>
      </c>
      <c r="F14" s="17" t="s">
        <v>19</v>
      </c>
      <c r="G14" s="17" t="s">
        <v>18</v>
      </c>
      <c r="H14" s="17" t="s">
        <v>19</v>
      </c>
      <c r="I14" s="17" t="s">
        <v>18</v>
      </c>
      <c r="J14" s="18" t="s">
        <v>19</v>
      </c>
      <c r="K14" s="11"/>
      <c r="L14" s="11"/>
      <c r="M14" s="230"/>
      <c r="N14" s="19" t="s">
        <v>20</v>
      </c>
      <c r="O14" s="19" t="s">
        <v>21</v>
      </c>
      <c r="P14" s="19" t="s">
        <v>22</v>
      </c>
      <c r="Q14" s="19" t="s">
        <v>23</v>
      </c>
      <c r="R14" s="19" t="s">
        <v>24</v>
      </c>
      <c r="S14" s="19" t="s">
        <v>25</v>
      </c>
      <c r="T14" s="20" t="s">
        <v>17</v>
      </c>
      <c r="U14" s="19" t="s">
        <v>20</v>
      </c>
      <c r="V14" s="19" t="s">
        <v>21</v>
      </c>
      <c r="W14" s="19" t="s">
        <v>22</v>
      </c>
      <c r="X14" s="19" t="s">
        <v>23</v>
      </c>
      <c r="Y14" s="19" t="s">
        <v>24</v>
      </c>
      <c r="Z14" s="19" t="s">
        <v>25</v>
      </c>
      <c r="AA14" s="21" t="s">
        <v>17</v>
      </c>
      <c r="AB14" s="11"/>
      <c r="AC14" s="11"/>
    </row>
    <row r="15" spans="1:29" ht="15" customHeight="1">
      <c r="A15" s="221" t="s">
        <v>26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2"/>
      <c r="L15" s="22"/>
      <c r="M15" s="19"/>
      <c r="N15" s="19"/>
      <c r="O15" s="20"/>
      <c r="P15" s="20"/>
      <c r="Q15" s="20"/>
      <c r="R15" s="20"/>
      <c r="S15" s="20"/>
      <c r="T15" s="20"/>
      <c r="U15" s="20"/>
      <c r="V15" s="21"/>
      <c r="W15" s="21"/>
      <c r="X15" s="21"/>
      <c r="Y15" s="21"/>
      <c r="Z15" s="21"/>
      <c r="AA15" s="21"/>
      <c r="AB15" s="11"/>
      <c r="AC15" s="11"/>
    </row>
    <row r="16" spans="1:29" ht="19.5" customHeight="1">
      <c r="A16" s="23">
        <v>1</v>
      </c>
      <c r="B16" s="233" t="s">
        <v>27</v>
      </c>
      <c r="C16" s="210"/>
      <c r="D16" s="210"/>
      <c r="E16" s="210"/>
      <c r="F16" s="210"/>
      <c r="G16" s="210"/>
      <c r="H16" s="210"/>
      <c r="I16" s="210"/>
      <c r="J16" s="211"/>
      <c r="K16" s="22" t="str">
        <f>IF(ISBLANK($A16),"",HYPERLINK("#Analitica!A"&amp;MATCH($A16,Analitica!B:B,0),"Link"))</f>
        <v>Link</v>
      </c>
      <c r="L16" s="22"/>
      <c r="M16" s="24">
        <f t="shared" ref="M16:M21" si="0">A16</f>
        <v>1</v>
      </c>
      <c r="N16" s="25"/>
      <c r="O16" s="26"/>
      <c r="P16" s="26"/>
      <c r="Q16" s="26"/>
      <c r="R16" s="26"/>
      <c r="S16" s="26"/>
      <c r="T16" s="27"/>
      <c r="U16" s="31"/>
      <c r="V16" s="31"/>
      <c r="W16" s="31"/>
      <c r="X16" s="31"/>
      <c r="Y16" s="31"/>
      <c r="Z16" s="31"/>
      <c r="AA16" s="31"/>
      <c r="AB16" s="11"/>
      <c r="AC16" s="11"/>
    </row>
    <row r="17" spans="1:29" ht="15" customHeight="1">
      <c r="A17" s="28" t="s">
        <v>28</v>
      </c>
      <c r="B17" s="214" t="s">
        <v>29</v>
      </c>
      <c r="C17" s="210"/>
      <c r="D17" s="210"/>
      <c r="E17" s="210"/>
      <c r="F17" s="210"/>
      <c r="G17" s="210"/>
      <c r="H17" s="210"/>
      <c r="I17" s="210"/>
      <c r="J17" s="211"/>
      <c r="K17" s="22" t="str">
        <f>IF(ISBLANK($A17),"",HYPERLINK("#Analitica!A"&amp;MATCH($A17,Analitica!B:B,0),"Link"))</f>
        <v>Link</v>
      </c>
      <c r="L17" s="22"/>
      <c r="M17" s="24" t="str">
        <f t="shared" si="0"/>
        <v>01.01</v>
      </c>
      <c r="N17" s="28"/>
      <c r="O17" s="29"/>
      <c r="P17" s="29"/>
      <c r="Q17" s="29"/>
      <c r="R17" s="29"/>
      <c r="S17" s="29"/>
      <c r="T17" s="30">
        <f t="shared" ref="T17:T19" si="1">N17+O17+P17+Q17+R17+S17</f>
        <v>0</v>
      </c>
      <c r="U17" s="31"/>
      <c r="V17" s="31"/>
      <c r="W17" s="31"/>
      <c r="X17" s="31"/>
      <c r="Y17" s="31"/>
      <c r="Z17" s="31"/>
      <c r="AA17" s="31"/>
      <c r="AB17" s="11"/>
      <c r="AC17" s="11"/>
    </row>
    <row r="18" spans="1:29" s="188" customFormat="1" ht="15" customHeight="1">
      <c r="A18" s="24" t="s">
        <v>30</v>
      </c>
      <c r="B18" s="32" t="str">
        <f t="array" ref="B18">UPPER(INDEX(Analitica!$B$15:$Q$12613,MATCH($A18,Analitica!$B$15:$B$12615,0),2))</f>
        <v xml:space="preserve">PLACA DE OBRA EM CHAPA DE ACO GALVANIZADO (PADRÃO MPF) </v>
      </c>
      <c r="C18" s="33" t="str">
        <f t="array" ref="C18">INDEX(Analitica!$B$15:$Q$12613,MATCH($A18,Analitica!$B$15:$B$12615,0),4)</f>
        <v>m²</v>
      </c>
      <c r="D18" s="34">
        <v>1.6</v>
      </c>
      <c r="E18" s="34">
        <f t="array" ref="E18">TRUNC((INDEX(Analitica!$B$15:$Q$12613,MATCH($A18,Analitica!$B$15:$B$12615,0),15))*(1+$J$9),2)</f>
        <v>386.52</v>
      </c>
      <c r="F18" s="34">
        <f>TRUNC(E18*D18,2)</f>
        <v>618.42999999999995</v>
      </c>
      <c r="G18" s="34">
        <f t="array" ref="G18">TRUNC((INDEX(Analitica!$B$15:$Q$12613,MATCH(A18,Analitica!$B$15:$B$12615,0),14))*(1+$J$9),2)</f>
        <v>0</v>
      </c>
      <c r="H18" s="34">
        <f>TRUNC(G18*D18,2)</f>
        <v>0</v>
      </c>
      <c r="I18" s="34">
        <f t="shared" ref="I18" si="2">SUM(E18,G18)</f>
        <v>386.52</v>
      </c>
      <c r="J18" s="35">
        <f t="shared" ref="J18" si="3">SUM(F18,H18)</f>
        <v>618.42999999999995</v>
      </c>
      <c r="K18" s="22"/>
      <c r="L18" s="22"/>
      <c r="M18" s="24" t="str">
        <f t="shared" si="0"/>
        <v>01.01.01</v>
      </c>
      <c r="N18" s="30"/>
      <c r="O18" s="30">
        <v>1</v>
      </c>
      <c r="P18" s="30"/>
      <c r="Q18" s="30"/>
      <c r="R18" s="30"/>
      <c r="S18" s="30"/>
      <c r="T18" s="30">
        <f t="shared" si="1"/>
        <v>1</v>
      </c>
      <c r="U18" s="31">
        <f t="shared" ref="U18:U19" si="4">+N18*$J$21</f>
        <v>0</v>
      </c>
      <c r="V18" s="31">
        <f t="shared" ref="V18:V20" si="5">+O18*$J18</f>
        <v>618.42999999999995</v>
      </c>
      <c r="W18" s="31">
        <f t="shared" ref="W18:W20" si="6">+P18*$J18</f>
        <v>0</v>
      </c>
      <c r="X18" s="31">
        <f t="shared" ref="X18:X20" si="7">+Q18*$J18</f>
        <v>0</v>
      </c>
      <c r="Y18" s="31">
        <f t="shared" ref="Y18:Y20" si="8">+R18*$J18</f>
        <v>0</v>
      </c>
      <c r="Z18" s="31">
        <f t="shared" ref="Z18:AA20" si="9">+S18*$J18</f>
        <v>0</v>
      </c>
      <c r="AA18" s="31">
        <f t="shared" si="9"/>
        <v>618.42999999999995</v>
      </c>
      <c r="AB18" s="11"/>
      <c r="AC18" s="11"/>
    </row>
    <row r="19" spans="1:29" s="188" customFormat="1" ht="15" customHeight="1">
      <c r="A19" s="198" t="s">
        <v>183</v>
      </c>
      <c r="B19" s="32" t="str">
        <f t="array" ref="B19">UPPER(INDEX(Analitica!$B$15:$Q$12613,MATCH($A19,Analitica!$B$15:$B$12615,0),2))</f>
        <v>FORNECIMENTO E INSTALAÇÃO DE PONTOS DE ANCORAGEM</v>
      </c>
      <c r="C19" s="33" t="str">
        <f t="array" ref="C19">INDEX(Analitica!$B$15:$Q$12613,MATCH($A19,Analitica!$B$15:$B$12615,0),4)</f>
        <v>M²</v>
      </c>
      <c r="D19" s="34">
        <v>1</v>
      </c>
      <c r="E19" s="34">
        <f t="array" ref="E19">TRUNC((INDEX(Analitica!$B$15:$Q$12613,MATCH($A19,Analitica!$B$15:$B$12615,0),15))*(1+$J$9),2)</f>
        <v>12495.95</v>
      </c>
      <c r="F19" s="34">
        <f>TRUNC(E19*D19,2)</f>
        <v>12495.95</v>
      </c>
      <c r="G19" s="34">
        <f t="array" ref="G19">TRUNC((INDEX(Analitica!$B$15:$Q$12613,MATCH(A19,Analitica!$B$15:$B$12615,0),14))*(1+$J$9),2)</f>
        <v>0</v>
      </c>
      <c r="H19" s="34">
        <f>TRUNC(G19*D19,2)</f>
        <v>0</v>
      </c>
      <c r="I19" s="34">
        <f t="shared" ref="I19:I20" si="10">SUM(E19,G19)</f>
        <v>12495.95</v>
      </c>
      <c r="J19" s="35">
        <f t="shared" ref="J19:J20" si="11">SUM(F19,H19)</f>
        <v>12495.95</v>
      </c>
      <c r="K19" s="22"/>
      <c r="L19" s="22"/>
      <c r="M19" s="24" t="str">
        <f t="shared" si="0"/>
        <v>01.02.01</v>
      </c>
      <c r="N19" s="30"/>
      <c r="O19" s="30">
        <v>1</v>
      </c>
      <c r="P19" s="30"/>
      <c r="Q19" s="30"/>
      <c r="R19" s="30"/>
      <c r="S19" s="30"/>
      <c r="T19" s="30">
        <f t="shared" si="1"/>
        <v>1</v>
      </c>
      <c r="U19" s="31">
        <f t="shared" si="4"/>
        <v>0</v>
      </c>
      <c r="V19" s="31">
        <f t="shared" si="5"/>
        <v>12495.95</v>
      </c>
      <c r="W19" s="31">
        <f t="shared" si="6"/>
        <v>0</v>
      </c>
      <c r="X19" s="31">
        <f t="shared" si="7"/>
        <v>0</v>
      </c>
      <c r="Y19" s="31">
        <f t="shared" si="8"/>
        <v>0</v>
      </c>
      <c r="Z19" s="31">
        <f t="shared" si="9"/>
        <v>0</v>
      </c>
      <c r="AA19" s="31">
        <f t="shared" si="9"/>
        <v>12495.95</v>
      </c>
      <c r="AB19" s="11"/>
      <c r="AC19" s="11"/>
    </row>
    <row r="20" spans="1:29" s="188" customFormat="1" ht="20.25" customHeight="1">
      <c r="A20" s="198" t="s">
        <v>185</v>
      </c>
      <c r="B20" s="32" t="str">
        <f t="array" ref="B20">UPPER(INDEX(Analitica!$B$15:$Q$12613,MATCH($A20,Analitica!$B$15:$B$12615,0),2))</f>
        <v>FORNECIMENTO DE CONTAINER</v>
      </c>
      <c r="C20" s="33" t="str">
        <f t="array" ref="C20">INDEX(Analitica!$B$15:$Q$12613,MATCH($A20,Analitica!$B$15:$B$12615,0),4)</f>
        <v>mês</v>
      </c>
      <c r="D20" s="34">
        <v>4</v>
      </c>
      <c r="E20" s="34">
        <f t="array" ref="E20">TRUNC((INDEX(Analitica!$B$15:$Q$12613,MATCH($A20,Analitica!$B$15:$B$12615,0),15))*(1+$J$9),2)</f>
        <v>812.72</v>
      </c>
      <c r="F20" s="34">
        <f>TRUNC(E20*D20,2)</f>
        <v>3250.88</v>
      </c>
      <c r="G20" s="34">
        <f t="array" ref="G20">TRUNC((INDEX(Analitica!$B$15:$Q$12613,MATCH(A20,Analitica!$B$15:$B$12615,0),14))*(1+$J$9),2)</f>
        <v>0</v>
      </c>
      <c r="H20" s="34">
        <f>TRUNC(G20*D20,2)</f>
        <v>0</v>
      </c>
      <c r="I20" s="34">
        <f t="shared" si="10"/>
        <v>812.72</v>
      </c>
      <c r="J20" s="35">
        <f t="shared" si="11"/>
        <v>3250.88</v>
      </c>
      <c r="K20" s="22" t="str">
        <f>IF(ISBLANK($A20),"",HYPERLINK("#Analitica!A"&amp;MATCH($A20,Analitica!B:B,0),"Link"))</f>
        <v>Link</v>
      </c>
      <c r="L20" s="22"/>
      <c r="M20" s="24" t="str">
        <f t="shared" ref="M20" si="12">A20</f>
        <v>01.03.01</v>
      </c>
      <c r="N20" s="30"/>
      <c r="O20" s="30"/>
      <c r="P20" s="30">
        <v>0.25</v>
      </c>
      <c r="Q20" s="30">
        <v>0.25</v>
      </c>
      <c r="R20" s="30">
        <v>0.25</v>
      </c>
      <c r="S20" s="30">
        <v>0.25</v>
      </c>
      <c r="T20" s="30">
        <f>N20+O20+P20+Q20+R20+S20</f>
        <v>1</v>
      </c>
      <c r="U20" s="31">
        <f>+N20*$J$21</f>
        <v>0</v>
      </c>
      <c r="V20" s="31">
        <f t="shared" si="5"/>
        <v>0</v>
      </c>
      <c r="W20" s="31">
        <f t="shared" si="6"/>
        <v>812.72</v>
      </c>
      <c r="X20" s="31">
        <f t="shared" si="7"/>
        <v>812.72</v>
      </c>
      <c r="Y20" s="31">
        <f t="shared" si="8"/>
        <v>812.72</v>
      </c>
      <c r="Z20" s="31">
        <f t="shared" si="9"/>
        <v>812.72</v>
      </c>
      <c r="AA20" s="31">
        <f t="shared" si="9"/>
        <v>3250.88</v>
      </c>
      <c r="AB20" s="11"/>
      <c r="AC20" s="11"/>
    </row>
    <row r="21" spans="1:29" ht="20.25" customHeight="1">
      <c r="A21" s="198" t="s">
        <v>193</v>
      </c>
      <c r="B21" s="32" t="str">
        <f t="array" ref="B21">UPPER(INDEX(Analitica!$B$15:$Q$12613,MATCH($A21,Analitica!$B$15:$B$12615,0),2))</f>
        <v>MOBILIZAÇÃO / DESMOBILIZAÇÃO DE CONTAINER</v>
      </c>
      <c r="C21" s="33" t="str">
        <f t="array" ref="C21">INDEX(Analitica!$B$15:$Q$12613,MATCH($A21,Analitica!$B$15:$B$12615,0),4)</f>
        <v>UN</v>
      </c>
      <c r="D21" s="34">
        <v>2</v>
      </c>
      <c r="E21" s="34">
        <f t="array" ref="E21">TRUNC((INDEX(Analitica!$B$15:$Q$12613,MATCH($A21,Analitica!$B$15:$B$12615,0),15))*(1+$J$9),2)</f>
        <v>624.79</v>
      </c>
      <c r="F21" s="34">
        <f>TRUNC(E21*D21,2)</f>
        <v>1249.58</v>
      </c>
      <c r="G21" s="34">
        <f t="array" ref="G21">TRUNC((INDEX(Analitica!$B$15:$Q$12613,MATCH(A21,Analitica!$B$15:$B$12615,0),14))*(1+$J$9),2)</f>
        <v>0</v>
      </c>
      <c r="H21" s="34">
        <f>TRUNC(G21*D21,2)</f>
        <v>0</v>
      </c>
      <c r="I21" s="34">
        <f t="shared" ref="I21:J21" si="13">SUM(E21,G21)</f>
        <v>624.79</v>
      </c>
      <c r="J21" s="35">
        <f t="shared" si="13"/>
        <v>1249.58</v>
      </c>
      <c r="K21" s="22" t="str">
        <f>IF(ISBLANK($A21),"",HYPERLINK("#Analitica!A"&amp;MATCH($A21,Analitica!B:B,0),"Link"))</f>
        <v>Link</v>
      </c>
      <c r="L21" s="22"/>
      <c r="M21" s="24" t="str">
        <f t="shared" si="0"/>
        <v>01.03.02</v>
      </c>
      <c r="N21" s="30"/>
      <c r="O21" s="30"/>
      <c r="P21" s="30">
        <v>0.5</v>
      </c>
      <c r="Q21" s="30"/>
      <c r="R21" s="30"/>
      <c r="S21" s="30">
        <v>0.5</v>
      </c>
      <c r="T21" s="30">
        <f>N21+O21+P21+Q21+R21+S21</f>
        <v>1</v>
      </c>
      <c r="U21" s="31">
        <f>+N21*$J$21</f>
        <v>0</v>
      </c>
      <c r="V21" s="31">
        <f t="shared" ref="V21:AA21" si="14">+O21*$J21</f>
        <v>0</v>
      </c>
      <c r="W21" s="31">
        <f t="shared" si="14"/>
        <v>624.79</v>
      </c>
      <c r="X21" s="31">
        <f t="shared" si="14"/>
        <v>0</v>
      </c>
      <c r="Y21" s="31">
        <f t="shared" si="14"/>
        <v>0</v>
      </c>
      <c r="Z21" s="31">
        <f t="shared" si="14"/>
        <v>624.79</v>
      </c>
      <c r="AA21" s="31">
        <f t="shared" si="14"/>
        <v>1249.58</v>
      </c>
      <c r="AB21" s="11"/>
      <c r="AC21" s="11"/>
    </row>
    <row r="22" spans="1:29" ht="15" customHeight="1">
      <c r="A22" s="36"/>
      <c r="B22" s="36"/>
      <c r="C22" s="36"/>
      <c r="D22" s="37" t="s">
        <v>31</v>
      </c>
      <c r="E22" s="36"/>
      <c r="F22" s="37">
        <f t="shared" ref="F22:I22" si="15">SUM(F18:F21)</f>
        <v>17614.840000000004</v>
      </c>
      <c r="G22" s="37">
        <f t="shared" si="15"/>
        <v>0</v>
      </c>
      <c r="H22" s="37">
        <f t="shared" si="15"/>
        <v>0</v>
      </c>
      <c r="I22" s="37">
        <f t="shared" si="15"/>
        <v>14319.98</v>
      </c>
      <c r="J22" s="37">
        <f>SUM(J18:J21)</f>
        <v>17614.840000000004</v>
      </c>
      <c r="K22" s="22" t="str">
        <f>IF(ISBLANK($A22),"",HYPERLINK("#Analitica!A"&amp;MATCH($A22,Analitica!B:B,0),"Link"))</f>
        <v/>
      </c>
      <c r="L22" s="22"/>
      <c r="M22" s="232" t="s">
        <v>32</v>
      </c>
      <c r="N22" s="210"/>
      <c r="O22" s="210"/>
      <c r="P22" s="210"/>
      <c r="Q22" s="210"/>
      <c r="R22" s="210"/>
      <c r="S22" s="210"/>
      <c r="T22" s="211"/>
      <c r="U22" s="38">
        <f t="shared" ref="U22:Y22" si="16">SUM(U16:U21)</f>
        <v>0</v>
      </c>
      <c r="V22" s="38">
        <f t="shared" si="16"/>
        <v>13114.380000000001</v>
      </c>
      <c r="W22" s="38">
        <f t="shared" si="16"/>
        <v>1437.51</v>
      </c>
      <c r="X22" s="38">
        <f t="shared" si="16"/>
        <v>812.72</v>
      </c>
      <c r="Y22" s="38">
        <f t="shared" si="16"/>
        <v>812.72</v>
      </c>
      <c r="Z22" s="38">
        <f>SUM(Z16:Z21)</f>
        <v>1437.51</v>
      </c>
      <c r="AA22" s="38">
        <f>SUM(AA18:AA21)</f>
        <v>17614.840000000004</v>
      </c>
      <c r="AB22" s="11"/>
      <c r="AC22" s="11"/>
    </row>
    <row r="23" spans="1:29" ht="19.5" customHeight="1">
      <c r="A23" s="23">
        <v>2</v>
      </c>
      <c r="B23" s="233" t="str">
        <f>Analitica!C102</f>
        <v>PROJETO EXECUTIVO</v>
      </c>
      <c r="C23" s="210"/>
      <c r="D23" s="210"/>
      <c r="E23" s="210"/>
      <c r="F23" s="210"/>
      <c r="G23" s="210"/>
      <c r="H23" s="210"/>
      <c r="I23" s="210"/>
      <c r="J23" s="211"/>
      <c r="K23" s="22" t="str">
        <f>IF(ISBLANK($A23),"",HYPERLINK("#Analitica!A"&amp;MATCH($A23,Analitica!B:B,0),"Link"))</f>
        <v>Link</v>
      </c>
      <c r="L23" s="22"/>
      <c r="M23" s="25">
        <f t="shared" ref="M23:M25" si="17">A23</f>
        <v>2</v>
      </c>
      <c r="N23" s="25"/>
      <c r="O23" s="29"/>
      <c r="P23" s="29"/>
      <c r="Q23" s="29"/>
      <c r="R23" s="29"/>
      <c r="S23" s="29"/>
      <c r="T23" s="30"/>
      <c r="U23" s="31"/>
      <c r="V23" s="31"/>
      <c r="W23" s="31"/>
      <c r="X23" s="31"/>
      <c r="Y23" s="31"/>
      <c r="Z23" s="31"/>
      <c r="AA23" s="31"/>
      <c r="AB23" s="11"/>
      <c r="AC23" s="11"/>
    </row>
    <row r="24" spans="1:29" ht="19.5" customHeight="1">
      <c r="A24" s="28" t="s">
        <v>33</v>
      </c>
      <c r="B24" s="214" t="str">
        <f>Analitica!C103</f>
        <v xml:space="preserve">PROJETO EXECUTIVO - RECOMPOSIÇÃO DA FACHADA DO EDIFÍCIO SEDE DA PR-GO </v>
      </c>
      <c r="C24" s="210"/>
      <c r="D24" s="210"/>
      <c r="E24" s="210"/>
      <c r="F24" s="210"/>
      <c r="G24" s="210"/>
      <c r="H24" s="210"/>
      <c r="I24" s="210"/>
      <c r="J24" s="211"/>
      <c r="K24" s="22"/>
      <c r="L24" s="22"/>
      <c r="M24" s="25" t="str">
        <f t="shared" si="17"/>
        <v>02.01</v>
      </c>
      <c r="N24" s="25"/>
      <c r="O24" s="29"/>
      <c r="P24" s="29"/>
      <c r="Q24" s="29"/>
      <c r="R24" s="29"/>
      <c r="S24" s="29"/>
      <c r="T24" s="30"/>
      <c r="U24" s="31"/>
      <c r="V24" s="31"/>
      <c r="W24" s="31"/>
      <c r="X24" s="31"/>
      <c r="Y24" s="31"/>
      <c r="Z24" s="31"/>
      <c r="AA24" s="31"/>
      <c r="AB24" s="11"/>
      <c r="AC24" s="11"/>
    </row>
    <row r="25" spans="1:29" ht="27.75" customHeight="1">
      <c r="A25" s="24" t="s">
        <v>34</v>
      </c>
      <c r="B25" s="32" t="str">
        <f t="array" ref="B25">UPPER(INDEX(Analitica!$B$15:$Q$12613,MATCH($A25,Analitica!$B$15:$B$12615,0),2))</f>
        <v xml:space="preserve">PROJETO EXECUTIVO - RECOMPOSIÇÃO DA FACHADA DO EDIFÍCIO SEDE DA PR-GO </v>
      </c>
      <c r="C25" s="33" t="str">
        <f t="array" ref="C25">INDEX(Analitica!$B$15:$Q$12613,MATCH($A25,Analitica!$B$15:$B$12615,0),4)</f>
        <v>UN</v>
      </c>
      <c r="D25" s="34">
        <v>1</v>
      </c>
      <c r="E25" s="34">
        <f t="array" ref="E25">TRUNC((INDEX(Analitica!$B$15:$Q$12613,MATCH($A25,Analitica!$B$15:$B$12615,0),15))*(1+$J$9),2)</f>
        <v>0</v>
      </c>
      <c r="F25" s="34">
        <f t="shared" ref="F25" si="18">TRUNC(E25*D25,2)</f>
        <v>0</v>
      </c>
      <c r="G25" s="34">
        <f t="array" ref="G25">TRUNC((INDEX(Analitica!$B$15:$Q$12613,MATCH(A25,Analitica!$B$15:$B$12615,0),14))*(1+$J$9),2)</f>
        <v>30548.12</v>
      </c>
      <c r="H25" s="34">
        <f t="shared" ref="H25" si="19">TRUNC(G25*D25,2)</f>
        <v>30548.12</v>
      </c>
      <c r="I25" s="34">
        <f t="shared" ref="I25:J25" si="20">SUM(E25,G25)</f>
        <v>30548.12</v>
      </c>
      <c r="J25" s="35">
        <f t="shared" si="20"/>
        <v>30548.12</v>
      </c>
      <c r="K25" s="22"/>
      <c r="L25" s="22"/>
      <c r="M25" s="40" t="str">
        <f t="shared" si="17"/>
        <v>02.01.01</v>
      </c>
      <c r="N25" s="25"/>
      <c r="O25" s="29"/>
      <c r="P25" s="29">
        <v>1</v>
      </c>
      <c r="Q25" s="29"/>
      <c r="R25" s="29"/>
      <c r="S25" s="29"/>
      <c r="T25" s="30">
        <f t="shared" ref="T25" si="21">N25+O25+P25+Q25+R25+S25</f>
        <v>1</v>
      </c>
      <c r="U25" s="31"/>
      <c r="V25" s="31"/>
      <c r="W25" s="31">
        <f t="shared" ref="W25:AA25" si="22">+P25*$J25</f>
        <v>30548.12</v>
      </c>
      <c r="X25" s="31">
        <f t="shared" si="22"/>
        <v>0</v>
      </c>
      <c r="Y25" s="31">
        <f t="shared" si="22"/>
        <v>0</v>
      </c>
      <c r="Z25" s="31">
        <f t="shared" si="22"/>
        <v>0</v>
      </c>
      <c r="AA25" s="31">
        <f t="shared" si="22"/>
        <v>30548.12</v>
      </c>
      <c r="AB25" s="11"/>
      <c r="AC25" s="11"/>
    </row>
    <row r="26" spans="1:29" ht="15" customHeight="1">
      <c r="A26" s="36"/>
      <c r="B26" s="36"/>
      <c r="C26" s="36"/>
      <c r="D26" s="37" t="s">
        <v>31</v>
      </c>
      <c r="E26" s="36"/>
      <c r="F26" s="37">
        <f>SUM(F25:F25)</f>
        <v>0</v>
      </c>
      <c r="G26" s="37">
        <f>SUM(G25:G25)</f>
        <v>30548.12</v>
      </c>
      <c r="H26" s="37">
        <f>SUM(H25:H25)</f>
        <v>30548.12</v>
      </c>
      <c r="I26" s="37">
        <f>SUM(I25:I25)</f>
        <v>30548.12</v>
      </c>
      <c r="J26" s="37">
        <f>SUM(J25:J25)</f>
        <v>30548.12</v>
      </c>
      <c r="K26" s="22" t="str">
        <f>IF(ISBLANK($A26),"",HYPERLINK("#Analitica!A"&amp;MATCH($A26,Analitica!B:B,0),"Link"))</f>
        <v/>
      </c>
      <c r="L26" s="22"/>
      <c r="M26" s="232" t="s">
        <v>32</v>
      </c>
      <c r="N26" s="210"/>
      <c r="O26" s="210"/>
      <c r="P26" s="210"/>
      <c r="Q26" s="210"/>
      <c r="R26" s="210"/>
      <c r="S26" s="210"/>
      <c r="T26" s="211"/>
      <c r="U26" s="38">
        <f t="shared" ref="U26:V26" si="23">SUM(U23:U25)</f>
        <v>0</v>
      </c>
      <c r="V26" s="38">
        <f t="shared" si="23"/>
        <v>0</v>
      </c>
      <c r="W26" s="38">
        <f>SUM(W23:W25)</f>
        <v>30548.12</v>
      </c>
      <c r="X26" s="38">
        <f>SUM(X23:X25)</f>
        <v>0</v>
      </c>
      <c r="Y26" s="38">
        <f t="shared" ref="Y26:Z26" si="24">SUM(Y23:Y25)</f>
        <v>0</v>
      </c>
      <c r="Z26" s="38">
        <f t="shared" si="24"/>
        <v>0</v>
      </c>
      <c r="AA26" s="39">
        <f>SUM(AA25:AA25)</f>
        <v>30548.12</v>
      </c>
      <c r="AB26" s="11"/>
      <c r="AC26" s="11"/>
    </row>
    <row r="27" spans="1:29" ht="15" customHeight="1">
      <c r="A27" s="23">
        <v>3</v>
      </c>
      <c r="B27" s="233" t="str">
        <f>Analitica!C116</f>
        <v>RECOMPOSIÇÃO DA FACHADA</v>
      </c>
      <c r="C27" s="210"/>
      <c r="D27" s="210"/>
      <c r="E27" s="210"/>
      <c r="F27" s="210"/>
      <c r="G27" s="210"/>
      <c r="H27" s="210"/>
      <c r="I27" s="210"/>
      <c r="J27" s="211"/>
      <c r="K27" s="22"/>
      <c r="L27" s="22"/>
      <c r="M27" s="28">
        <f t="shared" ref="M27:M36" si="25">A27</f>
        <v>3</v>
      </c>
      <c r="N27" s="25"/>
      <c r="O27" s="30"/>
      <c r="P27" s="30"/>
      <c r="Q27" s="30"/>
      <c r="R27" s="30"/>
      <c r="S27" s="30"/>
      <c r="T27" s="30"/>
      <c r="U27" s="31"/>
      <c r="V27" s="31"/>
      <c r="W27" s="31"/>
      <c r="X27" s="31"/>
      <c r="Y27" s="31"/>
      <c r="Z27" s="31"/>
      <c r="AA27" s="31"/>
      <c r="AB27" s="11"/>
      <c r="AC27" s="11"/>
    </row>
    <row r="28" spans="1:29" ht="15" customHeight="1">
      <c r="A28" s="28" t="s">
        <v>35</v>
      </c>
      <c r="B28" s="214" t="str">
        <f>Analitica!C117</f>
        <v>RECOMPOSIÇÃO DA FACHADA DO EDIFÍCIO SEDE DA PR-GO</v>
      </c>
      <c r="C28" s="210"/>
      <c r="D28" s="210"/>
      <c r="E28" s="210"/>
      <c r="F28" s="210"/>
      <c r="G28" s="210"/>
      <c r="H28" s="210"/>
      <c r="I28" s="210"/>
      <c r="J28" s="211"/>
      <c r="K28" s="22"/>
      <c r="L28" s="22"/>
      <c r="M28" s="28" t="str">
        <f t="shared" si="25"/>
        <v>03.01</v>
      </c>
      <c r="N28" s="25"/>
      <c r="O28" s="30"/>
      <c r="P28" s="30"/>
      <c r="Q28" s="30"/>
      <c r="R28" s="30"/>
      <c r="S28" s="30"/>
      <c r="T28" s="30"/>
      <c r="U28" s="31"/>
      <c r="V28" s="31"/>
      <c r="W28" s="31">
        <f t="shared" ref="W28:W35" si="26">+P28*$J28</f>
        <v>0</v>
      </c>
      <c r="X28" s="31"/>
      <c r="Y28" s="31"/>
      <c r="Z28" s="31"/>
      <c r="AA28" s="31"/>
      <c r="AB28" s="11"/>
      <c r="AC28" s="11"/>
    </row>
    <row r="29" spans="1:29" ht="25.5" customHeight="1">
      <c r="A29" s="24" t="s">
        <v>36</v>
      </c>
      <c r="B29" s="32" t="str">
        <f t="array" ref="B29">UPPER(INDEX(Analitica!$B$15:$Q$12613,MATCH($A29,Analitica!$B$15:$B$12615,0),2))</f>
        <v>RECOMPOSIÇÃO DA FACHADA DO EDIFÍCIO SEDE DA PR-GO - FACHADA LESTE</v>
      </c>
      <c r="C29" s="33" t="str">
        <f t="array" ref="C29">INDEX(Analitica!$B$15:$Q$12613,MATCH($A29,Analitica!$B$15:$B$12615,0),4)</f>
        <v>m²</v>
      </c>
      <c r="D29" s="34">
        <f>Analitica!H128</f>
        <v>461</v>
      </c>
      <c r="E29" s="34">
        <f t="array" ref="E29">TRUNC((INDEX(Analitica!$B$15:$Q$12613,MATCH($A29,Analitica!$B$15:$B$12615,0),15))*(1+$J$9),2)</f>
        <v>787.24</v>
      </c>
      <c r="F29" s="34">
        <f t="shared" ref="F29:F35" si="27">TRUNC(E29*D29,2)</f>
        <v>362917.64</v>
      </c>
      <c r="G29" s="34">
        <f t="array" ref="G29">TRUNC((INDEX(Analitica!$B$15:$Q$12613,MATCH(A29,Analitica!$B$15:$B$12615,0),14))*(1+$J$9),2)</f>
        <v>0</v>
      </c>
      <c r="H29" s="34">
        <f t="shared" ref="H29" si="28">TRUNC(G29*D29,2)</f>
        <v>0</v>
      </c>
      <c r="I29" s="34">
        <f t="shared" ref="I29" si="29">SUM(E29,G29)</f>
        <v>787.24</v>
      </c>
      <c r="J29" s="35">
        <f t="shared" ref="J29" si="30">SUM(F29,H29)</f>
        <v>362917.64</v>
      </c>
      <c r="K29" s="22"/>
      <c r="L29" s="22"/>
      <c r="M29" s="24" t="str">
        <f t="shared" si="25"/>
        <v>03.01.01</v>
      </c>
      <c r="N29" s="25"/>
      <c r="O29" s="30"/>
      <c r="P29" s="30"/>
      <c r="Q29" s="30">
        <v>1</v>
      </c>
      <c r="R29" s="30"/>
      <c r="S29" s="30"/>
      <c r="T29" s="30">
        <f>N29+O29+P29+Q29+R29+S29</f>
        <v>1</v>
      </c>
      <c r="U29" s="31"/>
      <c r="V29" s="31"/>
      <c r="W29" s="31">
        <f>+P29*$J29</f>
        <v>0</v>
      </c>
      <c r="X29" s="31">
        <f>+Q29*$J29</f>
        <v>362917.64</v>
      </c>
      <c r="Y29" s="31">
        <f t="shared" ref="Y29" si="31">+R29*$J29</f>
        <v>0</v>
      </c>
      <c r="Z29" s="31"/>
      <c r="AA29" s="31">
        <f t="shared" ref="AA29:AA35" si="32">+T29*$J29</f>
        <v>362917.64</v>
      </c>
      <c r="AB29" s="11"/>
      <c r="AC29" s="11"/>
    </row>
    <row r="30" spans="1:29" ht="25.5" customHeight="1">
      <c r="A30" s="24" t="s">
        <v>37</v>
      </c>
      <c r="B30" s="32" t="str">
        <f t="array" ref="B30">UPPER(INDEX(Analitica!$B$15:$Q$12613,MATCH($A30,Analitica!$B$15:$B$12615,0),2))</f>
        <v>RECOMPOSIÇÃO DA FACHADA DO EDIFÍCIO SEDE DA PR-GO - FACHADA OESTE</v>
      </c>
      <c r="C30" s="33" t="str">
        <f t="array" ref="C30">INDEX(Analitica!$B$15:$Q$12613,MATCH($A30,Analitica!$B$15:$B$12615,0),4)</f>
        <v>m²</v>
      </c>
      <c r="D30" s="34">
        <f t="array" ref="D30">TRUNC(INDEX(Analitica!$B$14:$R$356,MATCH($A30,Analitica!$B$14:$B$358,0),16),2)</f>
        <v>470</v>
      </c>
      <c r="E30" s="34">
        <f t="array" ref="E30">TRUNC((INDEX(Analitica!$B$15:$Q$12613,MATCH($A30,Analitica!$B$15:$B$12615,0),15))*(1+$J$9),2)</f>
        <v>787.24</v>
      </c>
      <c r="F30" s="34">
        <f t="shared" si="27"/>
        <v>370002.8</v>
      </c>
      <c r="G30" s="34">
        <f t="array" ref="G30">TRUNC((INDEX(Analitica!$B$15:$Q$12613,MATCH(A30,Analitica!$B$15:$B$12615,0),14))*(1+$J$9),2)</f>
        <v>0</v>
      </c>
      <c r="H30" s="34">
        <f t="shared" ref="H30:H35" si="33">TRUNC(G30*D30,2)</f>
        <v>0</v>
      </c>
      <c r="I30" s="34">
        <f t="shared" ref="I30:I35" si="34">SUM(E30,G30)</f>
        <v>787.24</v>
      </c>
      <c r="J30" s="35">
        <f t="shared" ref="J30:J35" si="35">SUM(F30,H30)</f>
        <v>370002.8</v>
      </c>
      <c r="K30" s="22"/>
      <c r="L30" s="22"/>
      <c r="M30" s="24" t="str">
        <f t="shared" si="25"/>
        <v>03.01.02</v>
      </c>
      <c r="N30" s="25"/>
      <c r="O30" s="30"/>
      <c r="P30" s="30"/>
      <c r="Q30" s="30"/>
      <c r="R30" s="30">
        <v>1</v>
      </c>
      <c r="S30" s="30"/>
      <c r="T30" s="30">
        <f>N30+O30+P30+Q30+R30+S30</f>
        <v>1</v>
      </c>
      <c r="U30" s="31"/>
      <c r="V30" s="31"/>
      <c r="W30" s="31">
        <f t="shared" si="26"/>
        <v>0</v>
      </c>
      <c r="X30" s="31">
        <f>+Q30*$J30</f>
        <v>0</v>
      </c>
      <c r="Y30" s="31">
        <f>+R30*$J30</f>
        <v>370002.8</v>
      </c>
      <c r="Z30" s="31"/>
      <c r="AA30" s="31">
        <f t="shared" si="32"/>
        <v>370002.8</v>
      </c>
      <c r="AB30" s="11"/>
      <c r="AC30" s="11"/>
    </row>
    <row r="31" spans="1:29" s="172" customFormat="1" ht="30" customHeight="1">
      <c r="A31" s="24" t="s">
        <v>38</v>
      </c>
      <c r="B31" s="32" t="str">
        <f t="array" ref="B31">UPPER(INDEX(Analitica!$B$15:$Q$12613,MATCH($A31,Analitica!$B$15:$B$12615,0),2))</f>
        <v>RECOMPOSIÇÃO DA FACHADA DO EDIFÍCIO SEDE DA PR-GO - PRISMA AUDITÓRIO</v>
      </c>
      <c r="C31" s="33" t="str">
        <f t="array" ref="C31">INDEX(Analitica!$B$15:$Q$12613,MATCH($A31,Analitica!$B$15:$B$12615,0),4)</f>
        <v>m²</v>
      </c>
      <c r="D31" s="34">
        <f t="array" ref="D31">TRUNC(INDEX(Analitica!$B$14:$R$356,MATCH($A31,Analitica!$B$14:$B$358,0),16),2)</f>
        <v>79</v>
      </c>
      <c r="E31" s="34">
        <f t="array" ref="E31">TRUNC((INDEX(Analitica!$B$15:$Q$12613,MATCH($A31,Analitica!$B$15:$B$12615,0),15))*(1+$J$9),2)</f>
        <v>849.72</v>
      </c>
      <c r="F31" s="34">
        <f t="shared" si="27"/>
        <v>67127.88</v>
      </c>
      <c r="G31" s="34">
        <f t="array" ref="G31">TRUNC((INDEX(Analitica!$B$15:$Q$12613,MATCH(A31,Analitica!$B$15:$B$12615,0),14))*(1+$J$9),2)</f>
        <v>0</v>
      </c>
      <c r="H31" s="34">
        <f t="shared" si="33"/>
        <v>0</v>
      </c>
      <c r="I31" s="34">
        <f t="shared" si="34"/>
        <v>849.72</v>
      </c>
      <c r="J31" s="35">
        <f t="shared" si="35"/>
        <v>67127.88</v>
      </c>
      <c r="K31" s="22"/>
      <c r="L31" s="22"/>
      <c r="M31" s="24" t="str">
        <f t="shared" ref="M31:M35" si="36">A31</f>
        <v>03.01.03</v>
      </c>
      <c r="N31" s="25"/>
      <c r="O31" s="30"/>
      <c r="P31" s="30"/>
      <c r="Q31" s="30"/>
      <c r="R31" s="30"/>
      <c r="S31" s="30">
        <v>1</v>
      </c>
      <c r="T31" s="30">
        <f t="shared" ref="T31:T35" si="37">N31+O31+P31+Q31+R31+S31</f>
        <v>1</v>
      </c>
      <c r="U31" s="31">
        <f t="shared" ref="U31:V35" si="38">+N31*$J31</f>
        <v>0</v>
      </c>
      <c r="V31" s="31">
        <f t="shared" si="38"/>
        <v>0</v>
      </c>
      <c r="W31" s="31">
        <f t="shared" si="26"/>
        <v>0</v>
      </c>
      <c r="X31" s="31">
        <f t="shared" ref="X31:Y35" si="39">+Q31*$J31</f>
        <v>0</v>
      </c>
      <c r="Y31" s="31">
        <f t="shared" si="39"/>
        <v>0</v>
      </c>
      <c r="Z31" s="31">
        <f t="shared" ref="Z31:Z35" si="40">+S31*$J31</f>
        <v>67127.88</v>
      </c>
      <c r="AA31" s="31">
        <f t="shared" si="32"/>
        <v>67127.88</v>
      </c>
      <c r="AB31" s="11"/>
      <c r="AC31" s="11"/>
    </row>
    <row r="32" spans="1:29" s="172" customFormat="1" ht="30" customHeight="1">
      <c r="A32" s="24" t="s">
        <v>169</v>
      </c>
      <c r="B32" s="32" t="str">
        <f t="array" ref="B32">UPPER(INDEX(Analitica!$B$15:$Q$12613,MATCH($A32,Analitica!$B$15:$B$12615,0),2))</f>
        <v>RECOMPOSIÇÃO DA FACHADA DO EDIFÍCIO SEDE DA PR-GO - COBERTURA ENTRADA</v>
      </c>
      <c r="C32" s="33" t="str">
        <f t="array" ref="C32">INDEX(Analitica!$B$15:$Q$12613,MATCH($A32,Analitica!$B$15:$B$12615,0),4)</f>
        <v>m²</v>
      </c>
      <c r="D32" s="34">
        <f t="array" ref="D32">TRUNC(INDEX(Analitica!$B$14:$R$356,MATCH($A32,Analitica!$B$14:$B$358,0),16),2)</f>
        <v>20</v>
      </c>
      <c r="E32" s="34">
        <f t="array" ref="E32">TRUNC((INDEX(Analitica!$B$15:$Q$12613,MATCH($A32,Analitica!$B$15:$B$12615,0),15))*(1+$J$9),2)</f>
        <v>849.72</v>
      </c>
      <c r="F32" s="34">
        <f t="shared" si="27"/>
        <v>16994.400000000001</v>
      </c>
      <c r="G32" s="34">
        <f t="array" ref="G32">TRUNC((INDEX(Analitica!$B$15:$Q$12613,MATCH(A32,Analitica!$B$15:$B$12615,0),14))*(1+$J$9),2)</f>
        <v>0</v>
      </c>
      <c r="H32" s="34">
        <f t="shared" si="33"/>
        <v>0</v>
      </c>
      <c r="I32" s="34">
        <f t="shared" si="34"/>
        <v>849.72</v>
      </c>
      <c r="J32" s="35">
        <f t="shared" si="35"/>
        <v>16994.400000000001</v>
      </c>
      <c r="K32" s="22"/>
      <c r="L32" s="22"/>
      <c r="M32" s="24" t="str">
        <f t="shared" si="36"/>
        <v>03.01.04</v>
      </c>
      <c r="N32" s="25"/>
      <c r="O32" s="30"/>
      <c r="P32" s="30"/>
      <c r="Q32" s="30"/>
      <c r="R32" s="30"/>
      <c r="S32" s="30">
        <v>1</v>
      </c>
      <c r="T32" s="30">
        <f t="shared" si="37"/>
        <v>1</v>
      </c>
      <c r="U32" s="31">
        <f t="shared" si="38"/>
        <v>0</v>
      </c>
      <c r="V32" s="31">
        <f t="shared" si="38"/>
        <v>0</v>
      </c>
      <c r="W32" s="31">
        <f t="shared" si="26"/>
        <v>0</v>
      </c>
      <c r="X32" s="31">
        <f t="shared" si="39"/>
        <v>0</v>
      </c>
      <c r="Y32" s="31">
        <f t="shared" si="39"/>
        <v>0</v>
      </c>
      <c r="Z32" s="31">
        <f t="shared" si="40"/>
        <v>16994.400000000001</v>
      </c>
      <c r="AA32" s="31">
        <f t="shared" si="32"/>
        <v>16994.400000000001</v>
      </c>
      <c r="AB32" s="11"/>
      <c r="AC32" s="11"/>
    </row>
    <row r="33" spans="1:29" s="172" customFormat="1" ht="30" customHeight="1">
      <c r="A33" s="24" t="s">
        <v>171</v>
      </c>
      <c r="B33" s="32" t="str">
        <f t="array" ref="B33">UPPER(INDEX(Analitica!$B$15:$Q$12613,MATCH($A33,Analitica!$B$15:$B$12615,0),2))</f>
        <v>RECOMPOSIÇÃO DA FACHADA DO EDIFÍCIO SEDE DA PR-GO - PLATEBANDA 5º PAVIMENTO</v>
      </c>
      <c r="C33" s="33" t="str">
        <f t="array" ref="C33">INDEX(Analitica!$B$15:$Q$12613,MATCH($A33,Analitica!$B$15:$B$12615,0),4)</f>
        <v>m²</v>
      </c>
      <c r="D33" s="34">
        <f t="array" ref="D33">TRUNC(INDEX(Analitica!$B$14:$R$356,MATCH($A33,Analitica!$B$14:$B$358,0),16),2)</f>
        <v>124</v>
      </c>
      <c r="E33" s="34">
        <f t="array" ref="E33">TRUNC((INDEX(Analitica!$B$15:$Q$12613,MATCH($A33,Analitica!$B$15:$B$12615,0),15))*(1+$J$9),2)</f>
        <v>849.72</v>
      </c>
      <c r="F33" s="34">
        <f t="shared" si="27"/>
        <v>105365.28</v>
      </c>
      <c r="G33" s="34">
        <f t="array" ref="G33">TRUNC((INDEX(Analitica!$B$15:$Q$12613,MATCH(A33,Analitica!$B$15:$B$12615,0),14))*(1+$J$9),2)</f>
        <v>0</v>
      </c>
      <c r="H33" s="34">
        <f t="shared" si="33"/>
        <v>0</v>
      </c>
      <c r="I33" s="34">
        <f t="shared" si="34"/>
        <v>849.72</v>
      </c>
      <c r="J33" s="35">
        <f t="shared" si="35"/>
        <v>105365.28</v>
      </c>
      <c r="K33" s="22"/>
      <c r="L33" s="22"/>
      <c r="M33" s="24" t="str">
        <f t="shared" si="36"/>
        <v>03.01.05</v>
      </c>
      <c r="N33" s="25"/>
      <c r="O33" s="30"/>
      <c r="P33" s="30"/>
      <c r="Q33" s="30"/>
      <c r="R33" s="30"/>
      <c r="S33" s="30">
        <v>1</v>
      </c>
      <c r="T33" s="30">
        <f t="shared" si="37"/>
        <v>1</v>
      </c>
      <c r="U33" s="31">
        <f t="shared" si="38"/>
        <v>0</v>
      </c>
      <c r="V33" s="31">
        <f t="shared" si="38"/>
        <v>0</v>
      </c>
      <c r="W33" s="31">
        <f t="shared" si="26"/>
        <v>0</v>
      </c>
      <c r="X33" s="31">
        <f t="shared" si="39"/>
        <v>0</v>
      </c>
      <c r="Y33" s="31">
        <f t="shared" si="39"/>
        <v>0</v>
      </c>
      <c r="Z33" s="31">
        <f t="shared" si="40"/>
        <v>105365.28</v>
      </c>
      <c r="AA33" s="31">
        <f t="shared" si="32"/>
        <v>105365.28</v>
      </c>
      <c r="AB33" s="11"/>
      <c r="AC33" s="11"/>
    </row>
    <row r="34" spans="1:29" s="172" customFormat="1" ht="30" customHeight="1">
      <c r="A34" s="24" t="s">
        <v>173</v>
      </c>
      <c r="B34" s="32" t="str">
        <f t="array" ref="B34">UPPER(INDEX(Analitica!$B$15:$Q$12613,MATCH($A34,Analitica!$B$15:$B$12615,0),2))</f>
        <v>RECOMPOSIÇÃO DA FACHADA DO EDIFÍCIO SEDE DA PR-GO - PLATEBANDA COBERTURA</v>
      </c>
      <c r="C34" s="33" t="str">
        <f t="array" ref="C34">INDEX(Analitica!$B$15:$Q$12613,MATCH($A34,Analitica!$B$15:$B$12615,0),4)</f>
        <v>m²</v>
      </c>
      <c r="D34" s="34">
        <f t="array" ref="D34">TRUNC(INDEX(Analitica!$B$14:$R$356,MATCH($A34,Analitica!$B$14:$B$358,0),16),2)</f>
        <v>83</v>
      </c>
      <c r="E34" s="34">
        <f t="array" ref="E34">TRUNC((INDEX(Analitica!$B$15:$Q$12613,MATCH($A34,Analitica!$B$15:$B$12615,0),15))*(1+$J$9),2)</f>
        <v>849.72</v>
      </c>
      <c r="F34" s="34">
        <f t="shared" si="27"/>
        <v>70526.759999999995</v>
      </c>
      <c r="G34" s="34">
        <f t="array" ref="G34">TRUNC((INDEX(Analitica!$B$15:$Q$12613,MATCH(A34,Analitica!$B$15:$B$12615,0),14))*(1+$J$9),2)</f>
        <v>0</v>
      </c>
      <c r="H34" s="34">
        <f t="shared" si="33"/>
        <v>0</v>
      </c>
      <c r="I34" s="34">
        <f t="shared" si="34"/>
        <v>849.72</v>
      </c>
      <c r="J34" s="35">
        <f t="shared" si="35"/>
        <v>70526.759999999995</v>
      </c>
      <c r="K34" s="22"/>
      <c r="L34" s="22"/>
      <c r="M34" s="24" t="str">
        <f t="shared" si="36"/>
        <v>03.01.06</v>
      </c>
      <c r="N34" s="25"/>
      <c r="O34" s="30"/>
      <c r="P34" s="30"/>
      <c r="Q34" s="30"/>
      <c r="R34" s="30"/>
      <c r="S34" s="30">
        <v>1</v>
      </c>
      <c r="T34" s="30">
        <f t="shared" si="37"/>
        <v>1</v>
      </c>
      <c r="U34" s="31">
        <f t="shared" si="38"/>
        <v>0</v>
      </c>
      <c r="V34" s="31">
        <f t="shared" si="38"/>
        <v>0</v>
      </c>
      <c r="W34" s="31">
        <f t="shared" si="26"/>
        <v>0</v>
      </c>
      <c r="X34" s="31">
        <f t="shared" si="39"/>
        <v>0</v>
      </c>
      <c r="Y34" s="31">
        <f t="shared" si="39"/>
        <v>0</v>
      </c>
      <c r="Z34" s="31">
        <f t="shared" si="40"/>
        <v>70526.759999999995</v>
      </c>
      <c r="AA34" s="31">
        <f t="shared" si="32"/>
        <v>70526.759999999995</v>
      </c>
      <c r="AB34" s="11"/>
      <c r="AC34" s="11"/>
    </row>
    <row r="35" spans="1:29" s="172" customFormat="1" ht="30" customHeight="1">
      <c r="A35" s="24" t="s">
        <v>175</v>
      </c>
      <c r="B35" s="32" t="str">
        <f t="array" ref="B35">UPPER(INDEX(Analitica!$B$15:$Q$12613,MATCH($A35,Analitica!$B$15:$B$12615,0),2))</f>
        <v>RECOMPOSIÇÃO DA FACHADA DO EDIFÍCIO SEDE DA PR-GO - PRISMA RESERVATÓRIO</v>
      </c>
      <c r="C35" s="33" t="str">
        <f t="array" ref="C35">INDEX(Analitica!$B$15:$Q$12613,MATCH($A35,Analitica!$B$15:$B$12615,0),4)</f>
        <v>m²</v>
      </c>
      <c r="D35" s="34">
        <f t="array" ref="D35">TRUNC(INDEX(Analitica!$B$14:$R$356,MATCH($A35,Analitica!$B$14:$B$358,0),16),2)</f>
        <v>155</v>
      </c>
      <c r="E35" s="34">
        <f t="array" ref="E35">TRUNC((INDEX(Analitica!$B$15:$Q$12613,MATCH($A35,Analitica!$B$15:$B$12615,0),15))*(1+$J$9),2)</f>
        <v>849.72</v>
      </c>
      <c r="F35" s="34">
        <f t="shared" si="27"/>
        <v>131706.6</v>
      </c>
      <c r="G35" s="34">
        <f t="array" ref="G35">TRUNC((INDEX(Analitica!$B$15:$Q$12613,MATCH(A35,Analitica!$B$15:$B$12615,0),14))*(1+$J$9),2)</f>
        <v>0</v>
      </c>
      <c r="H35" s="34">
        <f t="shared" si="33"/>
        <v>0</v>
      </c>
      <c r="I35" s="34">
        <f t="shared" si="34"/>
        <v>849.72</v>
      </c>
      <c r="J35" s="35">
        <f t="shared" si="35"/>
        <v>131706.6</v>
      </c>
      <c r="K35" s="22"/>
      <c r="L35" s="22"/>
      <c r="M35" s="24" t="str">
        <f t="shared" si="36"/>
        <v>03.01.07</v>
      </c>
      <c r="N35" s="25"/>
      <c r="O35" s="30"/>
      <c r="P35" s="30"/>
      <c r="Q35" s="30"/>
      <c r="R35" s="30"/>
      <c r="S35" s="30">
        <v>1</v>
      </c>
      <c r="T35" s="30">
        <f t="shared" si="37"/>
        <v>1</v>
      </c>
      <c r="U35" s="31">
        <f t="shared" si="38"/>
        <v>0</v>
      </c>
      <c r="V35" s="31">
        <f t="shared" si="38"/>
        <v>0</v>
      </c>
      <c r="W35" s="31">
        <f t="shared" si="26"/>
        <v>0</v>
      </c>
      <c r="X35" s="31">
        <f t="shared" si="39"/>
        <v>0</v>
      </c>
      <c r="Y35" s="31">
        <f t="shared" si="39"/>
        <v>0</v>
      </c>
      <c r="Z35" s="31">
        <f t="shared" si="40"/>
        <v>131706.6</v>
      </c>
      <c r="AA35" s="31">
        <f t="shared" si="32"/>
        <v>131706.6</v>
      </c>
      <c r="AB35" s="11"/>
      <c r="AC35" s="11"/>
    </row>
    <row r="36" spans="1:29" ht="30" customHeight="1">
      <c r="A36" s="24" t="s">
        <v>177</v>
      </c>
      <c r="B36" s="32" t="str">
        <f t="array" ref="B36">UPPER(INDEX(Analitica!$B$15:$Q$12613,MATCH($A36,Analitica!$B$15:$B$12615,0),2))</f>
        <v>RECOMPOSIÇÃO DA FACHADA DO EDIFÍCIO SEDE DA PR-GO - SINALIZAÇÃO VISUAL</v>
      </c>
      <c r="C36" s="33" t="str">
        <f t="array" ref="C36">INDEX(Analitica!$B$15:$Q$12613,MATCH($A36,Analitica!$B$15:$B$12615,0),4)</f>
        <v>m²</v>
      </c>
      <c r="D36" s="34">
        <f t="array" ref="D36">TRUNC(INDEX(Analitica!$B$14:$R$356,MATCH($A36,Analitica!$B$14:$B$358,0),16),2)</f>
        <v>5</v>
      </c>
      <c r="E36" s="34">
        <f t="array" ref="E36">TRUNC((INDEX(Analitica!$B$15:$Q$12613,MATCH($A36,Analitica!$B$15:$B$12615,0),15))*(1+$J$9),2)</f>
        <v>849.72</v>
      </c>
      <c r="F36" s="34">
        <f t="shared" ref="F36" si="41">TRUNC(E36*D36,2)</f>
        <v>4248.6000000000004</v>
      </c>
      <c r="G36" s="34">
        <f t="array" ref="G36">TRUNC((INDEX(Analitica!$B$15:$Q$12613,MATCH(A36,Analitica!$B$15:$B$12615,0),14))*(1+$J$9),2)</f>
        <v>0</v>
      </c>
      <c r="H36" s="34">
        <f t="shared" ref="H36" si="42">TRUNC(G36*D36,2)</f>
        <v>0</v>
      </c>
      <c r="I36" s="34">
        <f t="shared" ref="I36:J36" si="43">SUM(E36,G36)</f>
        <v>849.72</v>
      </c>
      <c r="J36" s="35">
        <f t="shared" si="43"/>
        <v>4248.6000000000004</v>
      </c>
      <c r="K36" s="22"/>
      <c r="L36" s="22"/>
      <c r="M36" s="24" t="str">
        <f t="shared" si="25"/>
        <v>03.01.08</v>
      </c>
      <c r="N36" s="25"/>
      <c r="O36" s="30"/>
      <c r="P36" s="30"/>
      <c r="Q36" s="30"/>
      <c r="R36" s="30"/>
      <c r="S36" s="30">
        <v>1</v>
      </c>
      <c r="T36" s="30">
        <f t="shared" ref="T36" si="44">N36+O36+P36+Q36+R36+S36</f>
        <v>1</v>
      </c>
      <c r="U36" s="31">
        <f t="shared" ref="U36:AA36" si="45">+N36*$J36</f>
        <v>0</v>
      </c>
      <c r="V36" s="31">
        <f t="shared" si="45"/>
        <v>0</v>
      </c>
      <c r="W36" s="31">
        <f t="shared" si="45"/>
        <v>0</v>
      </c>
      <c r="X36" s="31">
        <f t="shared" si="45"/>
        <v>0</v>
      </c>
      <c r="Y36" s="31">
        <f t="shared" si="45"/>
        <v>0</v>
      </c>
      <c r="Z36" s="31">
        <f t="shared" si="45"/>
        <v>4248.6000000000004</v>
      </c>
      <c r="AA36" s="31">
        <f t="shared" si="45"/>
        <v>4248.6000000000004</v>
      </c>
      <c r="AB36" s="11"/>
      <c r="AC36" s="11"/>
    </row>
    <row r="37" spans="1:29" ht="15" customHeight="1">
      <c r="A37" s="36"/>
      <c r="B37" s="36"/>
      <c r="C37" s="36"/>
      <c r="D37" s="37" t="s">
        <v>31</v>
      </c>
      <c r="E37" s="36"/>
      <c r="F37" s="37">
        <f t="shared" ref="F37:J37" si="46">SUM(F29:F36)</f>
        <v>1128889.9600000002</v>
      </c>
      <c r="G37" s="37">
        <f t="shared" si="46"/>
        <v>0</v>
      </c>
      <c r="H37" s="37">
        <f t="shared" si="46"/>
        <v>0</v>
      </c>
      <c r="I37" s="37">
        <f t="shared" si="46"/>
        <v>6672.8000000000011</v>
      </c>
      <c r="J37" s="37">
        <f t="shared" si="46"/>
        <v>1128889.9600000002</v>
      </c>
      <c r="K37" s="22"/>
      <c r="L37" s="22"/>
      <c r="M37" s="232" t="s">
        <v>32</v>
      </c>
      <c r="N37" s="210"/>
      <c r="O37" s="210"/>
      <c r="P37" s="210"/>
      <c r="Q37" s="210"/>
      <c r="R37" s="210"/>
      <c r="S37" s="210"/>
      <c r="T37" s="211"/>
      <c r="U37" s="38">
        <f t="shared" ref="U37" si="47">SUM(U36)</f>
        <v>0</v>
      </c>
      <c r="V37" s="38">
        <f t="shared" ref="V37" si="48">SUM(V36)</f>
        <v>0</v>
      </c>
      <c r="W37" s="38">
        <f>SUM(W28:W36)</f>
        <v>0</v>
      </c>
      <c r="X37" s="38">
        <f>SUM(X27:X36)</f>
        <v>362917.64</v>
      </c>
      <c r="Y37" s="38">
        <f>SUM(Y29:Y36)</f>
        <v>370002.8</v>
      </c>
      <c r="Z37" s="38">
        <f>SUM(Z31:Z36)</f>
        <v>395969.52</v>
      </c>
      <c r="AA37" s="39">
        <f>SUM(AA29:AA36)</f>
        <v>1128889.9600000002</v>
      </c>
      <c r="AB37" s="11"/>
      <c r="AC37" s="11"/>
    </row>
    <row r="38" spans="1:29" ht="15" customHeight="1">
      <c r="A38" s="23">
        <v>4</v>
      </c>
      <c r="B38" s="233" t="s">
        <v>39</v>
      </c>
      <c r="C38" s="210"/>
      <c r="D38" s="210"/>
      <c r="E38" s="210"/>
      <c r="F38" s="210"/>
      <c r="G38" s="210"/>
      <c r="H38" s="210"/>
      <c r="I38" s="210"/>
      <c r="J38" s="211"/>
      <c r="K38" s="22"/>
      <c r="L38" s="22"/>
      <c r="M38" s="25">
        <v>4</v>
      </c>
      <c r="N38" s="25"/>
      <c r="O38" s="30"/>
      <c r="P38" s="30"/>
      <c r="Q38" s="30"/>
      <c r="R38" s="30"/>
      <c r="S38" s="30"/>
      <c r="T38" s="30"/>
      <c r="U38" s="31"/>
      <c r="V38" s="31"/>
      <c r="W38" s="31"/>
      <c r="X38" s="31"/>
      <c r="Y38" s="31"/>
      <c r="Z38" s="31"/>
      <c r="AA38" s="31"/>
      <c r="AB38" s="11"/>
      <c r="AC38" s="11"/>
    </row>
    <row r="39" spans="1:29" ht="15" customHeight="1">
      <c r="A39" s="28" t="s">
        <v>40</v>
      </c>
      <c r="B39" s="214" t="s">
        <v>39</v>
      </c>
      <c r="C39" s="210"/>
      <c r="D39" s="210"/>
      <c r="E39" s="210"/>
      <c r="F39" s="210"/>
      <c r="G39" s="210"/>
      <c r="H39" s="210"/>
      <c r="I39" s="210"/>
      <c r="J39" s="211"/>
      <c r="K39" s="22" t="str">
        <f>IF(ISBLANK($A39),"",HYPERLINK("#Analitica!A"&amp;MATCH($A39,Analitica!B:B,0),"Link"))</f>
        <v>Link</v>
      </c>
      <c r="L39" s="22"/>
      <c r="M39" s="28" t="str">
        <f t="shared" ref="M39:M40" si="49">A39</f>
        <v>04.01</v>
      </c>
      <c r="N39" s="28"/>
      <c r="O39" s="30"/>
      <c r="P39" s="30"/>
      <c r="Q39" s="30"/>
      <c r="R39" s="30"/>
      <c r="S39" s="30"/>
      <c r="T39" s="30"/>
      <c r="U39" s="31"/>
      <c r="V39" s="31"/>
      <c r="W39" s="31"/>
      <c r="X39" s="31"/>
      <c r="Y39" s="31"/>
      <c r="Z39" s="31"/>
      <c r="AA39" s="31"/>
      <c r="AB39" s="11"/>
      <c r="AC39" s="11"/>
    </row>
    <row r="40" spans="1:29" ht="15" customHeight="1">
      <c r="A40" s="24" t="s">
        <v>41</v>
      </c>
      <c r="B40" s="32" t="str">
        <f t="array" ref="B40">UPPER(INDEX(Analitica!$B$15:$Q$12613,MATCH($A40,Analitica!$B$15:$B$12615,0),2))</f>
        <v>SUPERVISÃO DE OBRA</v>
      </c>
      <c r="C40" s="33" t="str">
        <f t="array" ref="C40">INDEX(Analitica!$B$15:$Q$12613,MATCH($A40,Analitica!$B$15:$B$12615,0),4)</f>
        <v>UN</v>
      </c>
      <c r="D40" s="34">
        <f t="array" ref="D40">TRUNC(INDEX(Analitica!$B$14:$R$356,MATCH($A40,Analitica!$B$14:$B$358,0),16),2)</f>
        <v>1</v>
      </c>
      <c r="E40" s="34">
        <f t="array" ref="E40">TRUNC((INDEX(Analitica!$B$15:$Q$12613,MATCH($A40,Analitica!$B$15:$B$12615,0),15))*(1+$J$9),2)</f>
        <v>0</v>
      </c>
      <c r="F40" s="34">
        <f>TRUNC(E40*D40,2)</f>
        <v>0</v>
      </c>
      <c r="G40" s="34">
        <f t="array" ref="G40">TRUNC((INDEX(Analitica!$B$15:$Q$12613,MATCH(A40,Analitica!$B$15:$B$12615,0),14))*(1+$J$9),2)</f>
        <v>90563.96</v>
      </c>
      <c r="H40" s="34">
        <f>TRUNC(G40*D40,2)</f>
        <v>90563.96</v>
      </c>
      <c r="I40" s="34">
        <f t="shared" ref="I40:J40" si="50">SUM(E40,G40)</f>
        <v>90563.96</v>
      </c>
      <c r="J40" s="35">
        <f t="shared" si="50"/>
        <v>90563.96</v>
      </c>
      <c r="K40" s="22" t="str">
        <f>IF(ISBLANK($A40),"",HYPERLINK("#Analitica!A"&amp;MATCH($A40,Analitica!B:B,0),"Link"))</f>
        <v>Link</v>
      </c>
      <c r="L40" s="22"/>
      <c r="M40" s="24" t="str">
        <f t="shared" si="49"/>
        <v>04.01.01</v>
      </c>
      <c r="N40" s="41"/>
      <c r="O40" s="41"/>
      <c r="P40" s="30">
        <v>0.25</v>
      </c>
      <c r="Q40" s="30">
        <v>0.25</v>
      </c>
      <c r="R40" s="30">
        <v>0.25</v>
      </c>
      <c r="S40" s="30">
        <v>0.25</v>
      </c>
      <c r="T40" s="30">
        <f>N40+O40+P40+Q40+R40+S40</f>
        <v>1</v>
      </c>
      <c r="U40" s="31">
        <f t="shared" ref="U40:AA40" si="51">+N40*$J40</f>
        <v>0</v>
      </c>
      <c r="V40" s="31">
        <f t="shared" si="51"/>
        <v>0</v>
      </c>
      <c r="W40" s="31">
        <f t="shared" si="51"/>
        <v>22640.99</v>
      </c>
      <c r="X40" s="31">
        <f t="shared" si="51"/>
        <v>22640.99</v>
      </c>
      <c r="Y40" s="31">
        <f t="shared" si="51"/>
        <v>22640.99</v>
      </c>
      <c r="Z40" s="31">
        <f t="shared" si="51"/>
        <v>22640.99</v>
      </c>
      <c r="AA40" s="31">
        <f t="shared" si="51"/>
        <v>90563.96</v>
      </c>
      <c r="AB40" s="11"/>
      <c r="AC40" s="11"/>
    </row>
    <row r="41" spans="1:29" ht="15" customHeight="1">
      <c r="A41" s="36"/>
      <c r="B41" s="36"/>
      <c r="C41" s="36"/>
      <c r="D41" s="37" t="s">
        <v>31</v>
      </c>
      <c r="E41" s="36"/>
      <c r="F41" s="37">
        <f>SUM(F40)</f>
        <v>0</v>
      </c>
      <c r="G41" s="36"/>
      <c r="H41" s="37">
        <f>SUM(H40)</f>
        <v>90563.96</v>
      </c>
      <c r="I41" s="37"/>
      <c r="J41" s="37">
        <f>SUM(J40)</f>
        <v>90563.96</v>
      </c>
      <c r="K41" s="22" t="str">
        <f>IF(ISBLANK($A41),"",HYPERLINK("#Analitica!A"&amp;MATCH($A41,Analitica!B:B,0),"Link"))</f>
        <v/>
      </c>
      <c r="L41" s="22"/>
      <c r="M41" s="232" t="s">
        <v>32</v>
      </c>
      <c r="N41" s="210"/>
      <c r="O41" s="210"/>
      <c r="P41" s="210"/>
      <c r="Q41" s="210"/>
      <c r="R41" s="210"/>
      <c r="S41" s="210"/>
      <c r="T41" s="211"/>
      <c r="U41" s="38">
        <f t="shared" ref="U41" si="52">SUM(U40)</f>
        <v>0</v>
      </c>
      <c r="V41" s="38">
        <f t="shared" ref="V41:W41" si="53">SUM(V40)</f>
        <v>0</v>
      </c>
      <c r="W41" s="38">
        <f t="shared" si="53"/>
        <v>22640.99</v>
      </c>
      <c r="X41" s="38">
        <f>SUM(X38:X40)</f>
        <v>22640.99</v>
      </c>
      <c r="Y41" s="38">
        <f t="shared" ref="Y41:AA41" si="54">SUM(Y40)</f>
        <v>22640.99</v>
      </c>
      <c r="Z41" s="38">
        <f t="shared" si="54"/>
        <v>22640.99</v>
      </c>
      <c r="AA41" s="39">
        <f t="shared" si="54"/>
        <v>90563.96</v>
      </c>
      <c r="AB41" s="11"/>
      <c r="AC41" s="11"/>
    </row>
    <row r="42" spans="1:29" ht="19.5" customHeight="1">
      <c r="A42" s="214"/>
      <c r="B42" s="210"/>
      <c r="C42" s="210"/>
      <c r="D42" s="210"/>
      <c r="E42" s="210"/>
      <c r="F42" s="210"/>
      <c r="G42" s="210"/>
      <c r="H42" s="210"/>
      <c r="I42" s="210"/>
      <c r="J42" s="211"/>
      <c r="K42" s="11"/>
      <c r="L42" s="11"/>
      <c r="M42" s="240"/>
      <c r="N42" s="241"/>
      <c r="O42" s="241"/>
      <c r="P42" s="241"/>
      <c r="Q42" s="241"/>
      <c r="R42" s="241"/>
      <c r="S42" s="241"/>
      <c r="T42" s="242"/>
      <c r="U42" s="42"/>
      <c r="V42" s="43"/>
      <c r="W42" s="43"/>
      <c r="X42" s="44"/>
      <c r="Y42" s="43"/>
      <c r="Z42" s="44"/>
      <c r="AA42" s="45"/>
      <c r="AB42" s="11"/>
      <c r="AC42" s="11"/>
    </row>
    <row r="43" spans="1:29" ht="30" customHeight="1">
      <c r="A43" s="215" t="s">
        <v>42</v>
      </c>
      <c r="B43" s="210"/>
      <c r="C43" s="210"/>
      <c r="D43" s="213"/>
      <c r="E43" s="216">
        <f>SUM(F22,F26,F41,F37)</f>
        <v>1146504.8000000003</v>
      </c>
      <c r="F43" s="213"/>
      <c r="G43" s="216">
        <f>SUM(H22,H26,H41,H37)</f>
        <v>121112.08</v>
      </c>
      <c r="H43" s="213"/>
      <c r="I43" s="216">
        <f>SUM(J22,J26,J41,J37)</f>
        <v>1267616.8800000001</v>
      </c>
      <c r="J43" s="213"/>
      <c r="K43" s="11"/>
      <c r="L43" s="11"/>
      <c r="M43" s="234" t="s">
        <v>43</v>
      </c>
      <c r="N43" s="210"/>
      <c r="O43" s="210"/>
      <c r="P43" s="210"/>
      <c r="Q43" s="210"/>
      <c r="R43" s="210"/>
      <c r="S43" s="210"/>
      <c r="T43" s="211"/>
      <c r="U43" s="46">
        <f t="shared" ref="U43:AA43" si="55">U41+U26+U22+U37</f>
        <v>0</v>
      </c>
      <c r="V43" s="46">
        <f t="shared" si="55"/>
        <v>13114.380000000001</v>
      </c>
      <c r="W43" s="46">
        <f t="shared" si="55"/>
        <v>54626.62</v>
      </c>
      <c r="X43" s="46">
        <f t="shared" si="55"/>
        <v>386371.35000000003</v>
      </c>
      <c r="Y43" s="46">
        <f t="shared" si="55"/>
        <v>393456.51</v>
      </c>
      <c r="Z43" s="46">
        <f t="shared" si="55"/>
        <v>420048.02</v>
      </c>
      <c r="AA43" s="46">
        <f>AA41+AA26+AA22+AA37</f>
        <v>1267616.8800000001</v>
      </c>
      <c r="AB43" s="11"/>
      <c r="AC43" s="11"/>
    </row>
    <row r="44" spans="1:29" ht="19.5" customHeight="1">
      <c r="A44" s="214"/>
      <c r="B44" s="210"/>
      <c r="C44" s="210"/>
      <c r="D44" s="210"/>
      <c r="E44" s="210"/>
      <c r="F44" s="210"/>
      <c r="G44" s="210"/>
      <c r="H44" s="210"/>
      <c r="I44" s="210"/>
      <c r="J44" s="211"/>
      <c r="K44" s="11"/>
      <c r="L44" s="11"/>
      <c r="M44" s="234" t="s">
        <v>44</v>
      </c>
      <c r="N44" s="210"/>
      <c r="O44" s="210"/>
      <c r="P44" s="210"/>
      <c r="Q44" s="210"/>
      <c r="R44" s="210"/>
      <c r="S44" s="210"/>
      <c r="T44" s="211"/>
      <c r="U44" s="47">
        <f t="shared" ref="U44:Z44" si="56">+U43/$AA$46</f>
        <v>0</v>
      </c>
      <c r="V44" s="47">
        <f t="shared" si="56"/>
        <v>1.0345696879643951E-2</v>
      </c>
      <c r="W44" s="47">
        <f t="shared" si="56"/>
        <v>4.3093951226020277E-2</v>
      </c>
      <c r="X44" s="47">
        <f t="shared" si="56"/>
        <v>0.30480136080232695</v>
      </c>
      <c r="Y44" s="47">
        <f t="shared" si="56"/>
        <v>0.31039071521357459</v>
      </c>
      <c r="Z44" s="47">
        <f t="shared" si="56"/>
        <v>0.33136827587843415</v>
      </c>
      <c r="AA44" s="48">
        <f>V44+W44+X44+U44+Y44</f>
        <v>0.6686317241215658</v>
      </c>
      <c r="AB44" s="11"/>
      <c r="AC44" s="11"/>
    </row>
    <row r="45" spans="1:29" ht="30" customHeight="1">
      <c r="A45" s="215" t="s">
        <v>45</v>
      </c>
      <c r="B45" s="210"/>
      <c r="C45" s="210"/>
      <c r="D45" s="213"/>
      <c r="E45" s="212"/>
      <c r="F45" s="213"/>
      <c r="G45" s="212"/>
      <c r="H45" s="213"/>
      <c r="I45" s="217">
        <v>0</v>
      </c>
      <c r="J45" s="213"/>
      <c r="K45" s="11"/>
      <c r="L45" s="11"/>
      <c r="M45" s="234" t="s">
        <v>46</v>
      </c>
      <c r="N45" s="210"/>
      <c r="O45" s="210"/>
      <c r="P45" s="210"/>
      <c r="Q45" s="210"/>
      <c r="R45" s="210"/>
      <c r="S45" s="210"/>
      <c r="T45" s="235"/>
      <c r="U45" s="49"/>
      <c r="V45" s="50"/>
      <c r="W45" s="50"/>
      <c r="X45" s="51"/>
      <c r="Y45" s="50"/>
      <c r="Z45" s="51"/>
      <c r="AA45" s="52">
        <f>AA26+AA22+AA37</f>
        <v>1177052.9200000002</v>
      </c>
      <c r="AB45" s="11"/>
      <c r="AC45" s="11"/>
    </row>
    <row r="46" spans="1:29" ht="19.5" customHeight="1">
      <c r="A46" s="214">
        <v>4</v>
      </c>
      <c r="B46" s="210"/>
      <c r="C46" s="210"/>
      <c r="D46" s="210"/>
      <c r="E46" s="210"/>
      <c r="F46" s="210"/>
      <c r="G46" s="210"/>
      <c r="H46" s="210"/>
      <c r="I46" s="210"/>
      <c r="J46" s="211"/>
      <c r="K46" s="11"/>
      <c r="L46" s="11"/>
      <c r="M46" s="234" t="s">
        <v>47</v>
      </c>
      <c r="N46" s="210"/>
      <c r="O46" s="210"/>
      <c r="P46" s="210"/>
      <c r="Q46" s="210"/>
      <c r="R46" s="210"/>
      <c r="S46" s="210"/>
      <c r="T46" s="235"/>
      <c r="U46" s="49"/>
      <c r="V46" s="50"/>
      <c r="W46" s="50"/>
      <c r="X46" s="51"/>
      <c r="Y46" s="50"/>
      <c r="Z46" s="51"/>
      <c r="AA46" s="39">
        <f>AA43</f>
        <v>1267616.8800000001</v>
      </c>
      <c r="AB46" s="11"/>
      <c r="AC46" s="11"/>
    </row>
    <row r="47" spans="1:29" ht="30" customHeight="1">
      <c r="A47" s="218" t="s">
        <v>48</v>
      </c>
      <c r="B47" s="210"/>
      <c r="C47" s="210"/>
      <c r="D47" s="213"/>
      <c r="E47" s="219"/>
      <c r="F47" s="213"/>
      <c r="G47" s="219"/>
      <c r="H47" s="213"/>
      <c r="I47" s="219"/>
      <c r="J47" s="213"/>
      <c r="K47" s="11"/>
      <c r="L47" s="53"/>
      <c r="M47" s="11"/>
      <c r="N47" s="11"/>
      <c r="O47" s="54"/>
      <c r="P47" s="54"/>
      <c r="Q47" s="54"/>
      <c r="R47" s="54"/>
      <c r="S47" s="54"/>
      <c r="T47" s="54"/>
      <c r="U47" s="54"/>
      <c r="V47" s="55"/>
      <c r="W47" s="55"/>
      <c r="X47" s="55"/>
      <c r="Y47" s="55"/>
      <c r="Z47" s="55"/>
      <c r="AA47" s="55"/>
      <c r="AB47" s="11"/>
      <c r="AC47" s="11"/>
    </row>
    <row r="48" spans="1:29" ht="19.5" customHeight="1">
      <c r="A48" s="214"/>
      <c r="B48" s="210"/>
      <c r="C48" s="210"/>
      <c r="D48" s="210"/>
      <c r="E48" s="210"/>
      <c r="F48" s="210"/>
      <c r="G48" s="210"/>
      <c r="H48" s="210"/>
      <c r="I48" s="210"/>
      <c r="J48" s="211"/>
      <c r="K48" s="11"/>
      <c r="L48" s="11"/>
      <c r="M48" s="11"/>
      <c r="N48" s="11"/>
      <c r="O48" s="56"/>
      <c r="P48" s="56"/>
      <c r="Q48" s="56"/>
      <c r="R48" s="56"/>
      <c r="S48" s="56"/>
      <c r="T48" s="56"/>
      <c r="U48" s="56"/>
      <c r="V48" s="55"/>
      <c r="W48" s="55"/>
      <c r="X48" s="55"/>
      <c r="Y48" s="55"/>
      <c r="Z48" s="55"/>
      <c r="AA48" s="55"/>
      <c r="AB48" s="11"/>
      <c r="AC48" s="11"/>
    </row>
    <row r="49" spans="1:29" ht="30" customHeight="1">
      <c r="A49" s="218" t="s">
        <v>49</v>
      </c>
      <c r="B49" s="210"/>
      <c r="C49" s="210"/>
      <c r="D49" s="213"/>
      <c r="E49" s="219"/>
      <c r="F49" s="213"/>
      <c r="G49" s="219"/>
      <c r="H49" s="213"/>
      <c r="I49" s="220"/>
      <c r="J49" s="211"/>
      <c r="K49" s="11"/>
      <c r="L49" s="11"/>
      <c r="M49" s="53"/>
      <c r="N49" s="11"/>
      <c r="O49" s="56"/>
      <c r="P49" s="56"/>
      <c r="Q49" s="56"/>
      <c r="R49" s="56"/>
      <c r="S49" s="56"/>
      <c r="T49" s="56"/>
      <c r="U49" s="56"/>
      <c r="V49" s="55"/>
      <c r="W49" s="55"/>
      <c r="X49" s="55"/>
      <c r="Y49" s="55"/>
      <c r="Z49" s="55"/>
      <c r="AA49" s="57"/>
      <c r="AB49" s="11"/>
      <c r="AC49" s="11"/>
    </row>
    <row r="50" spans="1:29" ht="30" customHeight="1">
      <c r="A50" s="209" t="s">
        <v>50</v>
      </c>
      <c r="B50" s="210"/>
      <c r="C50" s="210"/>
      <c r="D50" s="210"/>
      <c r="E50" s="210"/>
      <c r="F50" s="210"/>
      <c r="G50" s="210"/>
      <c r="H50" s="210"/>
      <c r="I50" s="210"/>
      <c r="J50" s="211"/>
      <c r="K50" s="11"/>
      <c r="L50" s="11"/>
      <c r="M50" s="11"/>
      <c r="N50" s="11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11"/>
      <c r="AC50" s="11"/>
    </row>
    <row r="51" spans="1:29" ht="12.75" customHeight="1">
      <c r="A51" s="59"/>
      <c r="B51" s="59"/>
      <c r="C51" s="11"/>
      <c r="D51" s="60"/>
      <c r="E51" s="61"/>
      <c r="F51" s="61"/>
      <c r="G51" s="61"/>
      <c r="H51" s="61"/>
      <c r="I51" s="61"/>
      <c r="J51" s="61"/>
      <c r="K51" s="11"/>
      <c r="L51" s="11"/>
      <c r="M51" s="11"/>
      <c r="N51" s="11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11"/>
      <c r="AC51" s="11"/>
    </row>
    <row r="52" spans="1:29" ht="12.75" customHeight="1">
      <c r="A52" s="59"/>
      <c r="B52" s="59"/>
      <c r="C52" s="11"/>
      <c r="D52" s="60"/>
      <c r="E52" s="61"/>
      <c r="F52" s="61"/>
      <c r="G52" s="61"/>
      <c r="H52" s="61"/>
      <c r="I52" s="61"/>
      <c r="J52" s="6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12.75" customHeight="1">
      <c r="A53" s="59"/>
      <c r="B53" s="59"/>
      <c r="C53" s="11"/>
      <c r="D53" s="60"/>
      <c r="E53" s="61"/>
      <c r="F53" s="61"/>
      <c r="G53" s="61"/>
      <c r="H53" s="61"/>
      <c r="I53" s="61"/>
      <c r="J53" s="6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12.75" customHeight="1">
      <c r="A54" s="59"/>
      <c r="B54" s="59"/>
      <c r="C54" s="11"/>
      <c r="D54" s="60"/>
      <c r="E54" s="61"/>
      <c r="F54" s="61"/>
      <c r="G54" s="61"/>
      <c r="H54" s="61"/>
      <c r="I54" s="61"/>
      <c r="J54" s="6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12.75" customHeight="1">
      <c r="A55" s="59"/>
      <c r="B55" s="59"/>
      <c r="C55" s="11"/>
      <c r="D55" s="60"/>
      <c r="E55" s="61"/>
      <c r="F55" s="61"/>
      <c r="G55" s="61"/>
      <c r="H55" s="61"/>
      <c r="I55" s="61"/>
      <c r="J55" s="6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12.75" customHeight="1">
      <c r="A56" s="59"/>
      <c r="B56" s="59"/>
      <c r="C56" s="11"/>
      <c r="D56" s="60"/>
      <c r="E56" s="61"/>
      <c r="F56" s="61"/>
      <c r="G56" s="61"/>
      <c r="H56" s="61"/>
      <c r="I56" s="61"/>
      <c r="J56" s="6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12.75" customHeight="1">
      <c r="A57" s="59"/>
      <c r="B57" s="59"/>
      <c r="C57" s="11"/>
      <c r="D57" s="60"/>
      <c r="E57" s="61"/>
      <c r="F57" s="61"/>
      <c r="G57" s="61"/>
      <c r="H57" s="61"/>
      <c r="I57" s="61"/>
      <c r="J57" s="6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12.75" customHeight="1">
      <c r="A58" s="59"/>
      <c r="B58" s="59"/>
      <c r="C58" s="11"/>
      <c r="D58" s="60"/>
      <c r="E58" s="61"/>
      <c r="F58" s="61"/>
      <c r="G58" s="61"/>
      <c r="H58" s="61"/>
      <c r="I58" s="61"/>
      <c r="J58" s="6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12.75" customHeight="1">
      <c r="A59" s="59"/>
      <c r="B59" s="59"/>
      <c r="C59" s="11"/>
      <c r="D59" s="60"/>
      <c r="E59" s="61"/>
      <c r="F59" s="61"/>
      <c r="G59" s="61"/>
      <c r="H59" s="61"/>
      <c r="I59" s="61"/>
      <c r="J59" s="6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ht="12.75" customHeight="1">
      <c r="A60" s="59"/>
      <c r="B60" s="59"/>
      <c r="C60" s="11"/>
      <c r="D60" s="60"/>
      <c r="E60" s="61"/>
      <c r="F60" s="61"/>
      <c r="G60" s="61"/>
      <c r="H60" s="61"/>
      <c r="I60" s="61"/>
      <c r="J60" s="6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 ht="12.75" customHeight="1">
      <c r="A61" s="59"/>
      <c r="B61" s="59"/>
      <c r="C61" s="11"/>
      <c r="D61" s="60"/>
      <c r="E61" s="61"/>
      <c r="F61" s="61"/>
      <c r="G61" s="61"/>
      <c r="H61" s="61"/>
      <c r="I61" s="61"/>
      <c r="J61" s="6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 ht="12.75" customHeight="1">
      <c r="A62" s="59"/>
      <c r="B62" s="59"/>
      <c r="C62" s="11"/>
      <c r="D62" s="60"/>
      <c r="E62" s="61"/>
      <c r="F62" s="61"/>
      <c r="G62" s="61"/>
      <c r="H62" s="61"/>
      <c r="I62" s="61"/>
      <c r="J62" s="6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 ht="12.75" customHeight="1">
      <c r="A63" s="59"/>
      <c r="B63" s="59"/>
      <c r="C63" s="11"/>
      <c r="D63" s="60"/>
      <c r="E63" s="61"/>
      <c r="F63" s="61"/>
      <c r="G63" s="61"/>
      <c r="H63" s="61"/>
      <c r="I63" s="61"/>
      <c r="J63" s="6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 ht="12.75" customHeight="1">
      <c r="A64" s="59"/>
      <c r="B64" s="59"/>
      <c r="C64" s="11"/>
      <c r="D64" s="60"/>
      <c r="E64" s="61"/>
      <c r="F64" s="61"/>
      <c r="G64" s="61"/>
      <c r="H64" s="61"/>
      <c r="I64" s="61"/>
      <c r="J64" s="6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9" ht="12.75" customHeight="1">
      <c r="A65" s="59"/>
      <c r="B65" s="59"/>
      <c r="C65" s="11"/>
      <c r="D65" s="60"/>
      <c r="E65" s="61"/>
      <c r="F65" s="61"/>
      <c r="G65" s="61"/>
      <c r="H65" s="61"/>
      <c r="I65" s="61"/>
      <c r="J65" s="6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ht="12.75" customHeight="1">
      <c r="A66" s="59"/>
      <c r="B66" s="59"/>
      <c r="C66" s="11"/>
      <c r="D66" s="60"/>
      <c r="E66" s="61"/>
      <c r="F66" s="61"/>
      <c r="G66" s="61"/>
      <c r="H66" s="61"/>
      <c r="I66" s="61"/>
      <c r="J66" s="6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ht="12.75" customHeight="1">
      <c r="A67" s="59"/>
      <c r="B67" s="59"/>
      <c r="C67" s="11"/>
      <c r="D67" s="60"/>
      <c r="E67" s="61"/>
      <c r="F67" s="61"/>
      <c r="G67" s="61"/>
      <c r="H67" s="61"/>
      <c r="I67" s="61"/>
      <c r="J67" s="6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ht="12.75" customHeight="1">
      <c r="A68" s="59"/>
      <c r="B68" s="59"/>
      <c r="C68" s="11"/>
      <c r="D68" s="60"/>
      <c r="E68" s="61"/>
      <c r="F68" s="61"/>
      <c r="G68" s="61"/>
      <c r="H68" s="61"/>
      <c r="I68" s="61"/>
      <c r="J68" s="6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ht="12.75" customHeight="1">
      <c r="A69" s="59"/>
      <c r="B69" s="59"/>
      <c r="C69" s="11"/>
      <c r="D69" s="60"/>
      <c r="E69" s="61"/>
      <c r="F69" s="61"/>
      <c r="G69" s="61"/>
      <c r="H69" s="61"/>
      <c r="I69" s="61"/>
      <c r="J69" s="6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12.75" customHeight="1">
      <c r="A70" s="59"/>
      <c r="B70" s="59"/>
      <c r="C70" s="11"/>
      <c r="D70" s="60"/>
      <c r="E70" s="61"/>
      <c r="F70" s="61"/>
      <c r="G70" s="61"/>
      <c r="H70" s="61"/>
      <c r="I70" s="61"/>
      <c r="J70" s="6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12.75" customHeight="1">
      <c r="A71" s="59"/>
      <c r="B71" s="59"/>
      <c r="C71" s="11"/>
      <c r="D71" s="60"/>
      <c r="E71" s="61"/>
      <c r="F71" s="61"/>
      <c r="G71" s="61"/>
      <c r="H71" s="61"/>
      <c r="I71" s="61"/>
      <c r="J71" s="6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12.75" customHeight="1">
      <c r="A72" s="59"/>
      <c r="B72" s="59"/>
      <c r="C72" s="11"/>
      <c r="D72" s="60"/>
      <c r="E72" s="61"/>
      <c r="F72" s="61"/>
      <c r="G72" s="61"/>
      <c r="H72" s="61"/>
      <c r="I72" s="61"/>
      <c r="J72" s="6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12.75" customHeight="1">
      <c r="A73" s="59"/>
      <c r="B73" s="59"/>
      <c r="C73" s="11"/>
      <c r="D73" s="60"/>
      <c r="E73" s="61"/>
      <c r="F73" s="61"/>
      <c r="G73" s="61"/>
      <c r="H73" s="61"/>
      <c r="I73" s="61"/>
      <c r="J73" s="6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12.75" customHeight="1">
      <c r="A74" s="59"/>
      <c r="B74" s="59"/>
      <c r="C74" s="11"/>
      <c r="D74" s="60"/>
      <c r="E74" s="61"/>
      <c r="F74" s="61"/>
      <c r="G74" s="61"/>
      <c r="H74" s="61"/>
      <c r="I74" s="61"/>
      <c r="J74" s="6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12.75" customHeight="1">
      <c r="A75" s="59"/>
      <c r="B75" s="59"/>
      <c r="C75" s="11"/>
      <c r="D75" s="60"/>
      <c r="E75" s="61"/>
      <c r="F75" s="61"/>
      <c r="G75" s="61"/>
      <c r="H75" s="61"/>
      <c r="I75" s="61"/>
      <c r="J75" s="6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12.75" customHeight="1">
      <c r="A76" s="59"/>
      <c r="B76" s="59"/>
      <c r="C76" s="11"/>
      <c r="D76" s="60"/>
      <c r="E76" s="61"/>
      <c r="F76" s="61"/>
      <c r="G76" s="61"/>
      <c r="H76" s="61"/>
      <c r="I76" s="61"/>
      <c r="J76" s="6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12.75" customHeight="1">
      <c r="A77" s="59"/>
      <c r="B77" s="59"/>
      <c r="C77" s="11"/>
      <c r="D77" s="60"/>
      <c r="E77" s="61"/>
      <c r="F77" s="61"/>
      <c r="G77" s="61"/>
      <c r="H77" s="61"/>
      <c r="I77" s="61"/>
      <c r="J77" s="6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ht="12.75" customHeight="1">
      <c r="A78" s="59"/>
      <c r="B78" s="59"/>
      <c r="C78" s="11"/>
      <c r="D78" s="60"/>
      <c r="E78" s="61"/>
      <c r="F78" s="61"/>
      <c r="G78" s="61"/>
      <c r="H78" s="61"/>
      <c r="I78" s="61"/>
      <c r="J78" s="6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29" ht="12.75" customHeight="1">
      <c r="A79" s="59"/>
      <c r="B79" s="59"/>
      <c r="C79" s="11"/>
      <c r="D79" s="60"/>
      <c r="E79" s="61"/>
      <c r="F79" s="61"/>
      <c r="G79" s="61"/>
      <c r="H79" s="61"/>
      <c r="I79" s="61"/>
      <c r="J79" s="6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29" ht="12.75" customHeight="1">
      <c r="A80" s="59"/>
      <c r="B80" s="59"/>
      <c r="C80" s="11"/>
      <c r="D80" s="60"/>
      <c r="E80" s="61"/>
      <c r="F80" s="61"/>
      <c r="G80" s="61"/>
      <c r="H80" s="61"/>
      <c r="I80" s="61"/>
      <c r="J80" s="6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 ht="12.75" customHeight="1">
      <c r="A81" s="59"/>
      <c r="B81" s="59"/>
      <c r="C81" s="11"/>
      <c r="D81" s="60"/>
      <c r="E81" s="61"/>
      <c r="F81" s="61"/>
      <c r="G81" s="61"/>
      <c r="H81" s="61"/>
      <c r="I81" s="61"/>
      <c r="J81" s="6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12.75" customHeight="1">
      <c r="A82" s="59"/>
      <c r="B82" s="59"/>
      <c r="C82" s="11"/>
      <c r="D82" s="60"/>
      <c r="E82" s="61"/>
      <c r="F82" s="61"/>
      <c r="G82" s="61"/>
      <c r="H82" s="61"/>
      <c r="I82" s="61"/>
      <c r="J82" s="6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12.75" customHeight="1">
      <c r="A83" s="59"/>
      <c r="B83" s="59"/>
      <c r="C83" s="11"/>
      <c r="D83" s="60"/>
      <c r="E83" s="61"/>
      <c r="F83" s="61"/>
      <c r="G83" s="61"/>
      <c r="H83" s="61"/>
      <c r="I83" s="61"/>
      <c r="J83" s="6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12.75" customHeight="1">
      <c r="A84" s="59"/>
      <c r="B84" s="59"/>
      <c r="C84" s="11"/>
      <c r="D84" s="60"/>
      <c r="E84" s="61"/>
      <c r="F84" s="61"/>
      <c r="G84" s="61"/>
      <c r="H84" s="61"/>
      <c r="I84" s="61"/>
      <c r="J84" s="6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12.75" customHeight="1">
      <c r="A85" s="59"/>
      <c r="B85" s="59"/>
      <c r="C85" s="11"/>
      <c r="D85" s="60"/>
      <c r="E85" s="61"/>
      <c r="F85" s="61"/>
      <c r="G85" s="61"/>
      <c r="H85" s="61"/>
      <c r="I85" s="61"/>
      <c r="J85" s="6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12.75" customHeight="1">
      <c r="A86" s="59"/>
      <c r="B86" s="59"/>
      <c r="C86" s="11"/>
      <c r="D86" s="60"/>
      <c r="E86" s="61"/>
      <c r="F86" s="61"/>
      <c r="G86" s="61"/>
      <c r="H86" s="61"/>
      <c r="I86" s="61"/>
      <c r="J86" s="6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12.75" customHeight="1">
      <c r="A87" s="59"/>
      <c r="B87" s="59"/>
      <c r="C87" s="11"/>
      <c r="D87" s="60"/>
      <c r="E87" s="61"/>
      <c r="F87" s="61"/>
      <c r="G87" s="61"/>
      <c r="H87" s="61"/>
      <c r="I87" s="61"/>
      <c r="J87" s="6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12.75" customHeight="1">
      <c r="A88" s="59"/>
      <c r="B88" s="59"/>
      <c r="C88" s="11"/>
      <c r="D88" s="60"/>
      <c r="E88" s="61"/>
      <c r="F88" s="61"/>
      <c r="G88" s="61"/>
      <c r="H88" s="61"/>
      <c r="I88" s="61"/>
      <c r="J88" s="6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12.75" customHeight="1">
      <c r="A89" s="59"/>
      <c r="B89" s="59"/>
      <c r="C89" s="11"/>
      <c r="D89" s="60"/>
      <c r="E89" s="61"/>
      <c r="F89" s="61"/>
      <c r="G89" s="61"/>
      <c r="H89" s="61"/>
      <c r="I89" s="61"/>
      <c r="J89" s="6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12.75" customHeight="1">
      <c r="A90" s="59"/>
      <c r="B90" s="59"/>
      <c r="C90" s="11"/>
      <c r="D90" s="60"/>
      <c r="E90" s="61"/>
      <c r="F90" s="61"/>
      <c r="G90" s="61"/>
      <c r="H90" s="61"/>
      <c r="I90" s="61"/>
      <c r="J90" s="6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12.75" customHeight="1">
      <c r="A91" s="59"/>
      <c r="B91" s="59"/>
      <c r="C91" s="11"/>
      <c r="D91" s="60"/>
      <c r="E91" s="61"/>
      <c r="F91" s="61"/>
      <c r="G91" s="61"/>
      <c r="H91" s="61"/>
      <c r="I91" s="61"/>
      <c r="J91" s="6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12.75" customHeight="1">
      <c r="A92" s="59"/>
      <c r="B92" s="59"/>
      <c r="C92" s="11"/>
      <c r="D92" s="60"/>
      <c r="E92" s="61"/>
      <c r="F92" s="61"/>
      <c r="G92" s="61"/>
      <c r="H92" s="61"/>
      <c r="I92" s="61"/>
      <c r="J92" s="6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12.75" customHeight="1">
      <c r="A93" s="59"/>
      <c r="B93" s="59"/>
      <c r="C93" s="11"/>
      <c r="D93" s="60"/>
      <c r="E93" s="61"/>
      <c r="F93" s="61"/>
      <c r="G93" s="61"/>
      <c r="H93" s="61"/>
      <c r="I93" s="61"/>
      <c r="J93" s="6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12.75" customHeight="1">
      <c r="A94" s="59"/>
      <c r="B94" s="59"/>
      <c r="C94" s="11"/>
      <c r="D94" s="60"/>
      <c r="E94" s="61"/>
      <c r="F94" s="61"/>
      <c r="G94" s="61"/>
      <c r="H94" s="61"/>
      <c r="I94" s="61"/>
      <c r="J94" s="6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12.75" customHeight="1">
      <c r="A95" s="59"/>
      <c r="B95" s="59"/>
      <c r="C95" s="11"/>
      <c r="D95" s="60"/>
      <c r="E95" s="61"/>
      <c r="F95" s="61"/>
      <c r="G95" s="61"/>
      <c r="H95" s="61"/>
      <c r="I95" s="61"/>
      <c r="J95" s="6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ht="12.75" customHeight="1">
      <c r="A96" s="59"/>
      <c r="B96" s="59"/>
      <c r="C96" s="11"/>
      <c r="D96" s="60"/>
      <c r="E96" s="61"/>
      <c r="F96" s="61"/>
      <c r="G96" s="61"/>
      <c r="H96" s="61"/>
      <c r="I96" s="61"/>
      <c r="J96" s="6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</row>
    <row r="97" spans="1:29" ht="12.75" customHeight="1">
      <c r="A97" s="59"/>
      <c r="B97" s="59"/>
      <c r="C97" s="11"/>
      <c r="D97" s="60"/>
      <c r="E97" s="61"/>
      <c r="F97" s="61"/>
      <c r="G97" s="61"/>
      <c r="H97" s="61"/>
      <c r="I97" s="61"/>
      <c r="J97" s="6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ht="12.75" customHeight="1">
      <c r="A98" s="59"/>
      <c r="B98" s="59"/>
      <c r="C98" s="11"/>
      <c r="D98" s="60"/>
      <c r="E98" s="61"/>
      <c r="F98" s="61"/>
      <c r="G98" s="61"/>
      <c r="H98" s="61"/>
      <c r="I98" s="61"/>
      <c r="J98" s="6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ht="12.75" customHeight="1">
      <c r="A99" s="59"/>
      <c r="B99" s="59"/>
      <c r="C99" s="11"/>
      <c r="D99" s="60"/>
      <c r="E99" s="61"/>
      <c r="F99" s="61"/>
      <c r="G99" s="61"/>
      <c r="H99" s="61"/>
      <c r="I99" s="61"/>
      <c r="J99" s="6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ht="12.75" customHeight="1">
      <c r="A100" s="59"/>
      <c r="B100" s="59"/>
      <c r="C100" s="11"/>
      <c r="D100" s="60"/>
      <c r="E100" s="61"/>
      <c r="F100" s="61"/>
      <c r="G100" s="61"/>
      <c r="H100" s="61"/>
      <c r="I100" s="61"/>
      <c r="J100" s="6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ht="12.75" customHeight="1">
      <c r="A101" s="59"/>
      <c r="B101" s="59"/>
      <c r="C101" s="11"/>
      <c r="D101" s="60"/>
      <c r="E101" s="61"/>
      <c r="F101" s="61"/>
      <c r="G101" s="61"/>
      <c r="H101" s="61"/>
      <c r="I101" s="61"/>
      <c r="J101" s="6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ht="12.75" customHeight="1">
      <c r="A102" s="59"/>
      <c r="B102" s="59"/>
      <c r="C102" s="11"/>
      <c r="D102" s="60"/>
      <c r="E102" s="61"/>
      <c r="F102" s="61"/>
      <c r="G102" s="61"/>
      <c r="H102" s="61"/>
      <c r="I102" s="61"/>
      <c r="J102" s="6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ht="12.75" customHeight="1">
      <c r="A103" s="59"/>
      <c r="B103" s="59"/>
      <c r="C103" s="11"/>
      <c r="D103" s="60"/>
      <c r="E103" s="61"/>
      <c r="F103" s="61"/>
      <c r="G103" s="61"/>
      <c r="H103" s="61"/>
      <c r="I103" s="61"/>
      <c r="J103" s="6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ht="12.75" customHeight="1">
      <c r="A104" s="59"/>
      <c r="B104" s="59"/>
      <c r="C104" s="11"/>
      <c r="D104" s="60"/>
      <c r="E104" s="61"/>
      <c r="F104" s="61"/>
      <c r="G104" s="61"/>
      <c r="H104" s="61"/>
      <c r="I104" s="61"/>
      <c r="J104" s="6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ht="12.75" customHeight="1">
      <c r="A105" s="59"/>
      <c r="B105" s="59"/>
      <c r="C105" s="11"/>
      <c r="D105" s="60"/>
      <c r="E105" s="61"/>
      <c r="F105" s="61"/>
      <c r="G105" s="61"/>
      <c r="H105" s="61"/>
      <c r="I105" s="61"/>
      <c r="J105" s="6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ht="12.75" customHeight="1">
      <c r="A106" s="59"/>
      <c r="B106" s="59"/>
      <c r="C106" s="11"/>
      <c r="D106" s="60"/>
      <c r="E106" s="61"/>
      <c r="F106" s="61"/>
      <c r="G106" s="61"/>
      <c r="H106" s="61"/>
      <c r="I106" s="61"/>
      <c r="J106" s="6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ht="12.75" customHeight="1">
      <c r="A107" s="59"/>
      <c r="B107" s="59"/>
      <c r="C107" s="11"/>
      <c r="D107" s="60"/>
      <c r="E107" s="61"/>
      <c r="F107" s="61"/>
      <c r="G107" s="61"/>
      <c r="H107" s="61"/>
      <c r="I107" s="61"/>
      <c r="J107" s="6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ht="12.75" customHeight="1">
      <c r="A108" s="59"/>
      <c r="B108" s="59"/>
      <c r="C108" s="11"/>
      <c r="D108" s="60"/>
      <c r="E108" s="61"/>
      <c r="F108" s="61"/>
      <c r="G108" s="61"/>
      <c r="H108" s="61"/>
      <c r="I108" s="61"/>
      <c r="J108" s="6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ht="12.75" customHeight="1">
      <c r="A109" s="59"/>
      <c r="B109" s="59"/>
      <c r="C109" s="11"/>
      <c r="D109" s="60"/>
      <c r="E109" s="61"/>
      <c r="F109" s="61"/>
      <c r="G109" s="61"/>
      <c r="H109" s="61"/>
      <c r="I109" s="61"/>
      <c r="J109" s="6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ht="12.75" customHeight="1">
      <c r="A110" s="59"/>
      <c r="B110" s="59"/>
      <c r="C110" s="11"/>
      <c r="D110" s="60"/>
      <c r="E110" s="61"/>
      <c r="F110" s="61"/>
      <c r="G110" s="61"/>
      <c r="H110" s="61"/>
      <c r="I110" s="61"/>
      <c r="J110" s="6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ht="12.75" customHeight="1">
      <c r="A111" s="59"/>
      <c r="B111" s="59"/>
      <c r="C111" s="11"/>
      <c r="D111" s="60"/>
      <c r="E111" s="61"/>
      <c r="F111" s="61"/>
      <c r="G111" s="61"/>
      <c r="H111" s="61"/>
      <c r="I111" s="61"/>
      <c r="J111" s="6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ht="12.75" customHeight="1">
      <c r="A112" s="59"/>
      <c r="B112" s="59"/>
      <c r="C112" s="11"/>
      <c r="D112" s="60"/>
      <c r="E112" s="61"/>
      <c r="F112" s="61"/>
      <c r="G112" s="61"/>
      <c r="H112" s="61"/>
      <c r="I112" s="61"/>
      <c r="J112" s="6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ht="12.75" customHeight="1">
      <c r="A113" s="59"/>
      <c r="B113" s="59"/>
      <c r="C113" s="11"/>
      <c r="D113" s="60"/>
      <c r="E113" s="61"/>
      <c r="F113" s="61"/>
      <c r="G113" s="61"/>
      <c r="H113" s="61"/>
      <c r="I113" s="61"/>
      <c r="J113" s="6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12.75" customHeight="1">
      <c r="A114" s="59"/>
      <c r="B114" s="59"/>
      <c r="C114" s="11"/>
      <c r="D114" s="60"/>
      <c r="E114" s="61"/>
      <c r="F114" s="61"/>
      <c r="G114" s="61"/>
      <c r="H114" s="61"/>
      <c r="I114" s="61"/>
      <c r="J114" s="6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12.75" customHeight="1">
      <c r="A115" s="59"/>
      <c r="B115" s="59"/>
      <c r="C115" s="11"/>
      <c r="D115" s="60"/>
      <c r="E115" s="61"/>
      <c r="F115" s="61"/>
      <c r="G115" s="61"/>
      <c r="H115" s="61"/>
      <c r="I115" s="61"/>
      <c r="J115" s="6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12.75" customHeight="1">
      <c r="A116" s="59"/>
      <c r="B116" s="59"/>
      <c r="C116" s="11"/>
      <c r="D116" s="60"/>
      <c r="E116" s="61"/>
      <c r="F116" s="61"/>
      <c r="G116" s="61"/>
      <c r="H116" s="61"/>
      <c r="I116" s="61"/>
      <c r="J116" s="6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12.75" customHeight="1">
      <c r="A117" s="59"/>
      <c r="B117" s="59"/>
      <c r="C117" s="11"/>
      <c r="D117" s="60"/>
      <c r="E117" s="61"/>
      <c r="F117" s="61"/>
      <c r="G117" s="61"/>
      <c r="H117" s="61"/>
      <c r="I117" s="61"/>
      <c r="J117" s="6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12.75" customHeight="1">
      <c r="A118" s="59"/>
      <c r="B118" s="59"/>
      <c r="C118" s="11"/>
      <c r="D118" s="60"/>
      <c r="E118" s="61"/>
      <c r="F118" s="61"/>
      <c r="G118" s="61"/>
      <c r="H118" s="61"/>
      <c r="I118" s="61"/>
      <c r="J118" s="6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12.75" customHeight="1">
      <c r="A119" s="59"/>
      <c r="B119" s="59"/>
      <c r="C119" s="11"/>
      <c r="D119" s="60"/>
      <c r="E119" s="61"/>
      <c r="F119" s="61"/>
      <c r="G119" s="61"/>
      <c r="H119" s="61"/>
      <c r="I119" s="61"/>
      <c r="J119" s="6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12.75" customHeight="1">
      <c r="A120" s="59"/>
      <c r="B120" s="59"/>
      <c r="C120" s="11"/>
      <c r="D120" s="60"/>
      <c r="E120" s="61"/>
      <c r="F120" s="61"/>
      <c r="G120" s="61"/>
      <c r="H120" s="61"/>
      <c r="I120" s="61"/>
      <c r="J120" s="6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ht="12.75" customHeight="1">
      <c r="A121" s="59"/>
      <c r="B121" s="59"/>
      <c r="C121" s="11"/>
      <c r="D121" s="60"/>
      <c r="E121" s="61"/>
      <c r="F121" s="61"/>
      <c r="G121" s="61"/>
      <c r="H121" s="61"/>
      <c r="I121" s="61"/>
      <c r="J121" s="6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29" ht="12.75" customHeight="1">
      <c r="A122" s="59"/>
      <c r="B122" s="59"/>
      <c r="C122" s="11"/>
      <c r="D122" s="60"/>
      <c r="E122" s="61"/>
      <c r="F122" s="61"/>
      <c r="G122" s="61"/>
      <c r="H122" s="61"/>
      <c r="I122" s="61"/>
      <c r="J122" s="6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29" ht="12.75" customHeight="1">
      <c r="A123" s="59"/>
      <c r="B123" s="59"/>
      <c r="C123" s="11"/>
      <c r="D123" s="60"/>
      <c r="E123" s="61"/>
      <c r="F123" s="61"/>
      <c r="G123" s="61"/>
      <c r="H123" s="61"/>
      <c r="I123" s="61"/>
      <c r="J123" s="6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12.75" customHeight="1">
      <c r="A124" s="59"/>
      <c r="B124" s="59"/>
      <c r="C124" s="11"/>
      <c r="D124" s="60"/>
      <c r="E124" s="61"/>
      <c r="F124" s="61"/>
      <c r="G124" s="61"/>
      <c r="H124" s="61"/>
      <c r="I124" s="61"/>
      <c r="J124" s="6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12.75" customHeight="1">
      <c r="A125" s="59"/>
      <c r="B125" s="59"/>
      <c r="C125" s="11"/>
      <c r="D125" s="60"/>
      <c r="E125" s="61"/>
      <c r="F125" s="61"/>
      <c r="G125" s="61"/>
      <c r="H125" s="61"/>
      <c r="I125" s="61"/>
      <c r="J125" s="6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12.75" customHeight="1">
      <c r="A126" s="59"/>
      <c r="B126" s="59"/>
      <c r="C126" s="11"/>
      <c r="D126" s="60"/>
      <c r="E126" s="61"/>
      <c r="F126" s="61"/>
      <c r="G126" s="61"/>
      <c r="H126" s="61"/>
      <c r="I126" s="61"/>
      <c r="J126" s="6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12.75" customHeight="1">
      <c r="A127" s="59"/>
      <c r="B127" s="59"/>
      <c r="C127" s="11"/>
      <c r="D127" s="60"/>
      <c r="E127" s="61"/>
      <c r="F127" s="61"/>
      <c r="G127" s="61"/>
      <c r="H127" s="61"/>
      <c r="I127" s="61"/>
      <c r="J127" s="6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12.75" customHeight="1">
      <c r="A128" s="59"/>
      <c r="B128" s="59"/>
      <c r="C128" s="11"/>
      <c r="D128" s="60"/>
      <c r="E128" s="61"/>
      <c r="F128" s="61"/>
      <c r="G128" s="61"/>
      <c r="H128" s="61"/>
      <c r="I128" s="61"/>
      <c r="J128" s="6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12.75" customHeight="1">
      <c r="A129" s="59"/>
      <c r="B129" s="59"/>
      <c r="C129" s="11"/>
      <c r="D129" s="60"/>
      <c r="E129" s="61"/>
      <c r="F129" s="61"/>
      <c r="G129" s="61"/>
      <c r="H129" s="61"/>
      <c r="I129" s="61"/>
      <c r="J129" s="6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12.75" customHeight="1">
      <c r="A130" s="59"/>
      <c r="B130" s="59"/>
      <c r="C130" s="11"/>
      <c r="D130" s="60"/>
      <c r="E130" s="61"/>
      <c r="F130" s="61"/>
      <c r="G130" s="61"/>
      <c r="H130" s="61"/>
      <c r="I130" s="61"/>
      <c r="J130" s="6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12.75" customHeight="1">
      <c r="A131" s="59"/>
      <c r="B131" s="59"/>
      <c r="C131" s="11"/>
      <c r="D131" s="60"/>
      <c r="E131" s="61"/>
      <c r="F131" s="61"/>
      <c r="G131" s="61"/>
      <c r="H131" s="61"/>
      <c r="I131" s="61"/>
      <c r="J131" s="6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ht="12.75" customHeight="1">
      <c r="A132" s="59"/>
      <c r="B132" s="59"/>
      <c r="C132" s="11"/>
      <c r="D132" s="60"/>
      <c r="E132" s="61"/>
      <c r="F132" s="61"/>
      <c r="G132" s="61"/>
      <c r="H132" s="61"/>
      <c r="I132" s="61"/>
      <c r="J132" s="6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ht="12.75" customHeight="1">
      <c r="A133" s="59"/>
      <c r="B133" s="59"/>
      <c r="C133" s="11"/>
      <c r="D133" s="60"/>
      <c r="E133" s="61"/>
      <c r="F133" s="61"/>
      <c r="G133" s="61"/>
      <c r="H133" s="61"/>
      <c r="I133" s="61"/>
      <c r="J133" s="6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ht="12.75" customHeight="1">
      <c r="A134" s="59"/>
      <c r="B134" s="59"/>
      <c r="C134" s="11"/>
      <c r="D134" s="60"/>
      <c r="E134" s="61"/>
      <c r="F134" s="61"/>
      <c r="G134" s="61"/>
      <c r="H134" s="61"/>
      <c r="I134" s="61"/>
      <c r="J134" s="6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ht="12.75" customHeight="1">
      <c r="A135" s="59"/>
      <c r="B135" s="59"/>
      <c r="C135" s="11"/>
      <c r="D135" s="60"/>
      <c r="E135" s="61"/>
      <c r="F135" s="61"/>
      <c r="G135" s="61"/>
      <c r="H135" s="61"/>
      <c r="I135" s="61"/>
      <c r="J135" s="6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ht="12.75" customHeight="1">
      <c r="A136" s="59"/>
      <c r="B136" s="59"/>
      <c r="C136" s="11"/>
      <c r="D136" s="60"/>
      <c r="E136" s="61"/>
      <c r="F136" s="61"/>
      <c r="G136" s="61"/>
      <c r="H136" s="61"/>
      <c r="I136" s="61"/>
      <c r="J136" s="6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ht="12.75" customHeight="1">
      <c r="A137" s="59"/>
      <c r="B137" s="59"/>
      <c r="C137" s="11"/>
      <c r="D137" s="60"/>
      <c r="E137" s="61"/>
      <c r="F137" s="61"/>
      <c r="G137" s="61"/>
      <c r="H137" s="61"/>
      <c r="I137" s="61"/>
      <c r="J137" s="6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</row>
    <row r="138" spans="1:29" ht="12.75" customHeight="1">
      <c r="A138" s="59"/>
      <c r="B138" s="59"/>
      <c r="C138" s="11"/>
      <c r="D138" s="60"/>
      <c r="E138" s="61"/>
      <c r="F138" s="61"/>
      <c r="G138" s="61"/>
      <c r="H138" s="61"/>
      <c r="I138" s="61"/>
      <c r="J138" s="6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</row>
    <row r="139" spans="1:29" ht="12.75" customHeight="1">
      <c r="A139" s="59"/>
      <c r="B139" s="59"/>
      <c r="C139" s="11"/>
      <c r="D139" s="60"/>
      <c r="E139" s="61"/>
      <c r="F139" s="61"/>
      <c r="G139" s="61"/>
      <c r="H139" s="61"/>
      <c r="I139" s="61"/>
      <c r="J139" s="6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</row>
    <row r="140" spans="1:29" ht="12.75" customHeight="1">
      <c r="A140" s="59"/>
      <c r="B140" s="59"/>
      <c r="C140" s="11"/>
      <c r="D140" s="60"/>
      <c r="E140" s="61"/>
      <c r="F140" s="61"/>
      <c r="G140" s="61"/>
      <c r="H140" s="61"/>
      <c r="I140" s="61"/>
      <c r="J140" s="6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</row>
    <row r="141" spans="1:29" ht="12.75" customHeight="1">
      <c r="A141" s="59"/>
      <c r="B141" s="59"/>
      <c r="C141" s="11"/>
      <c r="D141" s="60"/>
      <c r="E141" s="61"/>
      <c r="F141" s="61"/>
      <c r="G141" s="61"/>
      <c r="H141" s="61"/>
      <c r="I141" s="61"/>
      <c r="J141" s="6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12.75" customHeight="1">
      <c r="A142" s="59"/>
      <c r="B142" s="59"/>
      <c r="C142" s="11"/>
      <c r="D142" s="60"/>
      <c r="E142" s="61"/>
      <c r="F142" s="61"/>
      <c r="G142" s="61"/>
      <c r="H142" s="61"/>
      <c r="I142" s="61"/>
      <c r="J142" s="6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12.75" customHeight="1">
      <c r="A143" s="59"/>
      <c r="B143" s="59"/>
      <c r="C143" s="11"/>
      <c r="D143" s="60"/>
      <c r="E143" s="61"/>
      <c r="F143" s="61"/>
      <c r="G143" s="61"/>
      <c r="H143" s="61"/>
      <c r="I143" s="61"/>
      <c r="J143" s="6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12.75" customHeight="1">
      <c r="A144" s="59"/>
      <c r="B144" s="59"/>
      <c r="C144" s="11"/>
      <c r="D144" s="60"/>
      <c r="E144" s="61"/>
      <c r="F144" s="61"/>
      <c r="G144" s="61"/>
      <c r="H144" s="61"/>
      <c r="I144" s="61"/>
      <c r="J144" s="6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12.75" customHeight="1">
      <c r="A145" s="59"/>
      <c r="B145" s="59"/>
      <c r="C145" s="11"/>
      <c r="D145" s="60"/>
      <c r="E145" s="61"/>
      <c r="F145" s="61"/>
      <c r="G145" s="61"/>
      <c r="H145" s="61"/>
      <c r="I145" s="61"/>
      <c r="J145" s="6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12.75" customHeight="1">
      <c r="A146" s="59"/>
      <c r="B146" s="59"/>
      <c r="C146" s="11"/>
      <c r="D146" s="60"/>
      <c r="E146" s="61"/>
      <c r="F146" s="61"/>
      <c r="G146" s="61"/>
      <c r="H146" s="61"/>
      <c r="I146" s="61"/>
      <c r="J146" s="6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12.75" customHeight="1">
      <c r="A147" s="59"/>
      <c r="B147" s="59"/>
      <c r="C147" s="11"/>
      <c r="D147" s="60"/>
      <c r="E147" s="61"/>
      <c r="F147" s="61"/>
      <c r="G147" s="61"/>
      <c r="H147" s="61"/>
      <c r="I147" s="61"/>
      <c r="J147" s="6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12.75" customHeight="1">
      <c r="A148" s="59"/>
      <c r="B148" s="59"/>
      <c r="C148" s="11"/>
      <c r="D148" s="60"/>
      <c r="E148" s="61"/>
      <c r="F148" s="61"/>
      <c r="G148" s="61"/>
      <c r="H148" s="61"/>
      <c r="I148" s="61"/>
      <c r="J148" s="6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12.75" customHeight="1">
      <c r="A149" s="59"/>
      <c r="B149" s="59"/>
      <c r="C149" s="11"/>
      <c r="D149" s="60"/>
      <c r="E149" s="61"/>
      <c r="F149" s="61"/>
      <c r="G149" s="61"/>
      <c r="H149" s="61"/>
      <c r="I149" s="61"/>
      <c r="J149" s="6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12.75" customHeight="1">
      <c r="A150" s="59"/>
      <c r="B150" s="59"/>
      <c r="C150" s="11"/>
      <c r="D150" s="60"/>
      <c r="E150" s="61"/>
      <c r="F150" s="61"/>
      <c r="G150" s="61"/>
      <c r="H150" s="61"/>
      <c r="I150" s="61"/>
      <c r="J150" s="6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12.75" customHeight="1">
      <c r="A151" s="59"/>
      <c r="B151" s="59"/>
      <c r="C151" s="11"/>
      <c r="D151" s="60"/>
      <c r="E151" s="61"/>
      <c r="F151" s="61"/>
      <c r="G151" s="61"/>
      <c r="H151" s="61"/>
      <c r="I151" s="61"/>
      <c r="J151" s="6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12.75" customHeight="1">
      <c r="A152" s="59"/>
      <c r="B152" s="59"/>
      <c r="C152" s="11"/>
      <c r="D152" s="60"/>
      <c r="E152" s="61"/>
      <c r="F152" s="61"/>
      <c r="G152" s="61"/>
      <c r="H152" s="61"/>
      <c r="I152" s="61"/>
      <c r="J152" s="6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ht="12.75" customHeight="1">
      <c r="A153" s="59"/>
      <c r="B153" s="59"/>
      <c r="C153" s="11"/>
      <c r="D153" s="60"/>
      <c r="E153" s="61"/>
      <c r="F153" s="61"/>
      <c r="G153" s="61"/>
      <c r="H153" s="61"/>
      <c r="I153" s="61"/>
      <c r="J153" s="6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</row>
    <row r="154" spans="1:29" ht="12.75" customHeight="1">
      <c r="A154" s="59"/>
      <c r="B154" s="59"/>
      <c r="C154" s="11"/>
      <c r="D154" s="60"/>
      <c r="E154" s="61"/>
      <c r="F154" s="61"/>
      <c r="G154" s="61"/>
      <c r="H154" s="61"/>
      <c r="I154" s="61"/>
      <c r="J154" s="6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</row>
    <row r="155" spans="1:29" ht="12.75" customHeight="1">
      <c r="A155" s="59"/>
      <c r="B155" s="59"/>
      <c r="C155" s="11"/>
      <c r="D155" s="60"/>
      <c r="E155" s="61"/>
      <c r="F155" s="61"/>
      <c r="G155" s="61"/>
      <c r="H155" s="61"/>
      <c r="I155" s="61"/>
      <c r="J155" s="6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</row>
    <row r="156" spans="1:29" ht="12.75" customHeight="1">
      <c r="A156" s="59"/>
      <c r="B156" s="59"/>
      <c r="C156" s="11"/>
      <c r="D156" s="60"/>
      <c r="E156" s="61"/>
      <c r="F156" s="61"/>
      <c r="G156" s="61"/>
      <c r="H156" s="61"/>
      <c r="I156" s="61"/>
      <c r="J156" s="6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</row>
    <row r="157" spans="1:29" ht="12.75" customHeight="1">
      <c r="A157" s="59"/>
      <c r="B157" s="59"/>
      <c r="C157" s="11"/>
      <c r="D157" s="60"/>
      <c r="E157" s="61"/>
      <c r="F157" s="61"/>
      <c r="G157" s="61"/>
      <c r="H157" s="61"/>
      <c r="I157" s="61"/>
      <c r="J157" s="6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</row>
    <row r="158" spans="1:29" ht="12.75" customHeight="1">
      <c r="A158" s="59"/>
      <c r="B158" s="59"/>
      <c r="C158" s="11"/>
      <c r="D158" s="60"/>
      <c r="E158" s="61"/>
      <c r="F158" s="61"/>
      <c r="G158" s="61"/>
      <c r="H158" s="61"/>
      <c r="I158" s="61"/>
      <c r="J158" s="6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</row>
    <row r="159" spans="1:29" ht="12.75" customHeight="1">
      <c r="A159" s="59"/>
      <c r="B159" s="59"/>
      <c r="C159" s="11"/>
      <c r="D159" s="60"/>
      <c r="E159" s="61"/>
      <c r="F159" s="61"/>
      <c r="G159" s="61"/>
      <c r="H159" s="61"/>
      <c r="I159" s="61"/>
      <c r="J159" s="6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12.75" customHeight="1">
      <c r="A160" s="59"/>
      <c r="B160" s="59"/>
      <c r="C160" s="11"/>
      <c r="D160" s="60"/>
      <c r="E160" s="61"/>
      <c r="F160" s="61"/>
      <c r="G160" s="61"/>
      <c r="H160" s="61"/>
      <c r="I160" s="61"/>
      <c r="J160" s="6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12.75" customHeight="1">
      <c r="A161" s="59"/>
      <c r="B161" s="59"/>
      <c r="C161" s="11"/>
      <c r="D161" s="60"/>
      <c r="E161" s="61"/>
      <c r="F161" s="61"/>
      <c r="G161" s="61"/>
      <c r="H161" s="61"/>
      <c r="I161" s="61"/>
      <c r="J161" s="6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12.75" customHeight="1">
      <c r="A162" s="59"/>
      <c r="B162" s="59"/>
      <c r="C162" s="11"/>
      <c r="D162" s="60"/>
      <c r="E162" s="61"/>
      <c r="F162" s="61"/>
      <c r="G162" s="61"/>
      <c r="H162" s="61"/>
      <c r="I162" s="61"/>
      <c r="J162" s="6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12.75" customHeight="1">
      <c r="A163" s="59"/>
      <c r="B163" s="59"/>
      <c r="C163" s="11"/>
      <c r="D163" s="60"/>
      <c r="E163" s="61"/>
      <c r="F163" s="61"/>
      <c r="G163" s="61"/>
      <c r="H163" s="61"/>
      <c r="I163" s="61"/>
      <c r="J163" s="6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12.75" customHeight="1">
      <c r="A164" s="59"/>
      <c r="B164" s="59"/>
      <c r="C164" s="11"/>
      <c r="D164" s="60"/>
      <c r="E164" s="61"/>
      <c r="F164" s="61"/>
      <c r="G164" s="61"/>
      <c r="H164" s="61"/>
      <c r="I164" s="61"/>
      <c r="J164" s="6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12.75" customHeight="1">
      <c r="A165" s="59"/>
      <c r="B165" s="59"/>
      <c r="C165" s="11"/>
      <c r="D165" s="60"/>
      <c r="E165" s="61"/>
      <c r="F165" s="61"/>
      <c r="G165" s="61"/>
      <c r="H165" s="61"/>
      <c r="I165" s="61"/>
      <c r="J165" s="6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12.75" customHeight="1">
      <c r="A166" s="59"/>
      <c r="B166" s="59"/>
      <c r="C166" s="11"/>
      <c r="D166" s="60"/>
      <c r="E166" s="61"/>
      <c r="F166" s="61"/>
      <c r="G166" s="61"/>
      <c r="H166" s="61"/>
      <c r="I166" s="61"/>
      <c r="J166" s="6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12.75" customHeight="1">
      <c r="A167" s="59"/>
      <c r="B167" s="59"/>
      <c r="C167" s="11"/>
      <c r="D167" s="60"/>
      <c r="E167" s="61"/>
      <c r="F167" s="61"/>
      <c r="G167" s="61"/>
      <c r="H167" s="61"/>
      <c r="I167" s="61"/>
      <c r="J167" s="6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ht="12.75" customHeight="1">
      <c r="A168" s="59"/>
      <c r="B168" s="59"/>
      <c r="C168" s="11"/>
      <c r="D168" s="60"/>
      <c r="E168" s="61"/>
      <c r="F168" s="61"/>
      <c r="G168" s="61"/>
      <c r="H168" s="61"/>
      <c r="I168" s="61"/>
      <c r="J168" s="6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ht="12.75" customHeight="1">
      <c r="A169" s="59"/>
      <c r="B169" s="59"/>
      <c r="C169" s="11"/>
      <c r="D169" s="60"/>
      <c r="E169" s="61"/>
      <c r="F169" s="61"/>
      <c r="G169" s="61"/>
      <c r="H169" s="61"/>
      <c r="I169" s="61"/>
      <c r="J169" s="6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29" ht="12.75" customHeight="1">
      <c r="A170" s="59"/>
      <c r="B170" s="59"/>
      <c r="C170" s="11"/>
      <c r="D170" s="60"/>
      <c r="E170" s="61"/>
      <c r="F170" s="61"/>
      <c r="G170" s="61"/>
      <c r="H170" s="61"/>
      <c r="I170" s="61"/>
      <c r="J170" s="6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</row>
    <row r="171" spans="1:29" ht="12.75" customHeight="1">
      <c r="A171" s="59"/>
      <c r="B171" s="59"/>
      <c r="C171" s="11"/>
      <c r="D171" s="60"/>
      <c r="E171" s="61"/>
      <c r="F171" s="61"/>
      <c r="G171" s="61"/>
      <c r="H171" s="61"/>
      <c r="I171" s="61"/>
      <c r="J171" s="6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29" ht="12.75" customHeight="1">
      <c r="A172" s="59"/>
      <c r="B172" s="59"/>
      <c r="C172" s="11"/>
      <c r="D172" s="60"/>
      <c r="E172" s="61"/>
      <c r="F172" s="61"/>
      <c r="G172" s="61"/>
      <c r="H172" s="61"/>
      <c r="I172" s="61"/>
      <c r="J172" s="6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</row>
    <row r="173" spans="1:29" ht="12.75" customHeight="1">
      <c r="A173" s="59"/>
      <c r="B173" s="59"/>
      <c r="C173" s="11"/>
      <c r="D173" s="60"/>
      <c r="E173" s="61"/>
      <c r="F173" s="61"/>
      <c r="G173" s="61"/>
      <c r="H173" s="61"/>
      <c r="I173" s="61"/>
      <c r="J173" s="6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</row>
    <row r="174" spans="1:29" ht="12.75" customHeight="1">
      <c r="A174" s="59"/>
      <c r="B174" s="59"/>
      <c r="C174" s="11"/>
      <c r="D174" s="60"/>
      <c r="E174" s="61"/>
      <c r="F174" s="61"/>
      <c r="G174" s="61"/>
      <c r="H174" s="61"/>
      <c r="I174" s="61"/>
      <c r="J174" s="6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29" ht="12.75" customHeight="1">
      <c r="A175" s="59"/>
      <c r="B175" s="59"/>
      <c r="C175" s="11"/>
      <c r="D175" s="60"/>
      <c r="E175" s="61"/>
      <c r="F175" s="61"/>
      <c r="G175" s="61"/>
      <c r="H175" s="61"/>
      <c r="I175" s="61"/>
      <c r="J175" s="6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</row>
    <row r="176" spans="1:29" ht="12.75" customHeight="1">
      <c r="A176" s="59"/>
      <c r="B176" s="59"/>
      <c r="C176" s="11"/>
      <c r="D176" s="60"/>
      <c r="E176" s="61"/>
      <c r="F176" s="61"/>
      <c r="G176" s="61"/>
      <c r="H176" s="61"/>
      <c r="I176" s="61"/>
      <c r="J176" s="6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</row>
    <row r="177" spans="1:29" ht="12.75" customHeight="1">
      <c r="A177" s="59"/>
      <c r="B177" s="59"/>
      <c r="C177" s="11"/>
      <c r="D177" s="60"/>
      <c r="E177" s="61"/>
      <c r="F177" s="61"/>
      <c r="G177" s="61"/>
      <c r="H177" s="61"/>
      <c r="I177" s="61"/>
      <c r="J177" s="6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12.75" customHeight="1">
      <c r="A178" s="59"/>
      <c r="B178" s="59"/>
      <c r="C178" s="11"/>
      <c r="D178" s="60"/>
      <c r="E178" s="61"/>
      <c r="F178" s="61"/>
      <c r="G178" s="61"/>
      <c r="H178" s="61"/>
      <c r="I178" s="61"/>
      <c r="J178" s="6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12.75" customHeight="1">
      <c r="A179" s="59"/>
      <c r="B179" s="59"/>
      <c r="C179" s="11"/>
      <c r="D179" s="60"/>
      <c r="E179" s="61"/>
      <c r="F179" s="61"/>
      <c r="G179" s="61"/>
      <c r="H179" s="61"/>
      <c r="I179" s="61"/>
      <c r="J179" s="6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12.75" customHeight="1">
      <c r="A180" s="59"/>
      <c r="B180" s="59"/>
      <c r="C180" s="11"/>
      <c r="D180" s="60"/>
      <c r="E180" s="61"/>
      <c r="F180" s="61"/>
      <c r="G180" s="61"/>
      <c r="H180" s="61"/>
      <c r="I180" s="61"/>
      <c r="J180" s="6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ht="12.75" customHeight="1">
      <c r="A181" s="59"/>
      <c r="B181" s="59"/>
      <c r="C181" s="11"/>
      <c r="D181" s="60"/>
      <c r="E181" s="61"/>
      <c r="F181" s="61"/>
      <c r="G181" s="61"/>
      <c r="H181" s="61"/>
      <c r="I181" s="61"/>
      <c r="J181" s="6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ht="12.75" customHeight="1">
      <c r="A182" s="59"/>
      <c r="B182" s="59"/>
      <c r="C182" s="11"/>
      <c r="D182" s="60"/>
      <c r="E182" s="61"/>
      <c r="F182" s="61"/>
      <c r="G182" s="61"/>
      <c r="H182" s="61"/>
      <c r="I182" s="61"/>
      <c r="J182" s="6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ht="12.75" customHeight="1">
      <c r="A183" s="59"/>
      <c r="B183" s="59"/>
      <c r="C183" s="11"/>
      <c r="D183" s="60"/>
      <c r="E183" s="61"/>
      <c r="F183" s="61"/>
      <c r="G183" s="61"/>
      <c r="H183" s="61"/>
      <c r="I183" s="61"/>
      <c r="J183" s="6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ht="12.75" customHeight="1">
      <c r="A184" s="59"/>
      <c r="B184" s="59"/>
      <c r="C184" s="11"/>
      <c r="D184" s="60"/>
      <c r="E184" s="61"/>
      <c r="F184" s="61"/>
      <c r="G184" s="61"/>
      <c r="H184" s="61"/>
      <c r="I184" s="61"/>
      <c r="J184" s="6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ht="12.75" customHeight="1">
      <c r="A185" s="59"/>
      <c r="B185" s="59"/>
      <c r="C185" s="11"/>
      <c r="D185" s="60"/>
      <c r="E185" s="61"/>
      <c r="F185" s="61"/>
      <c r="G185" s="61"/>
      <c r="H185" s="61"/>
      <c r="I185" s="61"/>
      <c r="J185" s="6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</row>
    <row r="186" spans="1:29" ht="12.75" customHeight="1">
      <c r="A186" s="59"/>
      <c r="B186" s="59"/>
      <c r="C186" s="11"/>
      <c r="D186" s="60"/>
      <c r="E186" s="61"/>
      <c r="F186" s="61"/>
      <c r="G186" s="61"/>
      <c r="H186" s="61"/>
      <c r="I186" s="61"/>
      <c r="J186" s="6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</row>
    <row r="187" spans="1:29" ht="12.75" customHeight="1">
      <c r="A187" s="59"/>
      <c r="B187" s="59"/>
      <c r="C187" s="11"/>
      <c r="D187" s="60"/>
      <c r="E187" s="61"/>
      <c r="F187" s="61"/>
      <c r="G187" s="61"/>
      <c r="H187" s="61"/>
      <c r="I187" s="61"/>
      <c r="J187" s="6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</row>
    <row r="188" spans="1:29" ht="12.75" customHeight="1">
      <c r="A188" s="59"/>
      <c r="B188" s="59"/>
      <c r="C188" s="11"/>
      <c r="D188" s="60"/>
      <c r="E188" s="61"/>
      <c r="F188" s="61"/>
      <c r="G188" s="61"/>
      <c r="H188" s="61"/>
      <c r="I188" s="61"/>
      <c r="J188" s="6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</row>
    <row r="189" spans="1:29" ht="12.75" customHeight="1">
      <c r="A189" s="59"/>
      <c r="B189" s="59"/>
      <c r="C189" s="11"/>
      <c r="D189" s="60"/>
      <c r="E189" s="61"/>
      <c r="F189" s="61"/>
      <c r="G189" s="61"/>
      <c r="H189" s="61"/>
      <c r="I189" s="61"/>
      <c r="J189" s="6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</row>
    <row r="190" spans="1:29" ht="12.75" customHeight="1">
      <c r="A190" s="59"/>
      <c r="B190" s="59"/>
      <c r="C190" s="11"/>
      <c r="D190" s="60"/>
      <c r="E190" s="61"/>
      <c r="F190" s="61"/>
      <c r="G190" s="61"/>
      <c r="H190" s="61"/>
      <c r="I190" s="61"/>
      <c r="J190" s="6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</row>
    <row r="191" spans="1:29" ht="12.75" customHeight="1">
      <c r="A191" s="59"/>
      <c r="B191" s="59"/>
      <c r="C191" s="11"/>
      <c r="D191" s="60"/>
      <c r="E191" s="61"/>
      <c r="F191" s="61"/>
      <c r="G191" s="61"/>
      <c r="H191" s="61"/>
      <c r="I191" s="61"/>
      <c r="J191" s="6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</row>
    <row r="192" spans="1:29" ht="12.75" customHeight="1">
      <c r="A192" s="59"/>
      <c r="B192" s="59"/>
      <c r="C192" s="11"/>
      <c r="D192" s="60"/>
      <c r="E192" s="61"/>
      <c r="F192" s="61"/>
      <c r="G192" s="61"/>
      <c r="H192" s="61"/>
      <c r="I192" s="61"/>
      <c r="J192" s="6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</row>
    <row r="193" spans="1:29" ht="12.75" customHeight="1">
      <c r="A193" s="59"/>
      <c r="B193" s="59"/>
      <c r="C193" s="11"/>
      <c r="D193" s="60"/>
      <c r="E193" s="61"/>
      <c r="F193" s="61"/>
      <c r="G193" s="61"/>
      <c r="H193" s="61"/>
      <c r="I193" s="61"/>
      <c r="J193" s="6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</row>
    <row r="194" spans="1:29" ht="12.75" customHeight="1">
      <c r="A194" s="59"/>
      <c r="B194" s="59"/>
      <c r="C194" s="11"/>
      <c r="D194" s="60"/>
      <c r="E194" s="61"/>
      <c r="F194" s="61"/>
      <c r="G194" s="61"/>
      <c r="H194" s="61"/>
      <c r="I194" s="61"/>
      <c r="J194" s="6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</row>
    <row r="195" spans="1:29" ht="12.75" customHeight="1">
      <c r="A195" s="59"/>
      <c r="B195" s="59"/>
      <c r="C195" s="11"/>
      <c r="D195" s="60"/>
      <c r="E195" s="61"/>
      <c r="F195" s="61"/>
      <c r="G195" s="61"/>
      <c r="H195" s="61"/>
      <c r="I195" s="61"/>
      <c r="J195" s="6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</row>
    <row r="196" spans="1:29" ht="12.75" customHeight="1">
      <c r="A196" s="59"/>
      <c r="B196" s="59"/>
      <c r="C196" s="11"/>
      <c r="D196" s="60"/>
      <c r="E196" s="61"/>
      <c r="F196" s="61"/>
      <c r="G196" s="61"/>
      <c r="H196" s="61"/>
      <c r="I196" s="61"/>
      <c r="J196" s="6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</row>
    <row r="197" spans="1:29" ht="12.75" customHeight="1">
      <c r="A197" s="59"/>
      <c r="B197" s="59"/>
      <c r="C197" s="11"/>
      <c r="D197" s="60"/>
      <c r="E197" s="61"/>
      <c r="F197" s="61"/>
      <c r="G197" s="61"/>
      <c r="H197" s="61"/>
      <c r="I197" s="61"/>
      <c r="J197" s="6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</row>
    <row r="198" spans="1:29" ht="12.75" customHeight="1">
      <c r="A198" s="59"/>
      <c r="B198" s="59"/>
      <c r="C198" s="11"/>
      <c r="D198" s="60"/>
      <c r="E198" s="61"/>
      <c r="F198" s="61"/>
      <c r="G198" s="61"/>
      <c r="H198" s="61"/>
      <c r="I198" s="61"/>
      <c r="J198" s="6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</row>
    <row r="199" spans="1:29" ht="12.75" customHeight="1">
      <c r="A199" s="59"/>
      <c r="B199" s="59"/>
      <c r="C199" s="11"/>
      <c r="D199" s="60"/>
      <c r="E199" s="61"/>
      <c r="F199" s="61"/>
      <c r="G199" s="61"/>
      <c r="H199" s="61"/>
      <c r="I199" s="61"/>
      <c r="J199" s="6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</row>
    <row r="200" spans="1:29" ht="12.75" customHeight="1">
      <c r="A200" s="59"/>
      <c r="B200" s="59"/>
      <c r="C200" s="11"/>
      <c r="D200" s="60"/>
      <c r="E200" s="61"/>
      <c r="F200" s="61"/>
      <c r="G200" s="61"/>
      <c r="H200" s="61"/>
      <c r="I200" s="61"/>
      <c r="J200" s="6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</row>
    <row r="201" spans="1:29" ht="12.75" customHeight="1">
      <c r="A201" s="59"/>
      <c r="B201" s="59"/>
      <c r="C201" s="11"/>
      <c r="D201" s="60"/>
      <c r="E201" s="61"/>
      <c r="F201" s="61"/>
      <c r="G201" s="61"/>
      <c r="H201" s="61"/>
      <c r="I201" s="61"/>
      <c r="J201" s="6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</row>
    <row r="202" spans="1:29" ht="12.75" customHeight="1">
      <c r="A202" s="59"/>
      <c r="B202" s="59"/>
      <c r="C202" s="11"/>
      <c r="D202" s="60"/>
      <c r="E202" s="61"/>
      <c r="F202" s="61"/>
      <c r="G202" s="61"/>
      <c r="H202" s="61"/>
      <c r="I202" s="61"/>
      <c r="J202" s="6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</row>
    <row r="203" spans="1:29" ht="12.75" customHeight="1">
      <c r="A203" s="59"/>
      <c r="B203" s="59"/>
      <c r="C203" s="11"/>
      <c r="D203" s="60"/>
      <c r="E203" s="61"/>
      <c r="F203" s="61"/>
      <c r="G203" s="61"/>
      <c r="H203" s="61"/>
      <c r="I203" s="61"/>
      <c r="J203" s="6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</row>
    <row r="204" spans="1:29" ht="12.75" customHeight="1">
      <c r="A204" s="59"/>
      <c r="B204" s="59"/>
      <c r="C204" s="11"/>
      <c r="D204" s="60"/>
      <c r="E204" s="61"/>
      <c r="F204" s="61"/>
      <c r="G204" s="61"/>
      <c r="H204" s="61"/>
      <c r="I204" s="61"/>
      <c r="J204" s="6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</row>
    <row r="205" spans="1:29" ht="12.75" customHeight="1">
      <c r="A205" s="59"/>
      <c r="B205" s="59"/>
      <c r="C205" s="11"/>
      <c r="D205" s="60"/>
      <c r="E205" s="61"/>
      <c r="F205" s="61"/>
      <c r="G205" s="61"/>
      <c r="H205" s="61"/>
      <c r="I205" s="61"/>
      <c r="J205" s="6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</row>
    <row r="206" spans="1:29" ht="12.75" customHeight="1">
      <c r="A206" s="59"/>
      <c r="B206" s="59"/>
      <c r="C206" s="11"/>
      <c r="D206" s="60"/>
      <c r="E206" s="61"/>
      <c r="F206" s="61"/>
      <c r="G206" s="61"/>
      <c r="H206" s="61"/>
      <c r="I206" s="61"/>
      <c r="J206" s="6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</row>
    <row r="207" spans="1:29" ht="12.75" customHeight="1">
      <c r="A207" s="59"/>
      <c r="B207" s="59"/>
      <c r="C207" s="11"/>
      <c r="D207" s="60"/>
      <c r="E207" s="61"/>
      <c r="F207" s="61"/>
      <c r="G207" s="61"/>
      <c r="H207" s="61"/>
      <c r="I207" s="61"/>
      <c r="J207" s="6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</row>
    <row r="208" spans="1:29" ht="12.75" customHeight="1">
      <c r="A208" s="59"/>
      <c r="B208" s="59"/>
      <c r="C208" s="11"/>
      <c r="D208" s="60"/>
      <c r="E208" s="61"/>
      <c r="F208" s="61"/>
      <c r="G208" s="61"/>
      <c r="H208" s="61"/>
      <c r="I208" s="61"/>
      <c r="J208" s="6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</row>
    <row r="209" spans="1:29" ht="12.75" customHeight="1">
      <c r="A209" s="59"/>
      <c r="B209" s="59"/>
      <c r="C209" s="11"/>
      <c r="D209" s="60"/>
      <c r="E209" s="61"/>
      <c r="F209" s="61"/>
      <c r="G209" s="61"/>
      <c r="H209" s="61"/>
      <c r="I209" s="61"/>
      <c r="J209" s="6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</row>
    <row r="210" spans="1:29" ht="12.75" customHeight="1">
      <c r="A210" s="59"/>
      <c r="B210" s="59"/>
      <c r="C210" s="11"/>
      <c r="D210" s="60"/>
      <c r="E210" s="61"/>
      <c r="F210" s="61"/>
      <c r="G210" s="61"/>
      <c r="H210" s="61"/>
      <c r="I210" s="61"/>
      <c r="J210" s="6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</row>
    <row r="211" spans="1:29" ht="12.75" customHeight="1">
      <c r="A211" s="59"/>
      <c r="B211" s="59"/>
      <c r="C211" s="11"/>
      <c r="D211" s="60"/>
      <c r="E211" s="61"/>
      <c r="F211" s="61"/>
      <c r="G211" s="61"/>
      <c r="H211" s="61"/>
      <c r="I211" s="61"/>
      <c r="J211" s="6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</row>
    <row r="212" spans="1:29" ht="12.75" customHeight="1">
      <c r="A212" s="59"/>
      <c r="B212" s="59"/>
      <c r="C212" s="11"/>
      <c r="D212" s="60"/>
      <c r="E212" s="61"/>
      <c r="F212" s="61"/>
      <c r="G212" s="61"/>
      <c r="H212" s="61"/>
      <c r="I212" s="61"/>
      <c r="J212" s="6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</row>
    <row r="213" spans="1:29" ht="12.75" customHeight="1">
      <c r="A213" s="59"/>
      <c r="B213" s="59"/>
      <c r="C213" s="11"/>
      <c r="D213" s="60"/>
      <c r="E213" s="61"/>
      <c r="F213" s="61"/>
      <c r="G213" s="61"/>
      <c r="H213" s="61"/>
      <c r="I213" s="61"/>
      <c r="J213" s="6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</row>
    <row r="214" spans="1:29" ht="12.75" customHeight="1">
      <c r="A214" s="59"/>
      <c r="B214" s="59"/>
      <c r="C214" s="11"/>
      <c r="D214" s="60"/>
      <c r="E214" s="61"/>
      <c r="F214" s="61"/>
      <c r="G214" s="61"/>
      <c r="H214" s="61"/>
      <c r="I214" s="61"/>
      <c r="J214" s="6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</row>
    <row r="215" spans="1:29" ht="12.75" customHeight="1">
      <c r="A215" s="59"/>
      <c r="B215" s="59"/>
      <c r="C215" s="11"/>
      <c r="D215" s="60"/>
      <c r="E215" s="61"/>
      <c r="F215" s="61"/>
      <c r="G215" s="61"/>
      <c r="H215" s="61"/>
      <c r="I215" s="61"/>
      <c r="J215" s="6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</row>
    <row r="216" spans="1:29" ht="12.75" customHeight="1">
      <c r="A216" s="59"/>
      <c r="B216" s="59"/>
      <c r="C216" s="11"/>
      <c r="D216" s="60"/>
      <c r="E216" s="61"/>
      <c r="F216" s="61"/>
      <c r="G216" s="61"/>
      <c r="H216" s="61"/>
      <c r="I216" s="61"/>
      <c r="J216" s="6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</row>
    <row r="217" spans="1:29" ht="12.75" customHeight="1">
      <c r="A217" s="59"/>
      <c r="B217" s="59"/>
      <c r="C217" s="11"/>
      <c r="D217" s="60"/>
      <c r="E217" s="61"/>
      <c r="F217" s="61"/>
      <c r="G217" s="61"/>
      <c r="H217" s="61"/>
      <c r="I217" s="61"/>
      <c r="J217" s="6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</row>
    <row r="218" spans="1:29" ht="12.75" customHeight="1">
      <c r="A218" s="59"/>
      <c r="B218" s="59"/>
      <c r="C218" s="11"/>
      <c r="D218" s="60"/>
      <c r="E218" s="61"/>
      <c r="F218" s="61"/>
      <c r="G218" s="61"/>
      <c r="H218" s="61"/>
      <c r="I218" s="61"/>
      <c r="J218" s="6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</row>
    <row r="219" spans="1:29" ht="12.75" customHeight="1">
      <c r="A219" s="59"/>
      <c r="B219" s="59"/>
      <c r="C219" s="11"/>
      <c r="D219" s="60"/>
      <c r="E219" s="61"/>
      <c r="F219" s="61"/>
      <c r="G219" s="61"/>
      <c r="H219" s="61"/>
      <c r="I219" s="61"/>
      <c r="J219" s="6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</row>
    <row r="220" spans="1:29" ht="12.75" customHeight="1">
      <c r="A220" s="59"/>
      <c r="B220" s="59"/>
      <c r="C220" s="11"/>
      <c r="D220" s="60"/>
      <c r="E220" s="61"/>
      <c r="F220" s="61"/>
      <c r="G220" s="61"/>
      <c r="H220" s="61"/>
      <c r="I220" s="61"/>
      <c r="J220" s="6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</row>
    <row r="221" spans="1:29" ht="12.75" customHeight="1">
      <c r="A221" s="59"/>
      <c r="B221" s="59"/>
      <c r="C221" s="11"/>
      <c r="D221" s="60"/>
      <c r="E221" s="61"/>
      <c r="F221" s="61"/>
      <c r="G221" s="61"/>
      <c r="H221" s="61"/>
      <c r="I221" s="61"/>
      <c r="J221" s="6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</row>
    <row r="222" spans="1:29" ht="12.75" customHeight="1">
      <c r="A222" s="59"/>
      <c r="B222" s="59"/>
      <c r="C222" s="11"/>
      <c r="D222" s="60"/>
      <c r="E222" s="61"/>
      <c r="F222" s="61"/>
      <c r="G222" s="61"/>
      <c r="H222" s="61"/>
      <c r="I222" s="61"/>
      <c r="J222" s="6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</row>
    <row r="223" spans="1:29" ht="12.75" customHeight="1">
      <c r="A223" s="59"/>
      <c r="B223" s="59"/>
      <c r="C223" s="11"/>
      <c r="D223" s="60"/>
      <c r="E223" s="61"/>
      <c r="F223" s="61"/>
      <c r="G223" s="61"/>
      <c r="H223" s="61"/>
      <c r="I223" s="61"/>
      <c r="J223" s="6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</row>
    <row r="224" spans="1:29" ht="12.75" customHeight="1">
      <c r="A224" s="59"/>
      <c r="B224" s="59"/>
      <c r="C224" s="11"/>
      <c r="D224" s="60"/>
      <c r="E224" s="61"/>
      <c r="F224" s="61"/>
      <c r="G224" s="61"/>
      <c r="H224" s="61"/>
      <c r="I224" s="61"/>
      <c r="J224" s="6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</row>
    <row r="225" spans="1:29" ht="12.75" customHeight="1">
      <c r="A225" s="59"/>
      <c r="B225" s="59"/>
      <c r="C225" s="11"/>
      <c r="D225" s="60"/>
      <c r="E225" s="61"/>
      <c r="F225" s="61"/>
      <c r="G225" s="61"/>
      <c r="H225" s="61"/>
      <c r="I225" s="61"/>
      <c r="J225" s="6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</row>
    <row r="226" spans="1:29" ht="12.75" customHeight="1">
      <c r="A226" s="59"/>
      <c r="B226" s="59"/>
      <c r="C226" s="11"/>
      <c r="D226" s="60"/>
      <c r="E226" s="61"/>
      <c r="F226" s="61"/>
      <c r="G226" s="61"/>
      <c r="H226" s="61"/>
      <c r="I226" s="61"/>
      <c r="J226" s="6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</row>
    <row r="227" spans="1:29" ht="12.75" customHeight="1">
      <c r="A227" s="59"/>
      <c r="B227" s="59"/>
      <c r="C227" s="11"/>
      <c r="D227" s="60"/>
      <c r="E227" s="61"/>
      <c r="F227" s="61"/>
      <c r="G227" s="61"/>
      <c r="H227" s="61"/>
      <c r="I227" s="61"/>
      <c r="J227" s="6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</row>
    <row r="228" spans="1:29" ht="12.75" customHeight="1">
      <c r="A228" s="59"/>
      <c r="B228" s="59"/>
      <c r="C228" s="11"/>
      <c r="D228" s="60"/>
      <c r="E228" s="61"/>
      <c r="F228" s="61"/>
      <c r="G228" s="61"/>
      <c r="H228" s="61"/>
      <c r="I228" s="61"/>
      <c r="J228" s="6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</row>
    <row r="229" spans="1:29" ht="12.75" customHeight="1">
      <c r="A229" s="59"/>
      <c r="B229" s="59"/>
      <c r="C229" s="11"/>
      <c r="D229" s="60"/>
      <c r="E229" s="61"/>
      <c r="F229" s="61"/>
      <c r="G229" s="61"/>
      <c r="H229" s="61"/>
      <c r="I229" s="61"/>
      <c r="J229" s="6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</row>
    <row r="230" spans="1:29" ht="12.75" customHeight="1">
      <c r="A230" s="59"/>
      <c r="B230" s="59"/>
      <c r="C230" s="11"/>
      <c r="D230" s="60"/>
      <c r="E230" s="61"/>
      <c r="F230" s="61"/>
      <c r="G230" s="61"/>
      <c r="H230" s="61"/>
      <c r="I230" s="61"/>
      <c r="J230" s="6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</row>
    <row r="231" spans="1:29" ht="12.75" customHeight="1">
      <c r="A231" s="59"/>
      <c r="B231" s="59"/>
      <c r="C231" s="11"/>
      <c r="D231" s="60"/>
      <c r="E231" s="61"/>
      <c r="F231" s="61"/>
      <c r="G231" s="61"/>
      <c r="H231" s="61"/>
      <c r="I231" s="61"/>
      <c r="J231" s="6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</row>
    <row r="232" spans="1:29" ht="12.75" customHeight="1">
      <c r="A232" s="59"/>
      <c r="B232" s="59"/>
      <c r="C232" s="11"/>
      <c r="D232" s="60"/>
      <c r="E232" s="61"/>
      <c r="F232" s="61"/>
      <c r="G232" s="61"/>
      <c r="H232" s="61"/>
      <c r="I232" s="61"/>
      <c r="J232" s="6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</row>
    <row r="233" spans="1:29" ht="12.75" customHeight="1">
      <c r="A233" s="59"/>
      <c r="B233" s="59"/>
      <c r="C233" s="11"/>
      <c r="D233" s="60"/>
      <c r="E233" s="61"/>
      <c r="F233" s="61"/>
      <c r="G233" s="61"/>
      <c r="H233" s="61"/>
      <c r="I233" s="61"/>
      <c r="J233" s="6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</row>
    <row r="234" spans="1:29" ht="12.75" customHeight="1">
      <c r="A234" s="59"/>
      <c r="B234" s="59"/>
      <c r="C234" s="11"/>
      <c r="D234" s="60"/>
      <c r="E234" s="61"/>
      <c r="F234" s="61"/>
      <c r="G234" s="61"/>
      <c r="H234" s="61"/>
      <c r="I234" s="61"/>
      <c r="J234" s="6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</row>
    <row r="235" spans="1:29" ht="12.75" customHeight="1">
      <c r="A235" s="59"/>
      <c r="B235" s="59"/>
      <c r="C235" s="11"/>
      <c r="D235" s="60"/>
      <c r="E235" s="61"/>
      <c r="F235" s="61"/>
      <c r="G235" s="61"/>
      <c r="H235" s="61"/>
      <c r="I235" s="61"/>
      <c r="J235" s="6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</row>
    <row r="236" spans="1:29" ht="12.75" customHeight="1">
      <c r="A236" s="59"/>
      <c r="B236" s="59"/>
      <c r="C236" s="11"/>
      <c r="D236" s="60"/>
      <c r="E236" s="61"/>
      <c r="F236" s="61"/>
      <c r="G236" s="61"/>
      <c r="H236" s="61"/>
      <c r="I236" s="61"/>
      <c r="J236" s="6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</row>
    <row r="237" spans="1:29" ht="12.75" customHeight="1">
      <c r="A237" s="59"/>
      <c r="B237" s="59"/>
      <c r="C237" s="11"/>
      <c r="D237" s="60"/>
      <c r="E237" s="61"/>
      <c r="F237" s="61"/>
      <c r="G237" s="61"/>
      <c r="H237" s="61"/>
      <c r="I237" s="61"/>
      <c r="J237" s="6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</row>
    <row r="238" spans="1:29" ht="12.75" customHeight="1">
      <c r="A238" s="59"/>
      <c r="B238" s="59"/>
      <c r="C238" s="11"/>
      <c r="D238" s="60"/>
      <c r="E238" s="61"/>
      <c r="F238" s="61"/>
      <c r="G238" s="61"/>
      <c r="H238" s="61"/>
      <c r="I238" s="61"/>
      <c r="J238" s="6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</row>
    <row r="239" spans="1:29" ht="12.75" customHeight="1">
      <c r="A239" s="59"/>
      <c r="B239" s="59"/>
      <c r="C239" s="11"/>
      <c r="D239" s="60"/>
      <c r="E239" s="61"/>
      <c r="F239" s="61"/>
      <c r="G239" s="61"/>
      <c r="H239" s="61"/>
      <c r="I239" s="61"/>
      <c r="J239" s="6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</row>
    <row r="240" spans="1:29" ht="12.75" customHeight="1">
      <c r="A240" s="59"/>
      <c r="B240" s="59"/>
      <c r="C240" s="11"/>
      <c r="D240" s="60"/>
      <c r="E240" s="61"/>
      <c r="F240" s="61"/>
      <c r="G240" s="61"/>
      <c r="H240" s="61"/>
      <c r="I240" s="61"/>
      <c r="J240" s="6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</row>
    <row r="241" spans="1:29" ht="12.75" customHeight="1">
      <c r="A241" s="59"/>
      <c r="B241" s="59"/>
      <c r="C241" s="11"/>
      <c r="D241" s="60"/>
      <c r="E241" s="61"/>
      <c r="F241" s="61"/>
      <c r="G241" s="61"/>
      <c r="H241" s="61"/>
      <c r="I241" s="61"/>
      <c r="J241" s="6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</row>
    <row r="242" spans="1:29" ht="12.75" customHeight="1">
      <c r="A242" s="59"/>
      <c r="B242" s="59"/>
      <c r="C242" s="11"/>
      <c r="D242" s="60"/>
      <c r="E242" s="61"/>
      <c r="F242" s="61"/>
      <c r="G242" s="61"/>
      <c r="H242" s="61"/>
      <c r="I242" s="61"/>
      <c r="J242" s="6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</row>
    <row r="243" spans="1:29" ht="12.75" customHeight="1">
      <c r="A243" s="59"/>
      <c r="B243" s="59"/>
      <c r="C243" s="11"/>
      <c r="D243" s="60"/>
      <c r="E243" s="61"/>
      <c r="F243" s="61"/>
      <c r="G243" s="61"/>
      <c r="H243" s="61"/>
      <c r="I243" s="61"/>
      <c r="J243" s="6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</row>
    <row r="244" spans="1:29" ht="12.75" customHeight="1">
      <c r="A244" s="59"/>
      <c r="B244" s="59"/>
      <c r="C244" s="11"/>
      <c r="D244" s="60"/>
      <c r="E244" s="61"/>
      <c r="F244" s="61"/>
      <c r="G244" s="61"/>
      <c r="H244" s="61"/>
      <c r="I244" s="61"/>
      <c r="J244" s="6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</row>
    <row r="245" spans="1:29" ht="12.75" customHeight="1">
      <c r="A245" s="59"/>
      <c r="B245" s="59"/>
      <c r="C245" s="11"/>
      <c r="D245" s="60"/>
      <c r="E245" s="61"/>
      <c r="F245" s="61"/>
      <c r="G245" s="61"/>
      <c r="H245" s="61"/>
      <c r="I245" s="61"/>
      <c r="J245" s="6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</row>
    <row r="246" spans="1:29" ht="12.75" customHeight="1">
      <c r="A246" s="59"/>
      <c r="B246" s="59"/>
      <c r="C246" s="11"/>
      <c r="D246" s="60"/>
      <c r="E246" s="61"/>
      <c r="F246" s="61"/>
      <c r="G246" s="61"/>
      <c r="H246" s="61"/>
      <c r="I246" s="61"/>
      <c r="J246" s="6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</row>
    <row r="247" spans="1:29" ht="12.75" customHeight="1">
      <c r="A247" s="59"/>
      <c r="B247" s="59"/>
      <c r="C247" s="11"/>
      <c r="D247" s="60"/>
      <c r="E247" s="61"/>
      <c r="F247" s="61"/>
      <c r="G247" s="61"/>
      <c r="H247" s="61"/>
      <c r="I247" s="61"/>
      <c r="J247" s="6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</row>
    <row r="248" spans="1:29" ht="12.75" customHeight="1">
      <c r="A248" s="59"/>
      <c r="B248" s="59"/>
      <c r="C248" s="11"/>
      <c r="D248" s="60"/>
      <c r="E248" s="61"/>
      <c r="F248" s="61"/>
      <c r="G248" s="61"/>
      <c r="H248" s="61"/>
      <c r="I248" s="61"/>
      <c r="J248" s="6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</row>
    <row r="249" spans="1:29" ht="12.75" customHeight="1">
      <c r="A249" s="59"/>
      <c r="B249" s="59"/>
      <c r="C249" s="11"/>
      <c r="D249" s="60"/>
      <c r="E249" s="61"/>
      <c r="F249" s="61"/>
      <c r="G249" s="61"/>
      <c r="H249" s="61"/>
      <c r="I249" s="61"/>
      <c r="J249" s="6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</row>
    <row r="250" spans="1:29" ht="12.75" customHeight="1">
      <c r="A250" s="59"/>
      <c r="B250" s="59"/>
      <c r="C250" s="11"/>
      <c r="D250" s="60"/>
      <c r="E250" s="61"/>
      <c r="F250" s="61"/>
      <c r="G250" s="61"/>
      <c r="H250" s="61"/>
      <c r="I250" s="61"/>
      <c r="J250" s="6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</row>
    <row r="251" spans="1:29" ht="12.75" customHeight="1">
      <c r="A251" s="59"/>
      <c r="B251" s="59"/>
      <c r="C251" s="11"/>
      <c r="D251" s="60"/>
      <c r="E251" s="61"/>
      <c r="F251" s="61"/>
      <c r="G251" s="61"/>
      <c r="H251" s="61"/>
      <c r="I251" s="61"/>
      <c r="J251" s="6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</row>
    <row r="252" spans="1:29" ht="12.75" customHeight="1">
      <c r="A252" s="59"/>
      <c r="B252" s="59"/>
      <c r="C252" s="11"/>
      <c r="D252" s="60"/>
      <c r="E252" s="61"/>
      <c r="F252" s="61"/>
      <c r="G252" s="61"/>
      <c r="H252" s="61"/>
      <c r="I252" s="61"/>
      <c r="J252" s="6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</row>
    <row r="253" spans="1:29" ht="12.75" customHeight="1">
      <c r="A253" s="59"/>
      <c r="B253" s="59"/>
      <c r="C253" s="11"/>
      <c r="D253" s="60"/>
      <c r="E253" s="61"/>
      <c r="F253" s="61"/>
      <c r="G253" s="61"/>
      <c r="H253" s="61"/>
      <c r="I253" s="61"/>
      <c r="J253" s="6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</row>
    <row r="254" spans="1:29" ht="12.75" customHeight="1">
      <c r="A254" s="59"/>
      <c r="B254" s="59"/>
      <c r="C254" s="11"/>
      <c r="D254" s="60"/>
      <c r="E254" s="61"/>
      <c r="F254" s="61"/>
      <c r="G254" s="61"/>
      <c r="H254" s="61"/>
      <c r="I254" s="61"/>
      <c r="J254" s="6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</row>
    <row r="255" spans="1:29" ht="12.75" customHeight="1">
      <c r="A255" s="59"/>
      <c r="B255" s="59"/>
      <c r="C255" s="11"/>
      <c r="D255" s="60"/>
      <c r="E255" s="61"/>
      <c r="F255" s="61"/>
      <c r="G255" s="61"/>
      <c r="H255" s="61"/>
      <c r="I255" s="61"/>
      <c r="J255" s="6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</row>
    <row r="256" spans="1:29" ht="12.75" customHeight="1">
      <c r="A256" s="59"/>
      <c r="B256" s="59"/>
      <c r="C256" s="11"/>
      <c r="D256" s="60"/>
      <c r="E256" s="61"/>
      <c r="F256" s="61"/>
      <c r="G256" s="61"/>
      <c r="H256" s="61"/>
      <c r="I256" s="61"/>
      <c r="J256" s="6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</row>
    <row r="257" spans="1:29" ht="12.75" customHeight="1">
      <c r="A257" s="59"/>
      <c r="B257" s="59"/>
      <c r="C257" s="11"/>
      <c r="D257" s="60"/>
      <c r="E257" s="61"/>
      <c r="F257" s="61"/>
      <c r="G257" s="61"/>
      <c r="H257" s="61"/>
      <c r="I257" s="61"/>
      <c r="J257" s="6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</row>
    <row r="258" spans="1:29" ht="12.75" customHeight="1">
      <c r="A258" s="59"/>
      <c r="B258" s="59"/>
      <c r="C258" s="11"/>
      <c r="D258" s="60"/>
      <c r="E258" s="61"/>
      <c r="F258" s="61"/>
      <c r="G258" s="61"/>
      <c r="H258" s="61"/>
      <c r="I258" s="61"/>
      <c r="J258" s="6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</row>
    <row r="259" spans="1:29" ht="12.75" customHeight="1">
      <c r="A259" s="59"/>
      <c r="B259" s="59"/>
      <c r="C259" s="11"/>
      <c r="D259" s="60"/>
      <c r="E259" s="61"/>
      <c r="F259" s="61"/>
      <c r="G259" s="61"/>
      <c r="H259" s="61"/>
      <c r="I259" s="61"/>
      <c r="J259" s="6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</row>
    <row r="260" spans="1:29" ht="12.75" customHeight="1">
      <c r="A260" s="59"/>
      <c r="B260" s="59"/>
      <c r="C260" s="11"/>
      <c r="D260" s="60"/>
      <c r="E260" s="61"/>
      <c r="F260" s="61"/>
      <c r="G260" s="61"/>
      <c r="H260" s="61"/>
      <c r="I260" s="61"/>
      <c r="J260" s="6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</row>
    <row r="261" spans="1:29" ht="12.75" customHeight="1">
      <c r="A261" s="59"/>
      <c r="B261" s="59"/>
      <c r="C261" s="11"/>
      <c r="D261" s="60"/>
      <c r="E261" s="61"/>
      <c r="F261" s="61"/>
      <c r="G261" s="61"/>
      <c r="H261" s="61"/>
      <c r="I261" s="61"/>
      <c r="J261" s="6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</row>
    <row r="262" spans="1:29" ht="12.75" customHeight="1">
      <c r="A262" s="59"/>
      <c r="B262" s="59"/>
      <c r="C262" s="11"/>
      <c r="D262" s="60"/>
      <c r="E262" s="61"/>
      <c r="F262" s="61"/>
      <c r="G262" s="61"/>
      <c r="H262" s="61"/>
      <c r="I262" s="61"/>
      <c r="J262" s="6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</row>
    <row r="263" spans="1:29" ht="12.75" customHeight="1">
      <c r="A263" s="59"/>
      <c r="B263" s="59"/>
      <c r="C263" s="11"/>
      <c r="D263" s="60"/>
      <c r="E263" s="61"/>
      <c r="F263" s="61"/>
      <c r="G263" s="61"/>
      <c r="H263" s="61"/>
      <c r="I263" s="61"/>
      <c r="J263" s="6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</row>
    <row r="264" spans="1:29" ht="12.75" customHeight="1">
      <c r="A264" s="59"/>
      <c r="B264" s="59"/>
      <c r="C264" s="11"/>
      <c r="D264" s="60"/>
      <c r="E264" s="61"/>
      <c r="F264" s="61"/>
      <c r="G264" s="61"/>
      <c r="H264" s="61"/>
      <c r="I264" s="61"/>
      <c r="J264" s="6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</row>
    <row r="265" spans="1:29" ht="12.75" customHeight="1">
      <c r="A265" s="59"/>
      <c r="B265" s="59"/>
      <c r="C265" s="11"/>
      <c r="D265" s="60"/>
      <c r="E265" s="61"/>
      <c r="F265" s="61"/>
      <c r="G265" s="61"/>
      <c r="H265" s="61"/>
      <c r="I265" s="61"/>
      <c r="J265" s="6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</row>
    <row r="266" spans="1:29" ht="12.75" customHeight="1">
      <c r="A266" s="59"/>
      <c r="B266" s="59"/>
      <c r="C266" s="11"/>
      <c r="D266" s="60"/>
      <c r="E266" s="61"/>
      <c r="F266" s="61"/>
      <c r="G266" s="61"/>
      <c r="H266" s="61"/>
      <c r="I266" s="61"/>
      <c r="J266" s="6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</row>
    <row r="267" spans="1:29" ht="12.75" customHeight="1">
      <c r="A267" s="59"/>
      <c r="B267" s="59"/>
      <c r="C267" s="11"/>
      <c r="D267" s="60"/>
      <c r="E267" s="61"/>
      <c r="F267" s="61"/>
      <c r="G267" s="61"/>
      <c r="H267" s="61"/>
      <c r="I267" s="61"/>
      <c r="J267" s="6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</row>
    <row r="268" spans="1:29" ht="12.75" customHeight="1">
      <c r="A268" s="59"/>
      <c r="B268" s="59"/>
      <c r="C268" s="11"/>
      <c r="D268" s="60"/>
      <c r="E268" s="61"/>
      <c r="F268" s="61"/>
      <c r="G268" s="61"/>
      <c r="H268" s="61"/>
      <c r="I268" s="61"/>
      <c r="J268" s="6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</row>
    <row r="269" spans="1:29" ht="12.75" customHeight="1">
      <c r="A269" s="59"/>
      <c r="B269" s="59"/>
      <c r="C269" s="11"/>
      <c r="D269" s="60"/>
      <c r="E269" s="61"/>
      <c r="F269" s="61"/>
      <c r="G269" s="61"/>
      <c r="H269" s="61"/>
      <c r="I269" s="61"/>
      <c r="J269" s="6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</row>
    <row r="270" spans="1:29" ht="12.75" customHeight="1">
      <c r="A270" s="59"/>
      <c r="B270" s="59"/>
      <c r="C270" s="11"/>
      <c r="D270" s="60"/>
      <c r="E270" s="61"/>
      <c r="F270" s="61"/>
      <c r="G270" s="61"/>
      <c r="H270" s="61"/>
      <c r="I270" s="61"/>
      <c r="J270" s="6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</row>
    <row r="271" spans="1:29" ht="12.75" customHeight="1">
      <c r="A271" s="59"/>
      <c r="B271" s="59"/>
      <c r="C271" s="11"/>
      <c r="D271" s="60"/>
      <c r="E271" s="61"/>
      <c r="F271" s="61"/>
      <c r="G271" s="61"/>
      <c r="H271" s="61"/>
      <c r="I271" s="61"/>
      <c r="J271" s="6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</row>
    <row r="272" spans="1:29" ht="12.75" customHeight="1">
      <c r="A272" s="59"/>
      <c r="B272" s="59"/>
      <c r="C272" s="11"/>
      <c r="D272" s="60"/>
      <c r="E272" s="61"/>
      <c r="F272" s="61"/>
      <c r="G272" s="61"/>
      <c r="H272" s="61"/>
      <c r="I272" s="61"/>
      <c r="J272" s="6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</row>
    <row r="273" spans="1:29" ht="12.75" customHeight="1">
      <c r="A273" s="59"/>
      <c r="B273" s="59"/>
      <c r="C273" s="11"/>
      <c r="D273" s="60"/>
      <c r="E273" s="61"/>
      <c r="F273" s="61"/>
      <c r="G273" s="61"/>
      <c r="H273" s="61"/>
      <c r="I273" s="61"/>
      <c r="J273" s="6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</row>
    <row r="274" spans="1:29" ht="12.75" customHeight="1">
      <c r="A274" s="59"/>
      <c r="B274" s="59"/>
      <c r="C274" s="11"/>
      <c r="D274" s="60"/>
      <c r="E274" s="61"/>
      <c r="F274" s="61"/>
      <c r="G274" s="61"/>
      <c r="H274" s="61"/>
      <c r="I274" s="61"/>
      <c r="J274" s="6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</row>
    <row r="275" spans="1:29" ht="12.75" customHeight="1">
      <c r="A275" s="59"/>
      <c r="B275" s="59"/>
      <c r="C275" s="11"/>
      <c r="D275" s="60"/>
      <c r="E275" s="61"/>
      <c r="F275" s="61"/>
      <c r="G275" s="61"/>
      <c r="H275" s="61"/>
      <c r="I275" s="61"/>
      <c r="J275" s="6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</row>
    <row r="276" spans="1:29" ht="12.75" customHeight="1">
      <c r="A276" s="59"/>
      <c r="B276" s="59"/>
      <c r="C276" s="11"/>
      <c r="D276" s="60"/>
      <c r="E276" s="61"/>
      <c r="F276" s="61"/>
      <c r="G276" s="61"/>
      <c r="H276" s="61"/>
      <c r="I276" s="61"/>
      <c r="J276" s="6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</row>
    <row r="277" spans="1:29" ht="12.75" customHeight="1">
      <c r="A277" s="59"/>
      <c r="B277" s="59"/>
      <c r="C277" s="11"/>
      <c r="D277" s="60"/>
      <c r="E277" s="61"/>
      <c r="F277" s="61"/>
      <c r="G277" s="61"/>
      <c r="H277" s="61"/>
      <c r="I277" s="61"/>
      <c r="J277" s="6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</row>
    <row r="278" spans="1:29" ht="12.75" customHeight="1">
      <c r="A278" s="59"/>
      <c r="B278" s="59"/>
      <c r="C278" s="11"/>
      <c r="D278" s="60"/>
      <c r="E278" s="61"/>
      <c r="F278" s="61"/>
      <c r="G278" s="61"/>
      <c r="H278" s="61"/>
      <c r="I278" s="61"/>
      <c r="J278" s="6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</row>
    <row r="279" spans="1:29" ht="12.75" customHeight="1">
      <c r="A279" s="59"/>
      <c r="B279" s="59"/>
      <c r="C279" s="11"/>
      <c r="D279" s="60"/>
      <c r="E279" s="61"/>
      <c r="F279" s="61"/>
      <c r="G279" s="61"/>
      <c r="H279" s="61"/>
      <c r="I279" s="61"/>
      <c r="J279" s="6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</row>
    <row r="280" spans="1:29" ht="12.75" customHeight="1">
      <c r="A280" s="59"/>
      <c r="B280" s="59"/>
      <c r="C280" s="11"/>
      <c r="D280" s="60"/>
      <c r="E280" s="61"/>
      <c r="F280" s="61"/>
      <c r="G280" s="61"/>
      <c r="H280" s="61"/>
      <c r="I280" s="61"/>
      <c r="J280" s="6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</row>
    <row r="281" spans="1:29" ht="12.75" customHeight="1">
      <c r="A281" s="59"/>
      <c r="B281" s="59"/>
      <c r="C281" s="11"/>
      <c r="D281" s="60"/>
      <c r="E281" s="61"/>
      <c r="F281" s="61"/>
      <c r="G281" s="61"/>
      <c r="H281" s="61"/>
      <c r="I281" s="61"/>
      <c r="J281" s="6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</row>
    <row r="282" spans="1:29" ht="12.75" customHeight="1">
      <c r="A282" s="59"/>
      <c r="B282" s="59"/>
      <c r="C282" s="11"/>
      <c r="D282" s="60"/>
      <c r="E282" s="61"/>
      <c r="F282" s="61"/>
      <c r="G282" s="61"/>
      <c r="H282" s="61"/>
      <c r="I282" s="61"/>
      <c r="J282" s="6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</row>
    <row r="283" spans="1:29" ht="12.75" customHeight="1">
      <c r="A283" s="59"/>
      <c r="B283" s="59"/>
      <c r="C283" s="11"/>
      <c r="D283" s="60"/>
      <c r="E283" s="61"/>
      <c r="F283" s="61"/>
      <c r="G283" s="61"/>
      <c r="H283" s="61"/>
      <c r="I283" s="61"/>
      <c r="J283" s="6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</row>
    <row r="284" spans="1:29" ht="12.75" customHeight="1">
      <c r="A284" s="59"/>
      <c r="B284" s="59"/>
      <c r="C284" s="11"/>
      <c r="D284" s="60"/>
      <c r="E284" s="61"/>
      <c r="F284" s="61"/>
      <c r="G284" s="61"/>
      <c r="H284" s="61"/>
      <c r="I284" s="61"/>
      <c r="J284" s="6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</row>
    <row r="285" spans="1:29" ht="12.75" customHeight="1">
      <c r="A285" s="59"/>
      <c r="B285" s="59"/>
      <c r="C285" s="11"/>
      <c r="D285" s="60"/>
      <c r="E285" s="61"/>
      <c r="F285" s="61"/>
      <c r="G285" s="61"/>
      <c r="H285" s="61"/>
      <c r="I285" s="61"/>
      <c r="J285" s="6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</row>
    <row r="286" spans="1:29" ht="12.75" customHeight="1">
      <c r="A286" s="59"/>
      <c r="B286" s="59"/>
      <c r="C286" s="11"/>
      <c r="D286" s="60"/>
      <c r="E286" s="61"/>
      <c r="F286" s="61"/>
      <c r="G286" s="61"/>
      <c r="H286" s="61"/>
      <c r="I286" s="61"/>
      <c r="J286" s="6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</row>
    <row r="287" spans="1:29" ht="12.75" customHeight="1">
      <c r="A287" s="59"/>
      <c r="B287" s="59"/>
      <c r="C287" s="11"/>
      <c r="D287" s="60"/>
      <c r="E287" s="61"/>
      <c r="F287" s="61"/>
      <c r="G287" s="61"/>
      <c r="H287" s="61"/>
      <c r="I287" s="61"/>
      <c r="J287" s="6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</row>
    <row r="288" spans="1:29" ht="12.75" customHeight="1">
      <c r="A288" s="59"/>
      <c r="B288" s="59"/>
      <c r="C288" s="11"/>
      <c r="D288" s="60"/>
      <c r="E288" s="61"/>
      <c r="F288" s="61"/>
      <c r="G288" s="61"/>
      <c r="H288" s="61"/>
      <c r="I288" s="61"/>
      <c r="J288" s="6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</row>
    <row r="289" spans="1:29" ht="12.75" customHeight="1">
      <c r="A289" s="59"/>
      <c r="B289" s="59"/>
      <c r="C289" s="11"/>
      <c r="D289" s="60"/>
      <c r="E289" s="61"/>
      <c r="F289" s="61"/>
      <c r="G289" s="61"/>
      <c r="H289" s="61"/>
      <c r="I289" s="61"/>
      <c r="J289" s="6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</row>
    <row r="290" spans="1:29" ht="12.75" customHeight="1">
      <c r="A290" s="59"/>
      <c r="B290" s="59"/>
      <c r="C290" s="11"/>
      <c r="D290" s="60"/>
      <c r="E290" s="61"/>
      <c r="F290" s="61"/>
      <c r="G290" s="61"/>
      <c r="H290" s="61"/>
      <c r="I290" s="61"/>
      <c r="J290" s="6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</row>
    <row r="291" spans="1:29" ht="12.75" customHeight="1">
      <c r="A291" s="59"/>
      <c r="B291" s="59"/>
      <c r="C291" s="11"/>
      <c r="D291" s="60"/>
      <c r="E291" s="61"/>
      <c r="F291" s="61"/>
      <c r="G291" s="61"/>
      <c r="H291" s="61"/>
      <c r="I291" s="61"/>
      <c r="J291" s="6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</row>
    <row r="292" spans="1:29" ht="12.75" customHeight="1">
      <c r="A292" s="59"/>
      <c r="B292" s="59"/>
      <c r="C292" s="11"/>
      <c r="D292" s="60"/>
      <c r="E292" s="61"/>
      <c r="F292" s="61"/>
      <c r="G292" s="61"/>
      <c r="H292" s="61"/>
      <c r="I292" s="61"/>
      <c r="J292" s="6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</row>
    <row r="293" spans="1:29" ht="12.75" customHeight="1">
      <c r="A293" s="59"/>
      <c r="B293" s="59"/>
      <c r="C293" s="11"/>
      <c r="D293" s="60"/>
      <c r="E293" s="61"/>
      <c r="F293" s="61"/>
      <c r="G293" s="61"/>
      <c r="H293" s="61"/>
      <c r="I293" s="61"/>
      <c r="J293" s="6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</row>
    <row r="294" spans="1:29" ht="12.75" customHeight="1">
      <c r="A294" s="59"/>
      <c r="B294" s="59"/>
      <c r="C294" s="11"/>
      <c r="D294" s="60"/>
      <c r="E294" s="61"/>
      <c r="F294" s="61"/>
      <c r="G294" s="61"/>
      <c r="H294" s="61"/>
      <c r="I294" s="61"/>
      <c r="J294" s="6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</row>
    <row r="295" spans="1:29" ht="12.75" customHeight="1">
      <c r="A295" s="59"/>
      <c r="B295" s="59"/>
      <c r="C295" s="11"/>
      <c r="D295" s="60"/>
      <c r="E295" s="61"/>
      <c r="F295" s="61"/>
      <c r="G295" s="61"/>
      <c r="H295" s="61"/>
      <c r="I295" s="61"/>
      <c r="J295" s="6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</row>
    <row r="296" spans="1:29" ht="12.75" customHeight="1">
      <c r="A296" s="59"/>
      <c r="B296" s="59"/>
      <c r="C296" s="11"/>
      <c r="D296" s="60"/>
      <c r="E296" s="61"/>
      <c r="F296" s="61"/>
      <c r="G296" s="61"/>
      <c r="H296" s="61"/>
      <c r="I296" s="61"/>
      <c r="J296" s="6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</row>
    <row r="297" spans="1:29" ht="12.75" customHeight="1">
      <c r="A297" s="59"/>
      <c r="B297" s="59"/>
      <c r="C297" s="11"/>
      <c r="D297" s="60"/>
      <c r="E297" s="61"/>
      <c r="F297" s="61"/>
      <c r="G297" s="61"/>
      <c r="H297" s="61"/>
      <c r="I297" s="61"/>
      <c r="J297" s="6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</row>
    <row r="298" spans="1:29" ht="12.75" customHeight="1">
      <c r="A298" s="59"/>
      <c r="B298" s="59"/>
      <c r="C298" s="11"/>
      <c r="D298" s="60"/>
      <c r="E298" s="61"/>
      <c r="F298" s="61"/>
      <c r="G298" s="61"/>
      <c r="H298" s="61"/>
      <c r="I298" s="61"/>
      <c r="J298" s="6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</row>
    <row r="299" spans="1:29" ht="12.75" customHeight="1">
      <c r="A299" s="59"/>
      <c r="B299" s="59"/>
      <c r="C299" s="11"/>
      <c r="D299" s="60"/>
      <c r="E299" s="61"/>
      <c r="F299" s="61"/>
      <c r="G299" s="61"/>
      <c r="H299" s="61"/>
      <c r="I299" s="61"/>
      <c r="J299" s="6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</row>
    <row r="300" spans="1:29" ht="12.75" customHeight="1">
      <c r="A300" s="59"/>
      <c r="B300" s="59"/>
      <c r="C300" s="11"/>
      <c r="D300" s="60"/>
      <c r="E300" s="61"/>
      <c r="F300" s="61"/>
      <c r="G300" s="61"/>
      <c r="H300" s="61"/>
      <c r="I300" s="61"/>
      <c r="J300" s="6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</row>
    <row r="301" spans="1:29" ht="12.75" customHeight="1">
      <c r="A301" s="59"/>
      <c r="B301" s="59"/>
      <c r="C301" s="11"/>
      <c r="D301" s="60"/>
      <c r="E301" s="61"/>
      <c r="F301" s="61"/>
      <c r="G301" s="61"/>
      <c r="H301" s="61"/>
      <c r="I301" s="61"/>
      <c r="J301" s="6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</row>
    <row r="302" spans="1:29" ht="12.75" customHeight="1">
      <c r="A302" s="59"/>
      <c r="B302" s="59"/>
      <c r="C302" s="11"/>
      <c r="D302" s="60"/>
      <c r="E302" s="61"/>
      <c r="F302" s="61"/>
      <c r="G302" s="61"/>
      <c r="H302" s="61"/>
      <c r="I302" s="61"/>
      <c r="J302" s="6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</row>
    <row r="303" spans="1:29" ht="12.75" customHeight="1">
      <c r="A303" s="59"/>
      <c r="B303" s="59"/>
      <c r="C303" s="11"/>
      <c r="D303" s="60"/>
      <c r="E303" s="61"/>
      <c r="F303" s="61"/>
      <c r="G303" s="61"/>
      <c r="H303" s="61"/>
      <c r="I303" s="61"/>
      <c r="J303" s="6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</row>
    <row r="304" spans="1:29" ht="12.75" customHeight="1">
      <c r="A304" s="59"/>
      <c r="B304" s="59"/>
      <c r="C304" s="11"/>
      <c r="D304" s="60"/>
      <c r="E304" s="61"/>
      <c r="F304" s="61"/>
      <c r="G304" s="61"/>
      <c r="H304" s="61"/>
      <c r="I304" s="61"/>
      <c r="J304" s="6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</row>
    <row r="305" spans="1:29" ht="12.75" customHeight="1">
      <c r="A305" s="59"/>
      <c r="B305" s="59"/>
      <c r="C305" s="11"/>
      <c r="D305" s="60"/>
      <c r="E305" s="61"/>
      <c r="F305" s="61"/>
      <c r="G305" s="61"/>
      <c r="H305" s="61"/>
      <c r="I305" s="61"/>
      <c r="J305" s="6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</row>
    <row r="306" spans="1:29" ht="12.75" customHeight="1">
      <c r="A306" s="59"/>
      <c r="B306" s="59"/>
      <c r="C306" s="11"/>
      <c r="D306" s="60"/>
      <c r="E306" s="61"/>
      <c r="F306" s="61"/>
      <c r="G306" s="61"/>
      <c r="H306" s="61"/>
      <c r="I306" s="61"/>
      <c r="J306" s="6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</row>
    <row r="307" spans="1:29" ht="12.75" customHeight="1">
      <c r="A307" s="59"/>
      <c r="B307" s="59"/>
      <c r="C307" s="11"/>
      <c r="D307" s="60"/>
      <c r="E307" s="61"/>
      <c r="F307" s="61"/>
      <c r="G307" s="61"/>
      <c r="H307" s="61"/>
      <c r="I307" s="61"/>
      <c r="J307" s="6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</row>
    <row r="308" spans="1:29" ht="12.75" customHeight="1">
      <c r="A308" s="59"/>
      <c r="B308" s="59"/>
      <c r="C308" s="11"/>
      <c r="D308" s="60"/>
      <c r="E308" s="61"/>
      <c r="F308" s="61"/>
      <c r="G308" s="61"/>
      <c r="H308" s="61"/>
      <c r="I308" s="61"/>
      <c r="J308" s="6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</row>
    <row r="309" spans="1:29" ht="12.75" customHeight="1">
      <c r="A309" s="59"/>
      <c r="B309" s="59"/>
      <c r="C309" s="11"/>
      <c r="D309" s="60"/>
      <c r="E309" s="61"/>
      <c r="F309" s="61"/>
      <c r="G309" s="61"/>
      <c r="H309" s="61"/>
      <c r="I309" s="61"/>
      <c r="J309" s="6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</row>
    <row r="310" spans="1:29" ht="12.75" customHeight="1">
      <c r="A310" s="59"/>
      <c r="B310" s="59"/>
      <c r="C310" s="11"/>
      <c r="D310" s="60"/>
      <c r="E310" s="61"/>
      <c r="F310" s="61"/>
      <c r="G310" s="61"/>
      <c r="H310" s="61"/>
      <c r="I310" s="61"/>
      <c r="J310" s="6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</row>
    <row r="311" spans="1:29" ht="12.75" customHeight="1">
      <c r="A311" s="59"/>
      <c r="B311" s="59"/>
      <c r="C311" s="11"/>
      <c r="D311" s="60"/>
      <c r="E311" s="61"/>
      <c r="F311" s="61"/>
      <c r="G311" s="61"/>
      <c r="H311" s="61"/>
      <c r="I311" s="61"/>
      <c r="J311" s="6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</row>
    <row r="312" spans="1:29" ht="12.75" customHeight="1">
      <c r="A312" s="59"/>
      <c r="B312" s="59"/>
      <c r="C312" s="11"/>
      <c r="D312" s="60"/>
      <c r="E312" s="61"/>
      <c r="F312" s="61"/>
      <c r="G312" s="61"/>
      <c r="H312" s="61"/>
      <c r="I312" s="61"/>
      <c r="J312" s="6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</row>
    <row r="313" spans="1:29" ht="12.75" customHeight="1">
      <c r="A313" s="59"/>
      <c r="B313" s="59"/>
      <c r="C313" s="11"/>
      <c r="D313" s="60"/>
      <c r="E313" s="61"/>
      <c r="F313" s="61"/>
      <c r="G313" s="61"/>
      <c r="H313" s="61"/>
      <c r="I313" s="61"/>
      <c r="J313" s="6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</row>
    <row r="314" spans="1:29" ht="12.75" customHeight="1">
      <c r="A314" s="59"/>
      <c r="B314" s="59"/>
      <c r="C314" s="11"/>
      <c r="D314" s="60"/>
      <c r="E314" s="61"/>
      <c r="F314" s="61"/>
      <c r="G314" s="61"/>
      <c r="H314" s="61"/>
      <c r="I314" s="61"/>
      <c r="J314" s="6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</row>
    <row r="315" spans="1:29" ht="12.75" customHeight="1">
      <c r="A315" s="59"/>
      <c r="B315" s="59"/>
      <c r="C315" s="11"/>
      <c r="D315" s="60"/>
      <c r="E315" s="61"/>
      <c r="F315" s="61"/>
      <c r="G315" s="61"/>
      <c r="H315" s="61"/>
      <c r="I315" s="61"/>
      <c r="J315" s="6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</row>
    <row r="316" spans="1:29" ht="12.75" customHeight="1">
      <c r="A316" s="59"/>
      <c r="B316" s="59"/>
      <c r="C316" s="11"/>
      <c r="D316" s="60"/>
      <c r="E316" s="61"/>
      <c r="F316" s="61"/>
      <c r="G316" s="61"/>
      <c r="H316" s="61"/>
      <c r="I316" s="61"/>
      <c r="J316" s="6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</row>
    <row r="317" spans="1:29" ht="12.75" customHeight="1">
      <c r="A317" s="59"/>
      <c r="B317" s="59"/>
      <c r="C317" s="11"/>
      <c r="D317" s="60"/>
      <c r="E317" s="61"/>
      <c r="F317" s="61"/>
      <c r="G317" s="61"/>
      <c r="H317" s="61"/>
      <c r="I317" s="61"/>
      <c r="J317" s="6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</row>
    <row r="318" spans="1:29" ht="12.75" customHeight="1">
      <c r="A318" s="59"/>
      <c r="B318" s="59"/>
      <c r="C318" s="11"/>
      <c r="D318" s="60"/>
      <c r="E318" s="61"/>
      <c r="F318" s="61"/>
      <c r="G318" s="61"/>
      <c r="H318" s="61"/>
      <c r="I318" s="61"/>
      <c r="J318" s="6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</row>
    <row r="319" spans="1:29" ht="12.75" customHeight="1">
      <c r="A319" s="59"/>
      <c r="B319" s="59"/>
      <c r="C319" s="11"/>
      <c r="D319" s="60"/>
      <c r="E319" s="61"/>
      <c r="F319" s="61"/>
      <c r="G319" s="61"/>
      <c r="H319" s="61"/>
      <c r="I319" s="61"/>
      <c r="J319" s="6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</row>
    <row r="320" spans="1:29" ht="12.75" customHeight="1">
      <c r="A320" s="59"/>
      <c r="B320" s="59"/>
      <c r="C320" s="11"/>
      <c r="D320" s="60"/>
      <c r="E320" s="61"/>
      <c r="F320" s="61"/>
      <c r="G320" s="61"/>
      <c r="H320" s="61"/>
      <c r="I320" s="61"/>
      <c r="J320" s="6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</row>
    <row r="321" spans="1:29" ht="12.75" customHeight="1">
      <c r="A321" s="59"/>
      <c r="B321" s="59"/>
      <c r="C321" s="11"/>
      <c r="D321" s="60"/>
      <c r="E321" s="61"/>
      <c r="F321" s="61"/>
      <c r="G321" s="61"/>
      <c r="H321" s="61"/>
      <c r="I321" s="61"/>
      <c r="J321" s="6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</row>
    <row r="322" spans="1:29" ht="12.75" customHeight="1">
      <c r="A322" s="59"/>
      <c r="B322" s="59"/>
      <c r="C322" s="11"/>
      <c r="D322" s="60"/>
      <c r="E322" s="61"/>
      <c r="F322" s="61"/>
      <c r="G322" s="61"/>
      <c r="H322" s="61"/>
      <c r="I322" s="61"/>
      <c r="J322" s="6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</row>
    <row r="323" spans="1:29" ht="12.75" customHeight="1">
      <c r="A323" s="59"/>
      <c r="B323" s="59"/>
      <c r="C323" s="11"/>
      <c r="D323" s="60"/>
      <c r="E323" s="61"/>
      <c r="F323" s="61"/>
      <c r="G323" s="61"/>
      <c r="H323" s="61"/>
      <c r="I323" s="61"/>
      <c r="J323" s="6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</row>
    <row r="324" spans="1:29" ht="12.75" customHeight="1">
      <c r="A324" s="59"/>
      <c r="B324" s="59"/>
      <c r="C324" s="11"/>
      <c r="D324" s="60"/>
      <c r="E324" s="61"/>
      <c r="F324" s="61"/>
      <c r="G324" s="61"/>
      <c r="H324" s="61"/>
      <c r="I324" s="61"/>
      <c r="J324" s="6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</row>
    <row r="325" spans="1:29" ht="12.75" customHeight="1">
      <c r="A325" s="59"/>
      <c r="B325" s="59"/>
      <c r="C325" s="11"/>
      <c r="D325" s="60"/>
      <c r="E325" s="61"/>
      <c r="F325" s="61"/>
      <c r="G325" s="61"/>
      <c r="H325" s="61"/>
      <c r="I325" s="61"/>
      <c r="J325" s="6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</row>
    <row r="326" spans="1:29" ht="12.75" customHeight="1">
      <c r="A326" s="59"/>
      <c r="B326" s="59"/>
      <c r="C326" s="11"/>
      <c r="D326" s="60"/>
      <c r="E326" s="61"/>
      <c r="F326" s="61"/>
      <c r="G326" s="61"/>
      <c r="H326" s="61"/>
      <c r="I326" s="61"/>
      <c r="J326" s="6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</row>
    <row r="327" spans="1:29" ht="12.75" customHeight="1">
      <c r="A327" s="59"/>
      <c r="B327" s="59"/>
      <c r="C327" s="11"/>
      <c r="D327" s="60"/>
      <c r="E327" s="61"/>
      <c r="F327" s="61"/>
      <c r="G327" s="61"/>
      <c r="H327" s="61"/>
      <c r="I327" s="61"/>
      <c r="J327" s="6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</row>
    <row r="328" spans="1:29" ht="12.75" customHeight="1">
      <c r="A328" s="59"/>
      <c r="B328" s="59"/>
      <c r="C328" s="11"/>
      <c r="D328" s="60"/>
      <c r="E328" s="61"/>
      <c r="F328" s="61"/>
      <c r="G328" s="61"/>
      <c r="H328" s="61"/>
      <c r="I328" s="61"/>
      <c r="J328" s="6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</row>
    <row r="329" spans="1:29" ht="12.75" customHeight="1">
      <c r="A329" s="59"/>
      <c r="B329" s="59"/>
      <c r="C329" s="11"/>
      <c r="D329" s="60"/>
      <c r="E329" s="61"/>
      <c r="F329" s="61"/>
      <c r="G329" s="61"/>
      <c r="H329" s="61"/>
      <c r="I329" s="61"/>
      <c r="J329" s="6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</row>
    <row r="330" spans="1:29" ht="12.75" customHeight="1">
      <c r="A330" s="59"/>
      <c r="B330" s="59"/>
      <c r="C330" s="11"/>
      <c r="D330" s="60"/>
      <c r="E330" s="61"/>
      <c r="F330" s="61"/>
      <c r="G330" s="61"/>
      <c r="H330" s="61"/>
      <c r="I330" s="61"/>
      <c r="J330" s="6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</row>
    <row r="331" spans="1:29" ht="12.75" customHeight="1">
      <c r="A331" s="59"/>
      <c r="B331" s="59"/>
      <c r="C331" s="11"/>
      <c r="D331" s="60"/>
      <c r="E331" s="61"/>
      <c r="F331" s="61"/>
      <c r="G331" s="61"/>
      <c r="H331" s="61"/>
      <c r="I331" s="61"/>
      <c r="J331" s="6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</row>
    <row r="332" spans="1:29" ht="12.75" customHeight="1">
      <c r="A332" s="59"/>
      <c r="B332" s="59"/>
      <c r="C332" s="11"/>
      <c r="D332" s="60"/>
      <c r="E332" s="61"/>
      <c r="F332" s="61"/>
      <c r="G332" s="61"/>
      <c r="H332" s="61"/>
      <c r="I332" s="61"/>
      <c r="J332" s="6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</row>
    <row r="333" spans="1:29" ht="12.75" customHeight="1">
      <c r="A333" s="59"/>
      <c r="B333" s="59"/>
      <c r="C333" s="11"/>
      <c r="D333" s="60"/>
      <c r="E333" s="61"/>
      <c r="F333" s="61"/>
      <c r="G333" s="61"/>
      <c r="H333" s="61"/>
      <c r="I333" s="61"/>
      <c r="J333" s="6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</row>
    <row r="334" spans="1:29" ht="12.75" customHeight="1">
      <c r="A334" s="59"/>
      <c r="B334" s="59"/>
      <c r="C334" s="11"/>
      <c r="D334" s="60"/>
      <c r="E334" s="61"/>
      <c r="F334" s="61"/>
      <c r="G334" s="61"/>
      <c r="H334" s="61"/>
      <c r="I334" s="61"/>
      <c r="J334" s="6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</row>
    <row r="335" spans="1:29" ht="12.75" customHeight="1">
      <c r="A335" s="59"/>
      <c r="B335" s="59"/>
      <c r="C335" s="11"/>
      <c r="D335" s="60"/>
      <c r="E335" s="61"/>
      <c r="F335" s="61"/>
      <c r="G335" s="61"/>
      <c r="H335" s="61"/>
      <c r="I335" s="61"/>
      <c r="J335" s="6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</row>
    <row r="336" spans="1:29" ht="12.75" customHeight="1">
      <c r="A336" s="59"/>
      <c r="B336" s="59"/>
      <c r="C336" s="11"/>
      <c r="D336" s="60"/>
      <c r="E336" s="61"/>
      <c r="F336" s="61"/>
      <c r="G336" s="61"/>
      <c r="H336" s="61"/>
      <c r="I336" s="61"/>
      <c r="J336" s="6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</row>
    <row r="337" spans="1:29" ht="12.75" customHeight="1">
      <c r="A337" s="59"/>
      <c r="B337" s="59"/>
      <c r="C337" s="11"/>
      <c r="D337" s="60"/>
      <c r="E337" s="61"/>
      <c r="F337" s="61"/>
      <c r="G337" s="61"/>
      <c r="H337" s="61"/>
      <c r="I337" s="61"/>
      <c r="J337" s="6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</row>
    <row r="338" spans="1:29" ht="12.75" customHeight="1">
      <c r="A338" s="59"/>
      <c r="B338" s="59"/>
      <c r="C338" s="11"/>
      <c r="D338" s="60"/>
      <c r="E338" s="61"/>
      <c r="F338" s="61"/>
      <c r="G338" s="61"/>
      <c r="H338" s="61"/>
      <c r="I338" s="61"/>
      <c r="J338" s="6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</row>
    <row r="339" spans="1:29" ht="12.75" customHeight="1">
      <c r="A339" s="59"/>
      <c r="B339" s="59"/>
      <c r="C339" s="11"/>
      <c r="D339" s="60"/>
      <c r="E339" s="61"/>
      <c r="F339" s="61"/>
      <c r="G339" s="61"/>
      <c r="H339" s="61"/>
      <c r="I339" s="61"/>
      <c r="J339" s="6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</row>
    <row r="340" spans="1:29" ht="12.75" customHeight="1">
      <c r="A340" s="59"/>
      <c r="B340" s="59"/>
      <c r="C340" s="11"/>
      <c r="D340" s="60"/>
      <c r="E340" s="61"/>
      <c r="F340" s="61"/>
      <c r="G340" s="61"/>
      <c r="H340" s="61"/>
      <c r="I340" s="61"/>
      <c r="J340" s="6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</row>
    <row r="341" spans="1:29" ht="12.75" customHeight="1">
      <c r="A341" s="59"/>
      <c r="B341" s="59"/>
      <c r="C341" s="11"/>
      <c r="D341" s="60"/>
      <c r="E341" s="61"/>
      <c r="F341" s="61"/>
      <c r="G341" s="61"/>
      <c r="H341" s="61"/>
      <c r="I341" s="61"/>
      <c r="J341" s="6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</row>
    <row r="342" spans="1:29" ht="12.75" customHeight="1">
      <c r="A342" s="59"/>
      <c r="B342" s="59"/>
      <c r="C342" s="11"/>
      <c r="D342" s="60"/>
      <c r="E342" s="61"/>
      <c r="F342" s="61"/>
      <c r="G342" s="61"/>
      <c r="H342" s="61"/>
      <c r="I342" s="61"/>
      <c r="J342" s="6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</row>
    <row r="343" spans="1:29" ht="12.75" customHeight="1">
      <c r="A343" s="59"/>
      <c r="B343" s="59"/>
      <c r="C343" s="11"/>
      <c r="D343" s="60"/>
      <c r="E343" s="61"/>
      <c r="F343" s="61"/>
      <c r="G343" s="61"/>
      <c r="H343" s="61"/>
      <c r="I343" s="61"/>
      <c r="J343" s="6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</row>
    <row r="344" spans="1:29" ht="12.75" customHeight="1">
      <c r="A344" s="59"/>
      <c r="B344" s="59"/>
      <c r="C344" s="11"/>
      <c r="D344" s="60"/>
      <c r="E344" s="61"/>
      <c r="F344" s="61"/>
      <c r="G344" s="61"/>
      <c r="H344" s="61"/>
      <c r="I344" s="61"/>
      <c r="J344" s="6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</row>
    <row r="345" spans="1:29" ht="12.75" customHeight="1">
      <c r="A345" s="59"/>
      <c r="B345" s="59"/>
      <c r="C345" s="11"/>
      <c r="D345" s="60"/>
      <c r="E345" s="61"/>
      <c r="F345" s="61"/>
      <c r="G345" s="61"/>
      <c r="H345" s="61"/>
      <c r="I345" s="61"/>
      <c r="J345" s="6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</row>
    <row r="346" spans="1:29" ht="12.75" customHeight="1">
      <c r="A346" s="59"/>
      <c r="B346" s="59"/>
      <c r="C346" s="11"/>
      <c r="D346" s="60"/>
      <c r="E346" s="61"/>
      <c r="F346" s="61"/>
      <c r="G346" s="61"/>
      <c r="H346" s="61"/>
      <c r="I346" s="61"/>
      <c r="J346" s="6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</row>
    <row r="347" spans="1:29" ht="12.75" customHeight="1">
      <c r="A347" s="59"/>
      <c r="B347" s="59"/>
      <c r="C347" s="11"/>
      <c r="D347" s="60"/>
      <c r="E347" s="61"/>
      <c r="F347" s="61"/>
      <c r="G347" s="61"/>
      <c r="H347" s="61"/>
      <c r="I347" s="61"/>
      <c r="J347" s="6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</row>
    <row r="348" spans="1:29" ht="12.75" customHeight="1">
      <c r="A348" s="59"/>
      <c r="B348" s="59"/>
      <c r="C348" s="11"/>
      <c r="D348" s="60"/>
      <c r="E348" s="61"/>
      <c r="F348" s="61"/>
      <c r="G348" s="61"/>
      <c r="H348" s="61"/>
      <c r="I348" s="61"/>
      <c r="J348" s="6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</row>
    <row r="349" spans="1:29" ht="12.75" customHeight="1">
      <c r="A349" s="59"/>
      <c r="B349" s="59"/>
      <c r="C349" s="11"/>
      <c r="D349" s="60"/>
      <c r="E349" s="61"/>
      <c r="F349" s="61"/>
      <c r="G349" s="61"/>
      <c r="H349" s="61"/>
      <c r="I349" s="61"/>
      <c r="J349" s="6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</row>
    <row r="350" spans="1:29" ht="12.75" customHeight="1">
      <c r="A350" s="59"/>
      <c r="B350" s="59"/>
      <c r="C350" s="11"/>
      <c r="D350" s="60"/>
      <c r="E350" s="61"/>
      <c r="F350" s="61"/>
      <c r="G350" s="61"/>
      <c r="H350" s="61"/>
      <c r="I350" s="61"/>
      <c r="J350" s="6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</row>
    <row r="351" spans="1:29" ht="12.75" customHeight="1">
      <c r="A351" s="59"/>
      <c r="B351" s="59"/>
      <c r="C351" s="11"/>
      <c r="D351" s="60"/>
      <c r="E351" s="61"/>
      <c r="F351" s="61"/>
      <c r="G351" s="61"/>
      <c r="H351" s="61"/>
      <c r="I351" s="61"/>
      <c r="J351" s="6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</row>
    <row r="352" spans="1:29" ht="12.75" customHeight="1">
      <c r="A352" s="59"/>
      <c r="B352" s="59"/>
      <c r="C352" s="11"/>
      <c r="D352" s="60"/>
      <c r="E352" s="61"/>
      <c r="F352" s="61"/>
      <c r="G352" s="61"/>
      <c r="H352" s="61"/>
      <c r="I352" s="61"/>
      <c r="J352" s="6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</row>
    <row r="353" spans="1:29" ht="12.75" customHeight="1">
      <c r="A353" s="59"/>
      <c r="B353" s="59"/>
      <c r="C353" s="11"/>
      <c r="D353" s="60"/>
      <c r="E353" s="61"/>
      <c r="F353" s="61"/>
      <c r="G353" s="61"/>
      <c r="H353" s="61"/>
      <c r="I353" s="61"/>
      <c r="J353" s="6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</row>
    <row r="354" spans="1:29" ht="12.75" customHeight="1">
      <c r="A354" s="59"/>
      <c r="B354" s="59"/>
      <c r="C354" s="11"/>
      <c r="D354" s="60"/>
      <c r="E354" s="61"/>
      <c r="F354" s="61"/>
      <c r="G354" s="61"/>
      <c r="H354" s="61"/>
      <c r="I354" s="61"/>
      <c r="J354" s="6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</row>
    <row r="355" spans="1:29" ht="12.75" customHeight="1">
      <c r="A355" s="59"/>
      <c r="B355" s="59"/>
      <c r="C355" s="11"/>
      <c r="D355" s="60"/>
      <c r="E355" s="61"/>
      <c r="F355" s="61"/>
      <c r="G355" s="61"/>
      <c r="H355" s="61"/>
      <c r="I355" s="61"/>
      <c r="J355" s="6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</row>
    <row r="356" spans="1:29" ht="12.75" customHeight="1">
      <c r="A356" s="59"/>
      <c r="B356" s="59"/>
      <c r="C356" s="11"/>
      <c r="D356" s="60"/>
      <c r="E356" s="61"/>
      <c r="F356" s="61"/>
      <c r="G356" s="61"/>
      <c r="H356" s="61"/>
      <c r="I356" s="61"/>
      <c r="J356" s="6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</row>
    <row r="357" spans="1:29" ht="12.75" customHeight="1">
      <c r="A357" s="59"/>
      <c r="B357" s="59"/>
      <c r="C357" s="11"/>
      <c r="D357" s="60"/>
      <c r="E357" s="61"/>
      <c r="F357" s="61"/>
      <c r="G357" s="61"/>
      <c r="H357" s="61"/>
      <c r="I357" s="61"/>
      <c r="J357" s="6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</row>
    <row r="358" spans="1:29" ht="12.75" customHeight="1">
      <c r="A358" s="59"/>
      <c r="B358" s="59"/>
      <c r="C358" s="11"/>
      <c r="D358" s="60"/>
      <c r="E358" s="61"/>
      <c r="F358" s="61"/>
      <c r="G358" s="61"/>
      <c r="H358" s="61"/>
      <c r="I358" s="61"/>
      <c r="J358" s="6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</row>
    <row r="359" spans="1:29" ht="12.75" customHeight="1">
      <c r="A359" s="59"/>
      <c r="B359" s="59"/>
      <c r="C359" s="11"/>
      <c r="D359" s="60"/>
      <c r="E359" s="61"/>
      <c r="F359" s="61"/>
      <c r="G359" s="61"/>
      <c r="H359" s="61"/>
      <c r="I359" s="61"/>
      <c r="J359" s="6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</row>
    <row r="360" spans="1:29" ht="12.75" customHeight="1">
      <c r="A360" s="59"/>
      <c r="B360" s="59"/>
      <c r="C360" s="11"/>
      <c r="D360" s="60"/>
      <c r="E360" s="61"/>
      <c r="F360" s="61"/>
      <c r="G360" s="61"/>
      <c r="H360" s="61"/>
      <c r="I360" s="61"/>
      <c r="J360" s="6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</row>
    <row r="361" spans="1:29" ht="12.75" customHeight="1">
      <c r="A361" s="59"/>
      <c r="B361" s="59"/>
      <c r="C361" s="11"/>
      <c r="D361" s="60"/>
      <c r="E361" s="61"/>
      <c r="F361" s="61"/>
      <c r="G361" s="61"/>
      <c r="H361" s="61"/>
      <c r="I361" s="61"/>
      <c r="J361" s="6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</row>
    <row r="362" spans="1:29" ht="12.75" customHeight="1">
      <c r="A362" s="59"/>
      <c r="B362" s="59"/>
      <c r="C362" s="11"/>
      <c r="D362" s="60"/>
      <c r="E362" s="61"/>
      <c r="F362" s="61"/>
      <c r="G362" s="61"/>
      <c r="H362" s="61"/>
      <c r="I362" s="61"/>
      <c r="J362" s="6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</row>
    <row r="363" spans="1:29" ht="12.75" customHeight="1">
      <c r="A363" s="59"/>
      <c r="B363" s="59"/>
      <c r="C363" s="11"/>
      <c r="D363" s="60"/>
      <c r="E363" s="61"/>
      <c r="F363" s="61"/>
      <c r="G363" s="61"/>
      <c r="H363" s="61"/>
      <c r="I363" s="61"/>
      <c r="J363" s="6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</row>
    <row r="364" spans="1:29" ht="12.75" customHeight="1">
      <c r="A364" s="59"/>
      <c r="B364" s="59"/>
      <c r="C364" s="11"/>
      <c r="D364" s="60"/>
      <c r="E364" s="61"/>
      <c r="F364" s="61"/>
      <c r="G364" s="61"/>
      <c r="H364" s="61"/>
      <c r="I364" s="61"/>
      <c r="J364" s="6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</row>
    <row r="365" spans="1:29" ht="12.75" customHeight="1">
      <c r="A365" s="59"/>
      <c r="B365" s="59"/>
      <c r="C365" s="11"/>
      <c r="D365" s="60"/>
      <c r="E365" s="61"/>
      <c r="F365" s="61"/>
      <c r="G365" s="61"/>
      <c r="H365" s="61"/>
      <c r="I365" s="61"/>
      <c r="J365" s="6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</row>
    <row r="366" spans="1:29" ht="12.75" customHeight="1">
      <c r="A366" s="59"/>
      <c r="B366" s="59"/>
      <c r="C366" s="11"/>
      <c r="D366" s="60"/>
      <c r="E366" s="61"/>
      <c r="F366" s="61"/>
      <c r="G366" s="61"/>
      <c r="H366" s="61"/>
      <c r="I366" s="61"/>
      <c r="J366" s="6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</row>
    <row r="367" spans="1:29" ht="12.75" customHeight="1">
      <c r="A367" s="59"/>
      <c r="B367" s="59"/>
      <c r="C367" s="11"/>
      <c r="D367" s="60"/>
      <c r="E367" s="61"/>
      <c r="F367" s="61"/>
      <c r="G367" s="61"/>
      <c r="H367" s="61"/>
      <c r="I367" s="61"/>
      <c r="J367" s="6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</row>
    <row r="368" spans="1:29" ht="12.75" customHeight="1">
      <c r="A368" s="59"/>
      <c r="B368" s="59"/>
      <c r="C368" s="11"/>
      <c r="D368" s="60"/>
      <c r="E368" s="61"/>
      <c r="F368" s="61"/>
      <c r="G368" s="61"/>
      <c r="H368" s="61"/>
      <c r="I368" s="61"/>
      <c r="J368" s="6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</row>
    <row r="369" spans="1:29" ht="12.75" customHeight="1">
      <c r="A369" s="59"/>
      <c r="B369" s="59"/>
      <c r="C369" s="11"/>
      <c r="D369" s="60"/>
      <c r="E369" s="61"/>
      <c r="F369" s="61"/>
      <c r="G369" s="61"/>
      <c r="H369" s="61"/>
      <c r="I369" s="61"/>
      <c r="J369" s="6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</row>
    <row r="370" spans="1:29" ht="12.75" customHeight="1">
      <c r="A370" s="59"/>
      <c r="B370" s="59"/>
      <c r="C370" s="11"/>
      <c r="D370" s="60"/>
      <c r="E370" s="61"/>
      <c r="F370" s="61"/>
      <c r="G370" s="61"/>
      <c r="H370" s="61"/>
      <c r="I370" s="61"/>
      <c r="J370" s="6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</row>
    <row r="371" spans="1:29" ht="12.75" customHeight="1">
      <c r="A371" s="59"/>
      <c r="B371" s="59"/>
      <c r="C371" s="11"/>
      <c r="D371" s="60"/>
      <c r="E371" s="61"/>
      <c r="F371" s="61"/>
      <c r="G371" s="61"/>
      <c r="H371" s="61"/>
      <c r="I371" s="61"/>
      <c r="J371" s="6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</row>
    <row r="372" spans="1:29" ht="12.75" customHeight="1">
      <c r="A372" s="59"/>
      <c r="B372" s="59"/>
      <c r="C372" s="11"/>
      <c r="D372" s="60"/>
      <c r="E372" s="61"/>
      <c r="F372" s="61"/>
      <c r="G372" s="61"/>
      <c r="H372" s="61"/>
      <c r="I372" s="61"/>
      <c r="J372" s="6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</row>
    <row r="373" spans="1:29" ht="12.75" customHeight="1">
      <c r="A373" s="59"/>
      <c r="B373" s="59"/>
      <c r="C373" s="11"/>
      <c r="D373" s="60"/>
      <c r="E373" s="61"/>
      <c r="F373" s="61"/>
      <c r="G373" s="61"/>
      <c r="H373" s="61"/>
      <c r="I373" s="61"/>
      <c r="J373" s="6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</row>
    <row r="374" spans="1:29" ht="12.75" customHeight="1">
      <c r="A374" s="59"/>
      <c r="B374" s="59"/>
      <c r="C374" s="11"/>
      <c r="D374" s="60"/>
      <c r="E374" s="61"/>
      <c r="F374" s="61"/>
      <c r="G374" s="61"/>
      <c r="H374" s="61"/>
      <c r="I374" s="61"/>
      <c r="J374" s="6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</row>
    <row r="375" spans="1:29" ht="12.75" customHeight="1">
      <c r="A375" s="59"/>
      <c r="B375" s="59"/>
      <c r="C375" s="11"/>
      <c r="D375" s="60"/>
      <c r="E375" s="61"/>
      <c r="F375" s="61"/>
      <c r="G375" s="61"/>
      <c r="H375" s="61"/>
      <c r="I375" s="61"/>
      <c r="J375" s="6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</row>
    <row r="376" spans="1:29" ht="12.75" customHeight="1">
      <c r="A376" s="59"/>
      <c r="B376" s="59"/>
      <c r="C376" s="11"/>
      <c r="D376" s="60"/>
      <c r="E376" s="61"/>
      <c r="F376" s="61"/>
      <c r="G376" s="61"/>
      <c r="H376" s="61"/>
      <c r="I376" s="61"/>
      <c r="J376" s="6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</row>
    <row r="377" spans="1:29" ht="12.75" customHeight="1">
      <c r="A377" s="59"/>
      <c r="B377" s="59"/>
      <c r="C377" s="11"/>
      <c r="D377" s="60"/>
      <c r="E377" s="61"/>
      <c r="F377" s="61"/>
      <c r="G377" s="61"/>
      <c r="H377" s="61"/>
      <c r="I377" s="61"/>
      <c r="J377" s="6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</row>
    <row r="378" spans="1:29" ht="12.75" customHeight="1">
      <c r="A378" s="59"/>
      <c r="B378" s="59"/>
      <c r="C378" s="11"/>
      <c r="D378" s="60"/>
      <c r="E378" s="61"/>
      <c r="F378" s="61"/>
      <c r="G378" s="61"/>
      <c r="H378" s="61"/>
      <c r="I378" s="61"/>
      <c r="J378" s="6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</row>
    <row r="379" spans="1:29" ht="12.75" customHeight="1">
      <c r="A379" s="59"/>
      <c r="B379" s="59"/>
      <c r="C379" s="11"/>
      <c r="D379" s="60"/>
      <c r="E379" s="61"/>
      <c r="F379" s="61"/>
      <c r="G379" s="61"/>
      <c r="H379" s="61"/>
      <c r="I379" s="61"/>
      <c r="J379" s="6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</row>
    <row r="380" spans="1:29" ht="12.75" customHeight="1">
      <c r="A380" s="59"/>
      <c r="B380" s="59"/>
      <c r="C380" s="11"/>
      <c r="D380" s="60"/>
      <c r="E380" s="61"/>
      <c r="F380" s="61"/>
      <c r="G380" s="61"/>
      <c r="H380" s="61"/>
      <c r="I380" s="61"/>
      <c r="J380" s="6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</row>
    <row r="381" spans="1:29" ht="12.75" customHeight="1">
      <c r="A381" s="59"/>
      <c r="B381" s="59"/>
      <c r="C381" s="11"/>
      <c r="D381" s="60"/>
      <c r="E381" s="61"/>
      <c r="F381" s="61"/>
      <c r="G381" s="61"/>
      <c r="H381" s="61"/>
      <c r="I381" s="61"/>
      <c r="J381" s="6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</row>
    <row r="382" spans="1:29" ht="12.75" customHeight="1">
      <c r="A382" s="59"/>
      <c r="B382" s="59"/>
      <c r="C382" s="11"/>
      <c r="D382" s="60"/>
      <c r="E382" s="61"/>
      <c r="F382" s="61"/>
      <c r="G382" s="61"/>
      <c r="H382" s="61"/>
      <c r="I382" s="61"/>
      <c r="J382" s="6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</row>
    <row r="383" spans="1:29" ht="12.75" customHeight="1">
      <c r="A383" s="59"/>
      <c r="B383" s="59"/>
      <c r="C383" s="11"/>
      <c r="D383" s="60"/>
      <c r="E383" s="61"/>
      <c r="F383" s="61"/>
      <c r="G383" s="61"/>
      <c r="H383" s="61"/>
      <c r="I383" s="61"/>
      <c r="J383" s="6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</row>
    <row r="384" spans="1:29" ht="12.75" customHeight="1">
      <c r="A384" s="59"/>
      <c r="B384" s="59"/>
      <c r="C384" s="11"/>
      <c r="D384" s="60"/>
      <c r="E384" s="61"/>
      <c r="F384" s="61"/>
      <c r="G384" s="61"/>
      <c r="H384" s="61"/>
      <c r="I384" s="61"/>
      <c r="J384" s="6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</row>
    <row r="385" spans="1:29" ht="12.75" customHeight="1">
      <c r="A385" s="59"/>
      <c r="B385" s="59"/>
      <c r="C385" s="11"/>
      <c r="D385" s="60"/>
      <c r="E385" s="61"/>
      <c r="F385" s="61"/>
      <c r="G385" s="61"/>
      <c r="H385" s="61"/>
      <c r="I385" s="61"/>
      <c r="J385" s="6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</row>
    <row r="386" spans="1:29" ht="12.75" customHeight="1">
      <c r="A386" s="59"/>
      <c r="B386" s="59"/>
      <c r="C386" s="11"/>
      <c r="D386" s="60"/>
      <c r="E386" s="61"/>
      <c r="F386" s="61"/>
      <c r="G386" s="61"/>
      <c r="H386" s="61"/>
      <c r="I386" s="61"/>
      <c r="J386" s="6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</row>
    <row r="387" spans="1:29" ht="12.75" customHeight="1">
      <c r="A387" s="59"/>
      <c r="B387" s="59"/>
      <c r="C387" s="11"/>
      <c r="D387" s="60"/>
      <c r="E387" s="61"/>
      <c r="F387" s="61"/>
      <c r="G387" s="61"/>
      <c r="H387" s="61"/>
      <c r="I387" s="61"/>
      <c r="J387" s="6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</row>
    <row r="388" spans="1:29" ht="12.75" customHeight="1">
      <c r="A388" s="59"/>
      <c r="B388" s="59"/>
      <c r="C388" s="11"/>
      <c r="D388" s="60"/>
      <c r="E388" s="61"/>
      <c r="F388" s="61"/>
      <c r="G388" s="61"/>
      <c r="H388" s="61"/>
      <c r="I388" s="61"/>
      <c r="J388" s="6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</row>
    <row r="389" spans="1:29" ht="12.75" customHeight="1">
      <c r="A389" s="59"/>
      <c r="B389" s="59"/>
      <c r="C389" s="11"/>
      <c r="D389" s="60"/>
      <c r="E389" s="61"/>
      <c r="F389" s="61"/>
      <c r="G389" s="61"/>
      <c r="H389" s="61"/>
      <c r="I389" s="61"/>
      <c r="J389" s="6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</row>
    <row r="390" spans="1:29" ht="12.75" customHeight="1">
      <c r="A390" s="59"/>
      <c r="B390" s="59"/>
      <c r="C390" s="11"/>
      <c r="D390" s="60"/>
      <c r="E390" s="61"/>
      <c r="F390" s="61"/>
      <c r="G390" s="61"/>
      <c r="H390" s="61"/>
      <c r="I390" s="61"/>
      <c r="J390" s="6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</row>
    <row r="391" spans="1:29" ht="12.75" customHeight="1">
      <c r="A391" s="59"/>
      <c r="B391" s="59"/>
      <c r="C391" s="11"/>
      <c r="D391" s="60"/>
      <c r="E391" s="61"/>
      <c r="F391" s="61"/>
      <c r="G391" s="61"/>
      <c r="H391" s="61"/>
      <c r="I391" s="61"/>
      <c r="J391" s="6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</row>
    <row r="392" spans="1:29" ht="12.75" customHeight="1">
      <c r="A392" s="59"/>
      <c r="B392" s="59"/>
      <c r="C392" s="11"/>
      <c r="D392" s="60"/>
      <c r="E392" s="61"/>
      <c r="F392" s="61"/>
      <c r="G392" s="61"/>
      <c r="H392" s="61"/>
      <c r="I392" s="61"/>
      <c r="J392" s="6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</row>
    <row r="393" spans="1:29" ht="12.75" customHeight="1">
      <c r="A393" s="59"/>
      <c r="B393" s="59"/>
      <c r="C393" s="11"/>
      <c r="D393" s="60"/>
      <c r="E393" s="61"/>
      <c r="F393" s="61"/>
      <c r="G393" s="61"/>
      <c r="H393" s="61"/>
      <c r="I393" s="61"/>
      <c r="J393" s="6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</row>
    <row r="394" spans="1:29" ht="12.75" customHeight="1">
      <c r="A394" s="59"/>
      <c r="B394" s="59"/>
      <c r="C394" s="11"/>
      <c r="D394" s="60"/>
      <c r="E394" s="61"/>
      <c r="F394" s="61"/>
      <c r="G394" s="61"/>
      <c r="H394" s="61"/>
      <c r="I394" s="61"/>
      <c r="J394" s="6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</row>
    <row r="395" spans="1:29" ht="12.75" customHeight="1">
      <c r="A395" s="59"/>
      <c r="B395" s="59"/>
      <c r="C395" s="11"/>
      <c r="D395" s="60"/>
      <c r="E395" s="61"/>
      <c r="F395" s="61"/>
      <c r="G395" s="61"/>
      <c r="H395" s="61"/>
      <c r="I395" s="61"/>
      <c r="J395" s="6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</row>
    <row r="396" spans="1:29" ht="12.75" customHeight="1">
      <c r="A396" s="59"/>
      <c r="B396" s="59"/>
      <c r="C396" s="11"/>
      <c r="D396" s="60"/>
      <c r="E396" s="61"/>
      <c r="F396" s="61"/>
      <c r="G396" s="61"/>
      <c r="H396" s="61"/>
      <c r="I396" s="61"/>
      <c r="J396" s="6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</row>
    <row r="397" spans="1:29" ht="12.75" customHeight="1">
      <c r="A397" s="59"/>
      <c r="B397" s="59"/>
      <c r="C397" s="11"/>
      <c r="D397" s="60"/>
      <c r="E397" s="61"/>
      <c r="F397" s="61"/>
      <c r="G397" s="61"/>
      <c r="H397" s="61"/>
      <c r="I397" s="61"/>
      <c r="J397" s="6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spans="1:29" ht="12.75" customHeight="1">
      <c r="A398" s="59"/>
      <c r="B398" s="59"/>
      <c r="C398" s="11"/>
      <c r="D398" s="60"/>
      <c r="E398" s="61"/>
      <c r="F398" s="61"/>
      <c r="G398" s="61"/>
      <c r="H398" s="61"/>
      <c r="I398" s="61"/>
      <c r="J398" s="6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29" ht="12.75" customHeight="1">
      <c r="A399" s="59"/>
      <c r="B399" s="59"/>
      <c r="C399" s="11"/>
      <c r="D399" s="60"/>
      <c r="E399" s="61"/>
      <c r="F399" s="61"/>
      <c r="G399" s="61"/>
      <c r="H399" s="61"/>
      <c r="I399" s="61"/>
      <c r="J399" s="6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29" ht="12.75" customHeight="1">
      <c r="A400" s="59"/>
      <c r="B400" s="59"/>
      <c r="C400" s="11"/>
      <c r="D400" s="60"/>
      <c r="E400" s="61"/>
      <c r="F400" s="61"/>
      <c r="G400" s="61"/>
      <c r="H400" s="61"/>
      <c r="I400" s="61"/>
      <c r="J400" s="6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spans="1:29" ht="12.75" customHeight="1">
      <c r="A401" s="59"/>
      <c r="B401" s="59"/>
      <c r="C401" s="11"/>
      <c r="D401" s="60"/>
      <c r="E401" s="61"/>
      <c r="F401" s="61"/>
      <c r="G401" s="61"/>
      <c r="H401" s="61"/>
      <c r="I401" s="61"/>
      <c r="J401" s="6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ht="12.75" customHeight="1">
      <c r="A402" s="59"/>
      <c r="B402" s="59"/>
      <c r="C402" s="11"/>
      <c r="D402" s="60"/>
      <c r="E402" s="61"/>
      <c r="F402" s="61"/>
      <c r="G402" s="61"/>
      <c r="H402" s="61"/>
      <c r="I402" s="61"/>
      <c r="J402" s="6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ht="12.75" customHeight="1">
      <c r="A403" s="59"/>
      <c r="B403" s="59"/>
      <c r="C403" s="11"/>
      <c r="D403" s="60"/>
      <c r="E403" s="61"/>
      <c r="F403" s="61"/>
      <c r="G403" s="61"/>
      <c r="H403" s="61"/>
      <c r="I403" s="61"/>
      <c r="J403" s="6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ht="12.75" customHeight="1">
      <c r="A404" s="59"/>
      <c r="B404" s="59"/>
      <c r="C404" s="11"/>
      <c r="D404" s="60"/>
      <c r="E404" s="61"/>
      <c r="F404" s="61"/>
      <c r="G404" s="61"/>
      <c r="H404" s="61"/>
      <c r="I404" s="61"/>
      <c r="J404" s="6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ht="12.75" customHeight="1">
      <c r="A405" s="59"/>
      <c r="B405" s="59"/>
      <c r="C405" s="11"/>
      <c r="D405" s="60"/>
      <c r="E405" s="61"/>
      <c r="F405" s="61"/>
      <c r="G405" s="61"/>
      <c r="H405" s="61"/>
      <c r="I405" s="61"/>
      <c r="J405" s="6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ht="12.75" customHeight="1">
      <c r="A406" s="59"/>
      <c r="B406" s="59"/>
      <c r="C406" s="11"/>
      <c r="D406" s="60"/>
      <c r="E406" s="61"/>
      <c r="F406" s="61"/>
      <c r="G406" s="61"/>
      <c r="H406" s="61"/>
      <c r="I406" s="61"/>
      <c r="J406" s="6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ht="12.75" customHeight="1">
      <c r="A407" s="59"/>
      <c r="B407" s="59"/>
      <c r="C407" s="11"/>
      <c r="D407" s="60"/>
      <c r="E407" s="61"/>
      <c r="F407" s="61"/>
      <c r="G407" s="61"/>
      <c r="H407" s="61"/>
      <c r="I407" s="61"/>
      <c r="J407" s="6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ht="12.75" customHeight="1">
      <c r="A408" s="59"/>
      <c r="B408" s="59"/>
      <c r="C408" s="11"/>
      <c r="D408" s="60"/>
      <c r="E408" s="61"/>
      <c r="F408" s="61"/>
      <c r="G408" s="61"/>
      <c r="H408" s="61"/>
      <c r="I408" s="61"/>
      <c r="J408" s="6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ht="12.75" customHeight="1">
      <c r="A409" s="59"/>
      <c r="B409" s="59"/>
      <c r="C409" s="11"/>
      <c r="D409" s="60"/>
      <c r="E409" s="61"/>
      <c r="F409" s="61"/>
      <c r="G409" s="61"/>
      <c r="H409" s="61"/>
      <c r="I409" s="61"/>
      <c r="J409" s="6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ht="12.75" customHeight="1">
      <c r="A410" s="59"/>
      <c r="B410" s="59"/>
      <c r="C410" s="11"/>
      <c r="D410" s="60"/>
      <c r="E410" s="61"/>
      <c r="F410" s="61"/>
      <c r="G410" s="61"/>
      <c r="H410" s="61"/>
      <c r="I410" s="61"/>
      <c r="J410" s="6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</row>
    <row r="411" spans="1:29" ht="12.75" customHeight="1">
      <c r="A411" s="59"/>
      <c r="B411" s="59"/>
      <c r="C411" s="11"/>
      <c r="D411" s="60"/>
      <c r="E411" s="61"/>
      <c r="F411" s="61"/>
      <c r="G411" s="61"/>
      <c r="H411" s="61"/>
      <c r="I411" s="61"/>
      <c r="J411" s="6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</row>
    <row r="412" spans="1:29" ht="12.75" customHeight="1">
      <c r="A412" s="59"/>
      <c r="B412" s="59"/>
      <c r="C412" s="11"/>
      <c r="D412" s="60"/>
      <c r="E412" s="61"/>
      <c r="F412" s="61"/>
      <c r="G412" s="61"/>
      <c r="H412" s="61"/>
      <c r="I412" s="61"/>
      <c r="J412" s="6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</row>
    <row r="413" spans="1:29" ht="12.75" customHeight="1">
      <c r="A413" s="59"/>
      <c r="B413" s="59"/>
      <c r="C413" s="11"/>
      <c r="D413" s="60"/>
      <c r="E413" s="61"/>
      <c r="F413" s="61"/>
      <c r="G413" s="61"/>
      <c r="H413" s="61"/>
      <c r="I413" s="61"/>
      <c r="J413" s="6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</row>
    <row r="414" spans="1:29" ht="12.75" customHeight="1">
      <c r="A414" s="59"/>
      <c r="B414" s="59"/>
      <c r="C414" s="11"/>
      <c r="D414" s="60"/>
      <c r="E414" s="61"/>
      <c r="F414" s="61"/>
      <c r="G414" s="61"/>
      <c r="H414" s="61"/>
      <c r="I414" s="61"/>
      <c r="J414" s="6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</row>
    <row r="415" spans="1:29" ht="12.75" customHeight="1">
      <c r="A415" s="59"/>
      <c r="B415" s="59"/>
      <c r="C415" s="11"/>
      <c r="D415" s="60"/>
      <c r="E415" s="61"/>
      <c r="F415" s="61"/>
      <c r="G415" s="61"/>
      <c r="H415" s="61"/>
      <c r="I415" s="61"/>
      <c r="J415" s="6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</row>
    <row r="416" spans="1:29" ht="12.75" customHeight="1">
      <c r="A416" s="59"/>
      <c r="B416" s="59"/>
      <c r="C416" s="11"/>
      <c r="D416" s="60"/>
      <c r="E416" s="61"/>
      <c r="F416" s="61"/>
      <c r="G416" s="61"/>
      <c r="H416" s="61"/>
      <c r="I416" s="61"/>
      <c r="J416" s="6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</row>
    <row r="417" spans="1:29" ht="12.75" customHeight="1">
      <c r="A417" s="59"/>
      <c r="B417" s="59"/>
      <c r="C417" s="11"/>
      <c r="D417" s="60"/>
      <c r="E417" s="61"/>
      <c r="F417" s="61"/>
      <c r="G417" s="61"/>
      <c r="H417" s="61"/>
      <c r="I417" s="61"/>
      <c r="J417" s="6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</row>
    <row r="418" spans="1:29" ht="12.75" customHeight="1">
      <c r="A418" s="59"/>
      <c r="B418" s="59"/>
      <c r="C418" s="11"/>
      <c r="D418" s="60"/>
      <c r="E418" s="61"/>
      <c r="F418" s="61"/>
      <c r="G418" s="61"/>
      <c r="H418" s="61"/>
      <c r="I418" s="61"/>
      <c r="J418" s="6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</row>
    <row r="419" spans="1:29" ht="12.75" customHeight="1">
      <c r="A419" s="59"/>
      <c r="B419" s="59"/>
      <c r="C419" s="11"/>
      <c r="D419" s="60"/>
      <c r="E419" s="61"/>
      <c r="F419" s="61"/>
      <c r="G419" s="61"/>
      <c r="H419" s="61"/>
      <c r="I419" s="61"/>
      <c r="J419" s="6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</row>
    <row r="420" spans="1:29" ht="12.75" customHeight="1">
      <c r="A420" s="59"/>
      <c r="B420" s="59"/>
      <c r="C420" s="11"/>
      <c r="D420" s="60"/>
      <c r="E420" s="61"/>
      <c r="F420" s="61"/>
      <c r="G420" s="61"/>
      <c r="H420" s="61"/>
      <c r="I420" s="61"/>
      <c r="J420" s="6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</row>
    <row r="421" spans="1:29" ht="12.75" customHeight="1">
      <c r="A421" s="59"/>
      <c r="B421" s="59"/>
      <c r="C421" s="11"/>
      <c r="D421" s="60"/>
      <c r="E421" s="61"/>
      <c r="F421" s="61"/>
      <c r="G421" s="61"/>
      <c r="H421" s="61"/>
      <c r="I421" s="61"/>
      <c r="J421" s="6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</row>
    <row r="422" spans="1:29" ht="12.75" customHeight="1">
      <c r="A422" s="59"/>
      <c r="B422" s="59"/>
      <c r="C422" s="11"/>
      <c r="D422" s="60"/>
      <c r="E422" s="61"/>
      <c r="F422" s="61"/>
      <c r="G422" s="61"/>
      <c r="H422" s="61"/>
      <c r="I422" s="61"/>
      <c r="J422" s="6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</row>
    <row r="423" spans="1:29" ht="12.75" customHeight="1">
      <c r="A423" s="59"/>
      <c r="B423" s="59"/>
      <c r="C423" s="11"/>
      <c r="D423" s="60"/>
      <c r="E423" s="61"/>
      <c r="F423" s="61"/>
      <c r="G423" s="61"/>
      <c r="H423" s="61"/>
      <c r="I423" s="61"/>
      <c r="J423" s="6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</row>
    <row r="424" spans="1:29" ht="12.75" customHeight="1">
      <c r="A424" s="59"/>
      <c r="B424" s="59"/>
      <c r="C424" s="11"/>
      <c r="D424" s="60"/>
      <c r="E424" s="61"/>
      <c r="F424" s="61"/>
      <c r="G424" s="61"/>
      <c r="H424" s="61"/>
      <c r="I424" s="61"/>
      <c r="J424" s="6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</row>
    <row r="425" spans="1:29" ht="12.75" customHeight="1">
      <c r="A425" s="59"/>
      <c r="B425" s="59"/>
      <c r="C425" s="11"/>
      <c r="D425" s="60"/>
      <c r="E425" s="61"/>
      <c r="F425" s="61"/>
      <c r="G425" s="61"/>
      <c r="H425" s="61"/>
      <c r="I425" s="61"/>
      <c r="J425" s="6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</row>
    <row r="426" spans="1:29" ht="12.75" customHeight="1">
      <c r="A426" s="59"/>
      <c r="B426" s="59"/>
      <c r="C426" s="11"/>
      <c r="D426" s="60"/>
      <c r="E426" s="61"/>
      <c r="F426" s="61"/>
      <c r="G426" s="61"/>
      <c r="H426" s="61"/>
      <c r="I426" s="61"/>
      <c r="J426" s="6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</row>
    <row r="427" spans="1:29" ht="12.75" customHeight="1">
      <c r="A427" s="59"/>
      <c r="B427" s="59"/>
      <c r="C427" s="11"/>
      <c r="D427" s="60"/>
      <c r="E427" s="61"/>
      <c r="F427" s="61"/>
      <c r="G427" s="61"/>
      <c r="H427" s="61"/>
      <c r="I427" s="61"/>
      <c r="J427" s="6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</row>
    <row r="428" spans="1:29" ht="12.75" customHeight="1">
      <c r="A428" s="59"/>
      <c r="B428" s="59"/>
      <c r="C428" s="11"/>
      <c r="D428" s="60"/>
      <c r="E428" s="61"/>
      <c r="F428" s="61"/>
      <c r="G428" s="61"/>
      <c r="H428" s="61"/>
      <c r="I428" s="61"/>
      <c r="J428" s="6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</row>
    <row r="429" spans="1:29" ht="12.75" customHeight="1">
      <c r="A429" s="59"/>
      <c r="B429" s="59"/>
      <c r="C429" s="11"/>
      <c r="D429" s="60"/>
      <c r="E429" s="61"/>
      <c r="F429" s="61"/>
      <c r="G429" s="61"/>
      <c r="H429" s="61"/>
      <c r="I429" s="61"/>
      <c r="J429" s="6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</row>
    <row r="430" spans="1:29" ht="12.75" customHeight="1">
      <c r="A430" s="59"/>
      <c r="B430" s="59"/>
      <c r="C430" s="11"/>
      <c r="D430" s="60"/>
      <c r="E430" s="61"/>
      <c r="F430" s="61"/>
      <c r="G430" s="61"/>
      <c r="H430" s="61"/>
      <c r="I430" s="61"/>
      <c r="J430" s="6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</row>
    <row r="431" spans="1:29" ht="12.75" customHeight="1">
      <c r="A431" s="59"/>
      <c r="B431" s="59"/>
      <c r="C431" s="11"/>
      <c r="D431" s="60"/>
      <c r="E431" s="61"/>
      <c r="F431" s="61"/>
      <c r="G431" s="61"/>
      <c r="H431" s="61"/>
      <c r="I431" s="61"/>
      <c r="J431" s="6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</row>
    <row r="432" spans="1:29" ht="12.75" customHeight="1">
      <c r="A432" s="59"/>
      <c r="B432" s="59"/>
      <c r="C432" s="11"/>
      <c r="D432" s="60"/>
      <c r="E432" s="61"/>
      <c r="F432" s="61"/>
      <c r="G432" s="61"/>
      <c r="H432" s="61"/>
      <c r="I432" s="61"/>
      <c r="J432" s="6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</row>
    <row r="433" spans="1:29" ht="12.75" customHeight="1">
      <c r="A433" s="59"/>
      <c r="B433" s="59"/>
      <c r="C433" s="11"/>
      <c r="D433" s="60"/>
      <c r="E433" s="61"/>
      <c r="F433" s="61"/>
      <c r="G433" s="61"/>
      <c r="H433" s="61"/>
      <c r="I433" s="61"/>
      <c r="J433" s="6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</row>
    <row r="434" spans="1:29" ht="12.75" customHeight="1">
      <c r="A434" s="59"/>
      <c r="B434" s="59"/>
      <c r="C434" s="11"/>
      <c r="D434" s="60"/>
      <c r="E434" s="61"/>
      <c r="F434" s="61"/>
      <c r="G434" s="61"/>
      <c r="H434" s="61"/>
      <c r="I434" s="61"/>
      <c r="J434" s="6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</row>
    <row r="435" spans="1:29" ht="12.75" customHeight="1">
      <c r="A435" s="59"/>
      <c r="B435" s="59"/>
      <c r="C435" s="11"/>
      <c r="D435" s="60"/>
      <c r="E435" s="61"/>
      <c r="F435" s="61"/>
      <c r="G435" s="61"/>
      <c r="H435" s="61"/>
      <c r="I435" s="61"/>
      <c r="J435" s="6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</row>
    <row r="436" spans="1:29" ht="12.75" customHeight="1">
      <c r="A436" s="59"/>
      <c r="B436" s="59"/>
      <c r="C436" s="11"/>
      <c r="D436" s="60"/>
      <c r="E436" s="61"/>
      <c r="F436" s="61"/>
      <c r="G436" s="61"/>
      <c r="H436" s="61"/>
      <c r="I436" s="61"/>
      <c r="J436" s="6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</row>
    <row r="437" spans="1:29" ht="12.75" customHeight="1">
      <c r="A437" s="59"/>
      <c r="B437" s="59"/>
      <c r="C437" s="11"/>
      <c r="D437" s="60"/>
      <c r="E437" s="61"/>
      <c r="F437" s="61"/>
      <c r="G437" s="61"/>
      <c r="H437" s="61"/>
      <c r="I437" s="61"/>
      <c r="J437" s="6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</row>
    <row r="438" spans="1:29" ht="12.75" customHeight="1">
      <c r="A438" s="59"/>
      <c r="B438" s="59"/>
      <c r="C438" s="11"/>
      <c r="D438" s="60"/>
      <c r="E438" s="61"/>
      <c r="F438" s="61"/>
      <c r="G438" s="61"/>
      <c r="H438" s="61"/>
      <c r="I438" s="61"/>
      <c r="J438" s="6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</row>
    <row r="439" spans="1:29" ht="12.75" customHeight="1">
      <c r="A439" s="59"/>
      <c r="B439" s="59"/>
      <c r="C439" s="11"/>
      <c r="D439" s="60"/>
      <c r="E439" s="61"/>
      <c r="F439" s="61"/>
      <c r="G439" s="61"/>
      <c r="H439" s="61"/>
      <c r="I439" s="61"/>
      <c r="J439" s="6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</row>
    <row r="440" spans="1:29" ht="12.75" customHeight="1">
      <c r="A440" s="59"/>
      <c r="B440" s="59"/>
      <c r="C440" s="11"/>
      <c r="D440" s="60"/>
      <c r="E440" s="61"/>
      <c r="F440" s="61"/>
      <c r="G440" s="61"/>
      <c r="H440" s="61"/>
      <c r="I440" s="61"/>
      <c r="J440" s="6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</row>
    <row r="441" spans="1:29" ht="12.75" customHeight="1">
      <c r="A441" s="59"/>
      <c r="B441" s="59"/>
      <c r="C441" s="11"/>
      <c r="D441" s="60"/>
      <c r="E441" s="61"/>
      <c r="F441" s="61"/>
      <c r="G441" s="61"/>
      <c r="H441" s="61"/>
      <c r="I441" s="61"/>
      <c r="J441" s="6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</row>
    <row r="442" spans="1:29" ht="12.75" customHeight="1">
      <c r="A442" s="59"/>
      <c r="B442" s="59"/>
      <c r="C442" s="11"/>
      <c r="D442" s="60"/>
      <c r="E442" s="61"/>
      <c r="F442" s="61"/>
      <c r="G442" s="61"/>
      <c r="H442" s="61"/>
      <c r="I442" s="61"/>
      <c r="J442" s="6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</row>
    <row r="443" spans="1:29" ht="12.75" customHeight="1">
      <c r="A443" s="59"/>
      <c r="B443" s="59"/>
      <c r="C443" s="11"/>
      <c r="D443" s="60"/>
      <c r="E443" s="61"/>
      <c r="F443" s="61"/>
      <c r="G443" s="61"/>
      <c r="H443" s="61"/>
      <c r="I443" s="61"/>
      <c r="J443" s="6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</row>
    <row r="444" spans="1:29" ht="12.75" customHeight="1">
      <c r="A444" s="59"/>
      <c r="B444" s="59"/>
      <c r="C444" s="11"/>
      <c r="D444" s="60"/>
      <c r="E444" s="61"/>
      <c r="F444" s="61"/>
      <c r="G444" s="61"/>
      <c r="H444" s="61"/>
      <c r="I444" s="61"/>
      <c r="J444" s="6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</row>
    <row r="445" spans="1:29" ht="12.75" customHeight="1">
      <c r="A445" s="59"/>
      <c r="B445" s="59"/>
      <c r="C445" s="11"/>
      <c r="D445" s="60"/>
      <c r="E445" s="61"/>
      <c r="F445" s="61"/>
      <c r="G445" s="61"/>
      <c r="H445" s="61"/>
      <c r="I445" s="61"/>
      <c r="J445" s="6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</row>
    <row r="446" spans="1:29" ht="12.75" customHeight="1">
      <c r="A446" s="59"/>
      <c r="B446" s="59"/>
      <c r="C446" s="11"/>
      <c r="D446" s="60"/>
      <c r="E446" s="61"/>
      <c r="F446" s="61"/>
      <c r="G446" s="61"/>
      <c r="H446" s="61"/>
      <c r="I446" s="61"/>
      <c r="J446" s="6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</row>
    <row r="447" spans="1:29" ht="12.75" customHeight="1">
      <c r="A447" s="59"/>
      <c r="B447" s="59"/>
      <c r="C447" s="11"/>
      <c r="D447" s="60"/>
      <c r="E447" s="61"/>
      <c r="F447" s="61"/>
      <c r="G447" s="61"/>
      <c r="H447" s="61"/>
      <c r="I447" s="61"/>
      <c r="J447" s="6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</row>
    <row r="448" spans="1:29" ht="12.75" customHeight="1">
      <c r="A448" s="59"/>
      <c r="B448" s="59"/>
      <c r="C448" s="11"/>
      <c r="D448" s="60"/>
      <c r="E448" s="61"/>
      <c r="F448" s="61"/>
      <c r="G448" s="61"/>
      <c r="H448" s="61"/>
      <c r="I448" s="61"/>
      <c r="J448" s="6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</row>
    <row r="449" spans="1:29" ht="12.75" customHeight="1">
      <c r="A449" s="59"/>
      <c r="B449" s="59"/>
      <c r="C449" s="11"/>
      <c r="D449" s="60"/>
      <c r="E449" s="61"/>
      <c r="F449" s="61"/>
      <c r="G449" s="61"/>
      <c r="H449" s="61"/>
      <c r="I449" s="61"/>
      <c r="J449" s="6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</row>
    <row r="450" spans="1:29" ht="12.75" customHeight="1">
      <c r="A450" s="59"/>
      <c r="B450" s="59"/>
      <c r="C450" s="11"/>
      <c r="D450" s="60"/>
      <c r="E450" s="61"/>
      <c r="F450" s="61"/>
      <c r="G450" s="61"/>
      <c r="H450" s="61"/>
      <c r="I450" s="61"/>
      <c r="J450" s="6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</row>
    <row r="451" spans="1:29" ht="12.75" customHeight="1">
      <c r="A451" s="59"/>
      <c r="B451" s="59"/>
      <c r="C451" s="11"/>
      <c r="D451" s="60"/>
      <c r="E451" s="61"/>
      <c r="F451" s="61"/>
      <c r="G451" s="61"/>
      <c r="H451" s="61"/>
      <c r="I451" s="61"/>
      <c r="J451" s="6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</row>
    <row r="452" spans="1:29" ht="12.75" customHeight="1">
      <c r="A452" s="59"/>
      <c r="B452" s="59"/>
      <c r="C452" s="11"/>
      <c r="D452" s="60"/>
      <c r="E452" s="61"/>
      <c r="F452" s="61"/>
      <c r="G452" s="61"/>
      <c r="H452" s="61"/>
      <c r="I452" s="61"/>
      <c r="J452" s="6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</row>
    <row r="453" spans="1:29" ht="12.75" customHeight="1">
      <c r="A453" s="59"/>
      <c r="B453" s="59"/>
      <c r="C453" s="11"/>
      <c r="D453" s="60"/>
      <c r="E453" s="61"/>
      <c r="F453" s="61"/>
      <c r="G453" s="61"/>
      <c r="H453" s="61"/>
      <c r="I453" s="61"/>
      <c r="J453" s="6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</row>
    <row r="454" spans="1:29" ht="12.75" customHeight="1">
      <c r="A454" s="59"/>
      <c r="B454" s="59"/>
      <c r="C454" s="11"/>
      <c r="D454" s="60"/>
      <c r="E454" s="61"/>
      <c r="F454" s="61"/>
      <c r="G454" s="61"/>
      <c r="H454" s="61"/>
      <c r="I454" s="61"/>
      <c r="J454" s="6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</row>
    <row r="455" spans="1:29" ht="12.75" customHeight="1">
      <c r="A455" s="59"/>
      <c r="B455" s="59"/>
      <c r="C455" s="11"/>
      <c r="D455" s="60"/>
      <c r="E455" s="61"/>
      <c r="F455" s="61"/>
      <c r="G455" s="61"/>
      <c r="H455" s="61"/>
      <c r="I455" s="61"/>
      <c r="J455" s="6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</row>
    <row r="456" spans="1:29" ht="12.75" customHeight="1">
      <c r="A456" s="59"/>
      <c r="B456" s="59"/>
      <c r="C456" s="11"/>
      <c r="D456" s="60"/>
      <c r="E456" s="61"/>
      <c r="F456" s="61"/>
      <c r="G456" s="61"/>
      <c r="H456" s="61"/>
      <c r="I456" s="61"/>
      <c r="J456" s="6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</row>
    <row r="457" spans="1:29" ht="12.75" customHeight="1">
      <c r="A457" s="59"/>
      <c r="B457" s="59"/>
      <c r="C457" s="11"/>
      <c r="D457" s="60"/>
      <c r="E457" s="61"/>
      <c r="F457" s="61"/>
      <c r="G457" s="61"/>
      <c r="H457" s="61"/>
      <c r="I457" s="61"/>
      <c r="J457" s="6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</row>
    <row r="458" spans="1:29" ht="12.75" customHeight="1">
      <c r="A458" s="59"/>
      <c r="B458" s="59"/>
      <c r="C458" s="11"/>
      <c r="D458" s="60"/>
      <c r="E458" s="61"/>
      <c r="F458" s="61"/>
      <c r="G458" s="61"/>
      <c r="H458" s="61"/>
      <c r="I458" s="61"/>
      <c r="J458" s="6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</row>
    <row r="459" spans="1:29" ht="12.75" customHeight="1">
      <c r="A459" s="59"/>
      <c r="B459" s="59"/>
      <c r="C459" s="11"/>
      <c r="D459" s="60"/>
      <c r="E459" s="61"/>
      <c r="F459" s="61"/>
      <c r="G459" s="61"/>
      <c r="H459" s="61"/>
      <c r="I459" s="61"/>
      <c r="J459" s="6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</row>
    <row r="460" spans="1:29" ht="12.75" customHeight="1">
      <c r="A460" s="59"/>
      <c r="B460" s="59"/>
      <c r="C460" s="11"/>
      <c r="D460" s="60"/>
      <c r="E460" s="61"/>
      <c r="F460" s="61"/>
      <c r="G460" s="61"/>
      <c r="H460" s="61"/>
      <c r="I460" s="61"/>
      <c r="J460" s="6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</row>
    <row r="461" spans="1:29" ht="12.75" customHeight="1">
      <c r="A461" s="59"/>
      <c r="B461" s="59"/>
      <c r="C461" s="11"/>
      <c r="D461" s="60"/>
      <c r="E461" s="61"/>
      <c r="F461" s="61"/>
      <c r="G461" s="61"/>
      <c r="H461" s="61"/>
      <c r="I461" s="61"/>
      <c r="J461" s="6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</row>
    <row r="462" spans="1:29" ht="12.75" customHeight="1">
      <c r="A462" s="59"/>
      <c r="B462" s="59"/>
      <c r="C462" s="11"/>
      <c r="D462" s="60"/>
      <c r="E462" s="61"/>
      <c r="F462" s="61"/>
      <c r="G462" s="61"/>
      <c r="H462" s="61"/>
      <c r="I462" s="61"/>
      <c r="J462" s="6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</row>
    <row r="463" spans="1:29" ht="12.75" customHeight="1">
      <c r="A463" s="59"/>
      <c r="B463" s="59"/>
      <c r="C463" s="11"/>
      <c r="D463" s="60"/>
      <c r="E463" s="61"/>
      <c r="F463" s="61"/>
      <c r="G463" s="61"/>
      <c r="H463" s="61"/>
      <c r="I463" s="61"/>
      <c r="J463" s="6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</row>
    <row r="464" spans="1:29" ht="12.75" customHeight="1">
      <c r="A464" s="59"/>
      <c r="B464" s="59"/>
      <c r="C464" s="11"/>
      <c r="D464" s="60"/>
      <c r="E464" s="61"/>
      <c r="F464" s="61"/>
      <c r="G464" s="61"/>
      <c r="H464" s="61"/>
      <c r="I464" s="61"/>
      <c r="J464" s="6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</row>
    <row r="465" spans="1:29" ht="12.75" customHeight="1">
      <c r="A465" s="59"/>
      <c r="B465" s="59"/>
      <c r="C465" s="11"/>
      <c r="D465" s="60"/>
      <c r="E465" s="61"/>
      <c r="F465" s="61"/>
      <c r="G465" s="61"/>
      <c r="H465" s="61"/>
      <c r="I465" s="61"/>
      <c r="J465" s="6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</row>
    <row r="466" spans="1:29" ht="12.75" customHeight="1">
      <c r="A466" s="59"/>
      <c r="B466" s="59"/>
      <c r="C466" s="11"/>
      <c r="D466" s="60"/>
      <c r="E466" s="61"/>
      <c r="F466" s="61"/>
      <c r="G466" s="61"/>
      <c r="H466" s="61"/>
      <c r="I466" s="61"/>
      <c r="J466" s="6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</row>
    <row r="467" spans="1:29" ht="12.75" customHeight="1">
      <c r="A467" s="59"/>
      <c r="B467" s="59"/>
      <c r="C467" s="11"/>
      <c r="D467" s="60"/>
      <c r="E467" s="61"/>
      <c r="F467" s="61"/>
      <c r="G467" s="61"/>
      <c r="H467" s="61"/>
      <c r="I467" s="61"/>
      <c r="J467" s="6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</row>
    <row r="468" spans="1:29" ht="12.75" customHeight="1">
      <c r="A468" s="59"/>
      <c r="B468" s="59"/>
      <c r="C468" s="11"/>
      <c r="D468" s="60"/>
      <c r="E468" s="61"/>
      <c r="F468" s="61"/>
      <c r="G468" s="61"/>
      <c r="H468" s="61"/>
      <c r="I468" s="61"/>
      <c r="J468" s="6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</row>
    <row r="469" spans="1:29" ht="12.75" customHeight="1">
      <c r="A469" s="59"/>
      <c r="B469" s="59"/>
      <c r="C469" s="11"/>
      <c r="D469" s="60"/>
      <c r="E469" s="61"/>
      <c r="F469" s="61"/>
      <c r="G469" s="61"/>
      <c r="H469" s="61"/>
      <c r="I469" s="61"/>
      <c r="J469" s="6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</row>
    <row r="470" spans="1:29" ht="12.75" customHeight="1">
      <c r="A470" s="59"/>
      <c r="B470" s="59"/>
      <c r="C470" s="11"/>
      <c r="D470" s="60"/>
      <c r="E470" s="61"/>
      <c r="F470" s="61"/>
      <c r="G470" s="61"/>
      <c r="H470" s="61"/>
      <c r="I470" s="61"/>
      <c r="J470" s="6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</row>
    <row r="471" spans="1:29" ht="12.75" customHeight="1">
      <c r="A471" s="59"/>
      <c r="B471" s="59"/>
      <c r="C471" s="11"/>
      <c r="D471" s="60"/>
      <c r="E471" s="61"/>
      <c r="F471" s="61"/>
      <c r="G471" s="61"/>
      <c r="H471" s="61"/>
      <c r="I471" s="61"/>
      <c r="J471" s="6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</row>
    <row r="472" spans="1:29" ht="12.75" customHeight="1">
      <c r="A472" s="59"/>
      <c r="B472" s="59"/>
      <c r="C472" s="11"/>
      <c r="D472" s="60"/>
      <c r="E472" s="61"/>
      <c r="F472" s="61"/>
      <c r="G472" s="61"/>
      <c r="H472" s="61"/>
      <c r="I472" s="61"/>
      <c r="J472" s="6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</row>
    <row r="473" spans="1:29" ht="12.75" customHeight="1">
      <c r="A473" s="59"/>
      <c r="B473" s="59"/>
      <c r="C473" s="11"/>
      <c r="D473" s="60"/>
      <c r="E473" s="61"/>
      <c r="F473" s="61"/>
      <c r="G473" s="61"/>
      <c r="H473" s="61"/>
      <c r="I473" s="61"/>
      <c r="J473" s="6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</row>
    <row r="474" spans="1:29" ht="12.75" customHeight="1">
      <c r="A474" s="59"/>
      <c r="B474" s="59"/>
      <c r="C474" s="11"/>
      <c r="D474" s="60"/>
      <c r="E474" s="61"/>
      <c r="F474" s="61"/>
      <c r="G474" s="61"/>
      <c r="H474" s="61"/>
      <c r="I474" s="61"/>
      <c r="J474" s="6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</row>
    <row r="475" spans="1:29" ht="12.75" customHeight="1">
      <c r="A475" s="59"/>
      <c r="B475" s="59"/>
      <c r="C475" s="11"/>
      <c r="D475" s="60"/>
      <c r="E475" s="61"/>
      <c r="F475" s="61"/>
      <c r="G475" s="61"/>
      <c r="H475" s="61"/>
      <c r="I475" s="61"/>
      <c r="J475" s="6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</row>
    <row r="476" spans="1:29" ht="12.75" customHeight="1">
      <c r="A476" s="59"/>
      <c r="B476" s="59"/>
      <c r="C476" s="11"/>
      <c r="D476" s="60"/>
      <c r="E476" s="61"/>
      <c r="F476" s="61"/>
      <c r="G476" s="61"/>
      <c r="H476" s="61"/>
      <c r="I476" s="61"/>
      <c r="J476" s="6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</row>
    <row r="477" spans="1:29" ht="12.75" customHeight="1">
      <c r="A477" s="59"/>
      <c r="B477" s="59"/>
      <c r="C477" s="11"/>
      <c r="D477" s="60"/>
      <c r="E477" s="61"/>
      <c r="F477" s="61"/>
      <c r="G477" s="61"/>
      <c r="H477" s="61"/>
      <c r="I477" s="61"/>
      <c r="J477" s="6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</row>
    <row r="478" spans="1:29" ht="12.75" customHeight="1">
      <c r="A478" s="59"/>
      <c r="B478" s="59"/>
      <c r="C478" s="11"/>
      <c r="D478" s="60"/>
      <c r="E478" s="61"/>
      <c r="F478" s="61"/>
      <c r="G478" s="61"/>
      <c r="H478" s="61"/>
      <c r="I478" s="61"/>
      <c r="J478" s="6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</row>
    <row r="479" spans="1:29" ht="12.75" customHeight="1">
      <c r="A479" s="59"/>
      <c r="B479" s="59"/>
      <c r="C479" s="11"/>
      <c r="D479" s="60"/>
      <c r="E479" s="61"/>
      <c r="F479" s="61"/>
      <c r="G479" s="61"/>
      <c r="H479" s="61"/>
      <c r="I479" s="61"/>
      <c r="J479" s="6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</row>
    <row r="480" spans="1:29" ht="12.75" customHeight="1">
      <c r="A480" s="59"/>
      <c r="B480" s="59"/>
      <c r="C480" s="11"/>
      <c r="D480" s="60"/>
      <c r="E480" s="61"/>
      <c r="F480" s="61"/>
      <c r="G480" s="61"/>
      <c r="H480" s="61"/>
      <c r="I480" s="61"/>
      <c r="J480" s="6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</row>
    <row r="481" spans="1:29" ht="12.75" customHeight="1">
      <c r="A481" s="59"/>
      <c r="B481" s="59"/>
      <c r="C481" s="11"/>
      <c r="D481" s="60"/>
      <c r="E481" s="61"/>
      <c r="F481" s="61"/>
      <c r="G481" s="61"/>
      <c r="H481" s="61"/>
      <c r="I481" s="61"/>
      <c r="J481" s="6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</row>
    <row r="482" spans="1:29" ht="12.75" customHeight="1">
      <c r="A482" s="59"/>
      <c r="B482" s="59"/>
      <c r="C482" s="11"/>
      <c r="D482" s="60"/>
      <c r="E482" s="61"/>
      <c r="F482" s="61"/>
      <c r="G482" s="61"/>
      <c r="H482" s="61"/>
      <c r="I482" s="61"/>
      <c r="J482" s="6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</row>
    <row r="483" spans="1:29" ht="12.75" customHeight="1">
      <c r="A483" s="59"/>
      <c r="B483" s="59"/>
      <c r="C483" s="11"/>
      <c r="D483" s="60"/>
      <c r="E483" s="61"/>
      <c r="F483" s="61"/>
      <c r="G483" s="61"/>
      <c r="H483" s="61"/>
      <c r="I483" s="61"/>
      <c r="J483" s="6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</row>
    <row r="484" spans="1:29" ht="12.75" customHeight="1">
      <c r="A484" s="59"/>
      <c r="B484" s="59"/>
      <c r="C484" s="11"/>
      <c r="D484" s="60"/>
      <c r="E484" s="61"/>
      <c r="F484" s="61"/>
      <c r="G484" s="61"/>
      <c r="H484" s="61"/>
      <c r="I484" s="61"/>
      <c r="J484" s="6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</row>
    <row r="485" spans="1:29" ht="12.75" customHeight="1">
      <c r="A485" s="59"/>
      <c r="B485" s="59"/>
      <c r="C485" s="11"/>
      <c r="D485" s="60"/>
      <c r="E485" s="61"/>
      <c r="F485" s="61"/>
      <c r="G485" s="61"/>
      <c r="H485" s="61"/>
      <c r="I485" s="61"/>
      <c r="J485" s="6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</row>
    <row r="486" spans="1:29" ht="12.75" customHeight="1">
      <c r="A486" s="59"/>
      <c r="B486" s="59"/>
      <c r="C486" s="11"/>
      <c r="D486" s="60"/>
      <c r="E486" s="61"/>
      <c r="F486" s="61"/>
      <c r="G486" s="61"/>
      <c r="H486" s="61"/>
      <c r="I486" s="61"/>
      <c r="J486" s="6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</row>
    <row r="487" spans="1:29" ht="12.75" customHeight="1">
      <c r="A487" s="59"/>
      <c r="B487" s="59"/>
      <c r="C487" s="11"/>
      <c r="D487" s="60"/>
      <c r="E487" s="61"/>
      <c r="F487" s="61"/>
      <c r="G487" s="61"/>
      <c r="H487" s="61"/>
      <c r="I487" s="61"/>
      <c r="J487" s="6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</row>
    <row r="488" spans="1:29" ht="12.75" customHeight="1">
      <c r="A488" s="59"/>
      <c r="B488" s="59"/>
      <c r="C488" s="11"/>
      <c r="D488" s="60"/>
      <c r="E488" s="61"/>
      <c r="F488" s="61"/>
      <c r="G488" s="61"/>
      <c r="H488" s="61"/>
      <c r="I488" s="61"/>
      <c r="J488" s="6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</row>
    <row r="489" spans="1:29" ht="12.75" customHeight="1">
      <c r="A489" s="59"/>
      <c r="B489" s="59"/>
      <c r="C489" s="11"/>
      <c r="D489" s="60"/>
      <c r="E489" s="61"/>
      <c r="F489" s="61"/>
      <c r="G489" s="61"/>
      <c r="H489" s="61"/>
      <c r="I489" s="61"/>
      <c r="J489" s="6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</row>
    <row r="490" spans="1:29" ht="12.75" customHeight="1">
      <c r="A490" s="59"/>
      <c r="B490" s="59"/>
      <c r="C490" s="11"/>
      <c r="D490" s="60"/>
      <c r="E490" s="61"/>
      <c r="F490" s="61"/>
      <c r="G490" s="61"/>
      <c r="H490" s="61"/>
      <c r="I490" s="61"/>
      <c r="J490" s="6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</row>
    <row r="491" spans="1:29" ht="12.75" customHeight="1">
      <c r="A491" s="59"/>
      <c r="B491" s="59"/>
      <c r="C491" s="11"/>
      <c r="D491" s="60"/>
      <c r="E491" s="61"/>
      <c r="F491" s="61"/>
      <c r="G491" s="61"/>
      <c r="H491" s="61"/>
      <c r="I491" s="61"/>
      <c r="J491" s="6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</row>
    <row r="492" spans="1:29" ht="12.75" customHeight="1">
      <c r="A492" s="59"/>
      <c r="B492" s="59"/>
      <c r="C492" s="11"/>
      <c r="D492" s="60"/>
      <c r="E492" s="61"/>
      <c r="F492" s="61"/>
      <c r="G492" s="61"/>
      <c r="H492" s="61"/>
      <c r="I492" s="61"/>
      <c r="J492" s="6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</row>
    <row r="493" spans="1:29" ht="12.75" customHeight="1">
      <c r="A493" s="59"/>
      <c r="B493" s="59"/>
      <c r="C493" s="11"/>
      <c r="D493" s="60"/>
      <c r="E493" s="61"/>
      <c r="F493" s="61"/>
      <c r="G493" s="61"/>
      <c r="H493" s="61"/>
      <c r="I493" s="61"/>
      <c r="J493" s="6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</row>
    <row r="494" spans="1:29" ht="12.75" customHeight="1">
      <c r="A494" s="59"/>
      <c r="B494" s="59"/>
      <c r="C494" s="11"/>
      <c r="D494" s="60"/>
      <c r="E494" s="61"/>
      <c r="F494" s="61"/>
      <c r="G494" s="61"/>
      <c r="H494" s="61"/>
      <c r="I494" s="61"/>
      <c r="J494" s="6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</row>
    <row r="495" spans="1:29" ht="12.75" customHeight="1">
      <c r="A495" s="59"/>
      <c r="B495" s="59"/>
      <c r="C495" s="11"/>
      <c r="D495" s="60"/>
      <c r="E495" s="61"/>
      <c r="F495" s="61"/>
      <c r="G495" s="61"/>
      <c r="H495" s="61"/>
      <c r="I495" s="61"/>
      <c r="J495" s="6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</row>
    <row r="496" spans="1:29" ht="12.75" customHeight="1">
      <c r="A496" s="59"/>
      <c r="B496" s="59"/>
      <c r="C496" s="11"/>
      <c r="D496" s="60"/>
      <c r="E496" s="61"/>
      <c r="F496" s="61"/>
      <c r="G496" s="61"/>
      <c r="H496" s="61"/>
      <c r="I496" s="61"/>
      <c r="J496" s="6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</row>
    <row r="497" spans="1:29" ht="12.75" customHeight="1">
      <c r="A497" s="59"/>
      <c r="B497" s="59"/>
      <c r="C497" s="11"/>
      <c r="D497" s="60"/>
      <c r="E497" s="61"/>
      <c r="F497" s="61"/>
      <c r="G497" s="61"/>
      <c r="H497" s="61"/>
      <c r="I497" s="61"/>
      <c r="J497" s="6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</row>
    <row r="498" spans="1:29" ht="12.75" customHeight="1">
      <c r="A498" s="59"/>
      <c r="B498" s="59"/>
      <c r="C498" s="11"/>
      <c r="D498" s="60"/>
      <c r="E498" s="61"/>
      <c r="F498" s="61"/>
      <c r="G498" s="61"/>
      <c r="H498" s="61"/>
      <c r="I498" s="61"/>
      <c r="J498" s="6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</row>
    <row r="499" spans="1:29" ht="12.75" customHeight="1">
      <c r="A499" s="59"/>
      <c r="B499" s="59"/>
      <c r="C499" s="11"/>
      <c r="D499" s="60"/>
      <c r="E499" s="61"/>
      <c r="F499" s="61"/>
      <c r="G499" s="61"/>
      <c r="H499" s="61"/>
      <c r="I499" s="61"/>
      <c r="J499" s="6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</row>
    <row r="500" spans="1:29" ht="12.75" customHeight="1">
      <c r="A500" s="59"/>
      <c r="B500" s="59"/>
      <c r="C500" s="11"/>
      <c r="D500" s="60"/>
      <c r="E500" s="61"/>
      <c r="F500" s="61"/>
      <c r="G500" s="61"/>
      <c r="H500" s="61"/>
      <c r="I500" s="61"/>
      <c r="J500" s="6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</row>
    <row r="501" spans="1:29" ht="12.75" customHeight="1">
      <c r="A501" s="59"/>
      <c r="B501" s="59"/>
      <c r="C501" s="11"/>
      <c r="D501" s="60"/>
      <c r="E501" s="61"/>
      <c r="F501" s="61"/>
      <c r="G501" s="61"/>
      <c r="H501" s="61"/>
      <c r="I501" s="61"/>
      <c r="J501" s="6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</row>
    <row r="502" spans="1:29" ht="12.75" customHeight="1">
      <c r="A502" s="59"/>
      <c r="B502" s="59"/>
      <c r="C502" s="11"/>
      <c r="D502" s="60"/>
      <c r="E502" s="61"/>
      <c r="F502" s="61"/>
      <c r="G502" s="61"/>
      <c r="H502" s="61"/>
      <c r="I502" s="61"/>
      <c r="J502" s="6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</row>
    <row r="503" spans="1:29" ht="12.75" customHeight="1">
      <c r="A503" s="59"/>
      <c r="B503" s="59"/>
      <c r="C503" s="11"/>
      <c r="D503" s="60"/>
      <c r="E503" s="61"/>
      <c r="F503" s="61"/>
      <c r="G503" s="61"/>
      <c r="H503" s="61"/>
      <c r="I503" s="61"/>
      <c r="J503" s="6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</row>
    <row r="504" spans="1:29" ht="12.75" customHeight="1">
      <c r="A504" s="59"/>
      <c r="B504" s="59"/>
      <c r="C504" s="11"/>
      <c r="D504" s="60"/>
      <c r="E504" s="61"/>
      <c r="F504" s="61"/>
      <c r="G504" s="61"/>
      <c r="H504" s="61"/>
      <c r="I504" s="61"/>
      <c r="J504" s="6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</row>
    <row r="505" spans="1:29" ht="12.75" customHeight="1">
      <c r="A505" s="59"/>
      <c r="B505" s="59"/>
      <c r="C505" s="11"/>
      <c r="D505" s="60"/>
      <c r="E505" s="61"/>
      <c r="F505" s="61"/>
      <c r="G505" s="61"/>
      <c r="H505" s="61"/>
      <c r="I505" s="61"/>
      <c r="J505" s="6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</row>
    <row r="506" spans="1:29" ht="12.75" customHeight="1">
      <c r="A506" s="59"/>
      <c r="B506" s="59"/>
      <c r="C506" s="11"/>
      <c r="D506" s="60"/>
      <c r="E506" s="61"/>
      <c r="F506" s="61"/>
      <c r="G506" s="61"/>
      <c r="H506" s="61"/>
      <c r="I506" s="61"/>
      <c r="J506" s="6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</row>
    <row r="507" spans="1:29" ht="12.75" customHeight="1">
      <c r="A507" s="59"/>
      <c r="B507" s="59"/>
      <c r="C507" s="11"/>
      <c r="D507" s="60"/>
      <c r="E507" s="61"/>
      <c r="F507" s="61"/>
      <c r="G507" s="61"/>
      <c r="H507" s="61"/>
      <c r="I507" s="61"/>
      <c r="J507" s="6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</row>
    <row r="508" spans="1:29" ht="12.75" customHeight="1">
      <c r="A508" s="59"/>
      <c r="B508" s="59"/>
      <c r="C508" s="11"/>
      <c r="D508" s="60"/>
      <c r="E508" s="61"/>
      <c r="F508" s="61"/>
      <c r="G508" s="61"/>
      <c r="H508" s="61"/>
      <c r="I508" s="61"/>
      <c r="J508" s="6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</row>
    <row r="509" spans="1:29" ht="12.75" customHeight="1">
      <c r="A509" s="59"/>
      <c r="B509" s="59"/>
      <c r="C509" s="11"/>
      <c r="D509" s="60"/>
      <c r="E509" s="61"/>
      <c r="F509" s="61"/>
      <c r="G509" s="61"/>
      <c r="H509" s="61"/>
      <c r="I509" s="61"/>
      <c r="J509" s="6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</row>
    <row r="510" spans="1:29" ht="12.75" customHeight="1">
      <c r="A510" s="59"/>
      <c r="B510" s="59"/>
      <c r="C510" s="11"/>
      <c r="D510" s="60"/>
      <c r="E510" s="61"/>
      <c r="F510" s="61"/>
      <c r="G510" s="61"/>
      <c r="H510" s="61"/>
      <c r="I510" s="61"/>
      <c r="J510" s="6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</row>
    <row r="511" spans="1:29" ht="12.75" customHeight="1">
      <c r="A511" s="59"/>
      <c r="B511" s="59"/>
      <c r="C511" s="11"/>
      <c r="D511" s="60"/>
      <c r="E511" s="61"/>
      <c r="F511" s="61"/>
      <c r="G511" s="61"/>
      <c r="H511" s="61"/>
      <c r="I511" s="61"/>
      <c r="J511" s="6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</row>
    <row r="512" spans="1:29" ht="12.75" customHeight="1">
      <c r="A512" s="59"/>
      <c r="B512" s="59"/>
      <c r="C512" s="11"/>
      <c r="D512" s="60"/>
      <c r="E512" s="61"/>
      <c r="F512" s="61"/>
      <c r="G512" s="61"/>
      <c r="H512" s="61"/>
      <c r="I512" s="61"/>
      <c r="J512" s="6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</row>
    <row r="513" spans="1:29" ht="12.75" customHeight="1">
      <c r="A513" s="59"/>
      <c r="B513" s="59"/>
      <c r="C513" s="11"/>
      <c r="D513" s="60"/>
      <c r="E513" s="61"/>
      <c r="F513" s="61"/>
      <c r="G513" s="61"/>
      <c r="H513" s="61"/>
      <c r="I513" s="61"/>
      <c r="J513" s="6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</row>
    <row r="514" spans="1:29" ht="12.75" customHeight="1">
      <c r="A514" s="59"/>
      <c r="B514" s="59"/>
      <c r="C514" s="11"/>
      <c r="D514" s="60"/>
      <c r="E514" s="61"/>
      <c r="F514" s="61"/>
      <c r="G514" s="61"/>
      <c r="H514" s="61"/>
      <c r="I514" s="61"/>
      <c r="J514" s="6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</row>
    <row r="515" spans="1:29" ht="12.75" customHeight="1">
      <c r="A515" s="59"/>
      <c r="B515" s="59"/>
      <c r="C515" s="11"/>
      <c r="D515" s="60"/>
      <c r="E515" s="61"/>
      <c r="F515" s="61"/>
      <c r="G515" s="61"/>
      <c r="H515" s="61"/>
      <c r="I515" s="61"/>
      <c r="J515" s="6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</row>
    <row r="516" spans="1:29" ht="12.75" customHeight="1">
      <c r="A516" s="59"/>
      <c r="B516" s="59"/>
      <c r="C516" s="11"/>
      <c r="D516" s="60"/>
      <c r="E516" s="61"/>
      <c r="F516" s="61"/>
      <c r="G516" s="61"/>
      <c r="H516" s="61"/>
      <c r="I516" s="61"/>
      <c r="J516" s="6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</row>
    <row r="517" spans="1:29" ht="12.75" customHeight="1">
      <c r="A517" s="59"/>
      <c r="B517" s="59"/>
      <c r="C517" s="11"/>
      <c r="D517" s="60"/>
      <c r="E517" s="61"/>
      <c r="F517" s="61"/>
      <c r="G517" s="61"/>
      <c r="H517" s="61"/>
      <c r="I517" s="61"/>
      <c r="J517" s="6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</row>
    <row r="518" spans="1:29" ht="12.75" customHeight="1">
      <c r="A518" s="59"/>
      <c r="B518" s="59"/>
      <c r="C518" s="11"/>
      <c r="D518" s="60"/>
      <c r="E518" s="61"/>
      <c r="F518" s="61"/>
      <c r="G518" s="61"/>
      <c r="H518" s="61"/>
      <c r="I518" s="61"/>
      <c r="J518" s="6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</row>
    <row r="519" spans="1:29" ht="12.75" customHeight="1">
      <c r="A519" s="59"/>
      <c r="B519" s="59"/>
      <c r="C519" s="11"/>
      <c r="D519" s="60"/>
      <c r="E519" s="61"/>
      <c r="F519" s="61"/>
      <c r="G519" s="61"/>
      <c r="H519" s="61"/>
      <c r="I519" s="61"/>
      <c r="J519" s="6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</row>
    <row r="520" spans="1:29" ht="12.75" customHeight="1">
      <c r="A520" s="59"/>
      <c r="B520" s="59"/>
      <c r="C520" s="11"/>
      <c r="D520" s="60"/>
      <c r="E520" s="61"/>
      <c r="F520" s="61"/>
      <c r="G520" s="61"/>
      <c r="H520" s="61"/>
      <c r="I520" s="61"/>
      <c r="J520" s="6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</row>
    <row r="521" spans="1:29" ht="12.75" customHeight="1">
      <c r="A521" s="59"/>
      <c r="B521" s="59"/>
      <c r="C521" s="11"/>
      <c r="D521" s="60"/>
      <c r="E521" s="61"/>
      <c r="F521" s="61"/>
      <c r="G521" s="61"/>
      <c r="H521" s="61"/>
      <c r="I521" s="61"/>
      <c r="J521" s="6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</row>
    <row r="522" spans="1:29" ht="12.75" customHeight="1">
      <c r="A522" s="59"/>
      <c r="B522" s="59"/>
      <c r="C522" s="11"/>
      <c r="D522" s="60"/>
      <c r="E522" s="61"/>
      <c r="F522" s="61"/>
      <c r="G522" s="61"/>
      <c r="H522" s="61"/>
      <c r="I522" s="61"/>
      <c r="J522" s="6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</row>
    <row r="523" spans="1:29" ht="12.75" customHeight="1">
      <c r="A523" s="59"/>
      <c r="B523" s="59"/>
      <c r="C523" s="11"/>
      <c r="D523" s="60"/>
      <c r="E523" s="61"/>
      <c r="F523" s="61"/>
      <c r="G523" s="61"/>
      <c r="H523" s="61"/>
      <c r="I523" s="61"/>
      <c r="J523" s="6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</row>
    <row r="524" spans="1:29" ht="12.75" customHeight="1">
      <c r="A524" s="59"/>
      <c r="B524" s="59"/>
      <c r="C524" s="11"/>
      <c r="D524" s="60"/>
      <c r="E524" s="61"/>
      <c r="F524" s="61"/>
      <c r="G524" s="61"/>
      <c r="H524" s="61"/>
      <c r="I524" s="61"/>
      <c r="J524" s="6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</row>
    <row r="525" spans="1:29" ht="12.75" customHeight="1">
      <c r="A525" s="59"/>
      <c r="B525" s="59"/>
      <c r="C525" s="11"/>
      <c r="D525" s="60"/>
      <c r="E525" s="61"/>
      <c r="F525" s="61"/>
      <c r="G525" s="61"/>
      <c r="H525" s="61"/>
      <c r="I525" s="61"/>
      <c r="J525" s="6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</row>
    <row r="526" spans="1:29" ht="12.75" customHeight="1">
      <c r="A526" s="59"/>
      <c r="B526" s="59"/>
      <c r="C526" s="11"/>
      <c r="D526" s="60"/>
      <c r="E526" s="61"/>
      <c r="F526" s="61"/>
      <c r="G526" s="61"/>
      <c r="H526" s="61"/>
      <c r="I526" s="61"/>
      <c r="J526" s="6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</row>
    <row r="527" spans="1:29" ht="12.75" customHeight="1">
      <c r="A527" s="59"/>
      <c r="B527" s="59"/>
      <c r="C527" s="11"/>
      <c r="D527" s="60"/>
      <c r="E527" s="61"/>
      <c r="F527" s="61"/>
      <c r="G527" s="61"/>
      <c r="H527" s="61"/>
      <c r="I527" s="61"/>
      <c r="J527" s="6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</row>
    <row r="528" spans="1:29" ht="12.75" customHeight="1">
      <c r="A528" s="59"/>
      <c r="B528" s="59"/>
      <c r="C528" s="11"/>
      <c r="D528" s="60"/>
      <c r="E528" s="61"/>
      <c r="F528" s="61"/>
      <c r="G528" s="61"/>
      <c r="H528" s="61"/>
      <c r="I528" s="61"/>
      <c r="J528" s="6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</row>
    <row r="529" spans="1:29" ht="12.75" customHeight="1">
      <c r="A529" s="59"/>
      <c r="B529" s="59"/>
      <c r="C529" s="11"/>
      <c r="D529" s="60"/>
      <c r="E529" s="61"/>
      <c r="F529" s="61"/>
      <c r="G529" s="61"/>
      <c r="H529" s="61"/>
      <c r="I529" s="61"/>
      <c r="J529" s="6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</row>
    <row r="530" spans="1:29" ht="12.75" customHeight="1">
      <c r="A530" s="59"/>
      <c r="B530" s="59"/>
      <c r="C530" s="11"/>
      <c r="D530" s="60"/>
      <c r="E530" s="61"/>
      <c r="F530" s="61"/>
      <c r="G530" s="61"/>
      <c r="H530" s="61"/>
      <c r="I530" s="61"/>
      <c r="J530" s="6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</row>
    <row r="531" spans="1:29" ht="12.75" customHeight="1">
      <c r="A531" s="59"/>
      <c r="B531" s="59"/>
      <c r="C531" s="11"/>
      <c r="D531" s="60"/>
      <c r="E531" s="61"/>
      <c r="F531" s="61"/>
      <c r="G531" s="61"/>
      <c r="H531" s="61"/>
      <c r="I531" s="61"/>
      <c r="J531" s="6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</row>
    <row r="532" spans="1:29" ht="12.75" customHeight="1">
      <c r="A532" s="59"/>
      <c r="B532" s="59"/>
      <c r="C532" s="11"/>
      <c r="D532" s="60"/>
      <c r="E532" s="61"/>
      <c r="F532" s="61"/>
      <c r="G532" s="61"/>
      <c r="H532" s="61"/>
      <c r="I532" s="61"/>
      <c r="J532" s="6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</row>
    <row r="533" spans="1:29" ht="12.75" customHeight="1">
      <c r="A533" s="59"/>
      <c r="B533" s="59"/>
      <c r="C533" s="11"/>
      <c r="D533" s="60"/>
      <c r="E533" s="61"/>
      <c r="F533" s="61"/>
      <c r="G533" s="61"/>
      <c r="H533" s="61"/>
      <c r="I533" s="61"/>
      <c r="J533" s="6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</row>
    <row r="534" spans="1:29" ht="12.75" customHeight="1">
      <c r="A534" s="59"/>
      <c r="B534" s="59"/>
      <c r="C534" s="11"/>
      <c r="D534" s="60"/>
      <c r="E534" s="61"/>
      <c r="F534" s="61"/>
      <c r="G534" s="61"/>
      <c r="H534" s="61"/>
      <c r="I534" s="61"/>
      <c r="J534" s="6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</row>
    <row r="535" spans="1:29" ht="12.75" customHeight="1">
      <c r="A535" s="59"/>
      <c r="B535" s="59"/>
      <c r="C535" s="11"/>
      <c r="D535" s="60"/>
      <c r="E535" s="61"/>
      <c r="F535" s="61"/>
      <c r="G535" s="61"/>
      <c r="H535" s="61"/>
      <c r="I535" s="61"/>
      <c r="J535" s="6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</row>
    <row r="536" spans="1:29" ht="12.75" customHeight="1">
      <c r="A536" s="59"/>
      <c r="B536" s="59"/>
      <c r="C536" s="11"/>
      <c r="D536" s="60"/>
      <c r="E536" s="61"/>
      <c r="F536" s="61"/>
      <c r="G536" s="61"/>
      <c r="H536" s="61"/>
      <c r="I536" s="61"/>
      <c r="J536" s="6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</row>
    <row r="537" spans="1:29" ht="12.75" customHeight="1">
      <c r="A537" s="59"/>
      <c r="B537" s="59"/>
      <c r="C537" s="11"/>
      <c r="D537" s="60"/>
      <c r="E537" s="61"/>
      <c r="F537" s="61"/>
      <c r="G537" s="61"/>
      <c r="H537" s="61"/>
      <c r="I537" s="61"/>
      <c r="J537" s="6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</row>
    <row r="538" spans="1:29" ht="12.75" customHeight="1">
      <c r="A538" s="59"/>
      <c r="B538" s="59"/>
      <c r="C538" s="11"/>
      <c r="D538" s="60"/>
      <c r="E538" s="61"/>
      <c r="F538" s="61"/>
      <c r="G538" s="61"/>
      <c r="H538" s="61"/>
      <c r="I538" s="61"/>
      <c r="J538" s="6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</row>
    <row r="539" spans="1:29" ht="12.75" customHeight="1">
      <c r="A539" s="59"/>
      <c r="B539" s="59"/>
      <c r="C539" s="11"/>
      <c r="D539" s="60"/>
      <c r="E539" s="61"/>
      <c r="F539" s="61"/>
      <c r="G539" s="61"/>
      <c r="H539" s="61"/>
      <c r="I539" s="61"/>
      <c r="J539" s="6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</row>
    <row r="540" spans="1:29" ht="12.75" customHeight="1">
      <c r="A540" s="59"/>
      <c r="B540" s="59"/>
      <c r="C540" s="11"/>
      <c r="D540" s="60"/>
      <c r="E540" s="61"/>
      <c r="F540" s="61"/>
      <c r="G540" s="61"/>
      <c r="H540" s="61"/>
      <c r="I540" s="61"/>
      <c r="J540" s="6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</row>
    <row r="541" spans="1:29" ht="12.75" customHeight="1">
      <c r="A541" s="59"/>
      <c r="B541" s="59"/>
      <c r="C541" s="11"/>
      <c r="D541" s="60"/>
      <c r="E541" s="61"/>
      <c r="F541" s="61"/>
      <c r="G541" s="61"/>
      <c r="H541" s="61"/>
      <c r="I541" s="61"/>
      <c r="J541" s="6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</row>
    <row r="542" spans="1:29" ht="12.75" customHeight="1">
      <c r="A542" s="59"/>
      <c r="B542" s="59"/>
      <c r="C542" s="11"/>
      <c r="D542" s="60"/>
      <c r="E542" s="61"/>
      <c r="F542" s="61"/>
      <c r="G542" s="61"/>
      <c r="H542" s="61"/>
      <c r="I542" s="61"/>
      <c r="J542" s="6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</row>
    <row r="543" spans="1:29" ht="12.75" customHeight="1">
      <c r="A543" s="59"/>
      <c r="B543" s="59"/>
      <c r="C543" s="11"/>
      <c r="D543" s="60"/>
      <c r="E543" s="61"/>
      <c r="F543" s="61"/>
      <c r="G543" s="61"/>
      <c r="H543" s="61"/>
      <c r="I543" s="61"/>
      <c r="J543" s="6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</row>
    <row r="544" spans="1:29" ht="12.75" customHeight="1">
      <c r="A544" s="59"/>
      <c r="B544" s="59"/>
      <c r="C544" s="11"/>
      <c r="D544" s="60"/>
      <c r="E544" s="61"/>
      <c r="F544" s="61"/>
      <c r="G544" s="61"/>
      <c r="H544" s="61"/>
      <c r="I544" s="61"/>
      <c r="J544" s="6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</row>
    <row r="545" spans="1:29" ht="12.75" customHeight="1">
      <c r="A545" s="59"/>
      <c r="B545" s="59"/>
      <c r="C545" s="11"/>
      <c r="D545" s="60"/>
      <c r="E545" s="61"/>
      <c r="F545" s="61"/>
      <c r="G545" s="61"/>
      <c r="H545" s="61"/>
      <c r="I545" s="61"/>
      <c r="J545" s="6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</row>
    <row r="546" spans="1:29" ht="12.75" customHeight="1">
      <c r="A546" s="59"/>
      <c r="B546" s="59"/>
      <c r="C546" s="11"/>
      <c r="D546" s="60"/>
      <c r="E546" s="61"/>
      <c r="F546" s="61"/>
      <c r="G546" s="61"/>
      <c r="H546" s="61"/>
      <c r="I546" s="61"/>
      <c r="J546" s="6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</row>
    <row r="547" spans="1:29" ht="12.75" customHeight="1">
      <c r="A547" s="59"/>
      <c r="B547" s="59"/>
      <c r="C547" s="11"/>
      <c r="D547" s="60"/>
      <c r="E547" s="61"/>
      <c r="F547" s="61"/>
      <c r="G547" s="61"/>
      <c r="H547" s="61"/>
      <c r="I547" s="61"/>
      <c r="J547" s="6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</row>
    <row r="548" spans="1:29" ht="12.75" customHeight="1">
      <c r="A548" s="59"/>
      <c r="B548" s="59"/>
      <c r="C548" s="11"/>
      <c r="D548" s="60"/>
      <c r="E548" s="61"/>
      <c r="F548" s="61"/>
      <c r="G548" s="61"/>
      <c r="H548" s="61"/>
      <c r="I548" s="61"/>
      <c r="J548" s="6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</row>
    <row r="549" spans="1:29" ht="12.75" customHeight="1">
      <c r="A549" s="59"/>
      <c r="B549" s="59"/>
      <c r="C549" s="11"/>
      <c r="D549" s="60"/>
      <c r="E549" s="61"/>
      <c r="F549" s="61"/>
      <c r="G549" s="61"/>
      <c r="H549" s="61"/>
      <c r="I549" s="61"/>
      <c r="J549" s="6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</row>
    <row r="550" spans="1:29" ht="12.75" customHeight="1">
      <c r="A550" s="59"/>
      <c r="B550" s="59"/>
      <c r="C550" s="11"/>
      <c r="D550" s="60"/>
      <c r="E550" s="61"/>
      <c r="F550" s="61"/>
      <c r="G550" s="61"/>
      <c r="H550" s="61"/>
      <c r="I550" s="61"/>
      <c r="J550" s="6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</row>
    <row r="551" spans="1:29" ht="12.75" customHeight="1">
      <c r="A551" s="59"/>
      <c r="B551" s="59"/>
      <c r="C551" s="11"/>
      <c r="D551" s="60"/>
      <c r="E551" s="61"/>
      <c r="F551" s="61"/>
      <c r="G551" s="61"/>
      <c r="H551" s="61"/>
      <c r="I551" s="61"/>
      <c r="J551" s="6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</row>
    <row r="552" spans="1:29" ht="12.75" customHeight="1">
      <c r="A552" s="59"/>
      <c r="B552" s="59"/>
      <c r="C552" s="11"/>
      <c r="D552" s="60"/>
      <c r="E552" s="61"/>
      <c r="F552" s="61"/>
      <c r="G552" s="61"/>
      <c r="H552" s="61"/>
      <c r="I552" s="61"/>
      <c r="J552" s="6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</row>
    <row r="553" spans="1:29" ht="12.75" customHeight="1">
      <c r="A553" s="59"/>
      <c r="B553" s="59"/>
      <c r="C553" s="11"/>
      <c r="D553" s="60"/>
      <c r="E553" s="61"/>
      <c r="F553" s="61"/>
      <c r="G553" s="61"/>
      <c r="H553" s="61"/>
      <c r="I553" s="61"/>
      <c r="J553" s="6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</row>
    <row r="554" spans="1:29" ht="12.75" customHeight="1">
      <c r="A554" s="59"/>
      <c r="B554" s="59"/>
      <c r="C554" s="11"/>
      <c r="D554" s="60"/>
      <c r="E554" s="61"/>
      <c r="F554" s="61"/>
      <c r="G554" s="61"/>
      <c r="H554" s="61"/>
      <c r="I554" s="61"/>
      <c r="J554" s="6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</row>
    <row r="555" spans="1:29" ht="12.75" customHeight="1">
      <c r="A555" s="59"/>
      <c r="B555" s="59"/>
      <c r="C555" s="11"/>
      <c r="D555" s="60"/>
      <c r="E555" s="61"/>
      <c r="F555" s="61"/>
      <c r="G555" s="61"/>
      <c r="H555" s="61"/>
      <c r="I555" s="61"/>
      <c r="J555" s="6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</row>
    <row r="556" spans="1:29" ht="12.75" customHeight="1">
      <c r="A556" s="59"/>
      <c r="B556" s="59"/>
      <c r="C556" s="11"/>
      <c r="D556" s="60"/>
      <c r="E556" s="61"/>
      <c r="F556" s="61"/>
      <c r="G556" s="61"/>
      <c r="H556" s="61"/>
      <c r="I556" s="61"/>
      <c r="J556" s="6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</row>
    <row r="557" spans="1:29" ht="12.75" customHeight="1">
      <c r="A557" s="59"/>
      <c r="B557" s="59"/>
      <c r="C557" s="11"/>
      <c r="D557" s="60"/>
      <c r="E557" s="61"/>
      <c r="F557" s="61"/>
      <c r="G557" s="61"/>
      <c r="H557" s="61"/>
      <c r="I557" s="61"/>
      <c r="J557" s="6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</row>
    <row r="558" spans="1:29" ht="12.75" customHeight="1">
      <c r="A558" s="59"/>
      <c r="B558" s="59"/>
      <c r="C558" s="11"/>
      <c r="D558" s="60"/>
      <c r="E558" s="61"/>
      <c r="F558" s="61"/>
      <c r="G558" s="61"/>
      <c r="H558" s="61"/>
      <c r="I558" s="61"/>
      <c r="J558" s="6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</row>
    <row r="559" spans="1:29" ht="12.75" customHeight="1">
      <c r="A559" s="59"/>
      <c r="B559" s="59"/>
      <c r="C559" s="11"/>
      <c r="D559" s="60"/>
      <c r="E559" s="61"/>
      <c r="F559" s="61"/>
      <c r="G559" s="61"/>
      <c r="H559" s="61"/>
      <c r="I559" s="61"/>
      <c r="J559" s="6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</row>
    <row r="560" spans="1:29" ht="12.75" customHeight="1">
      <c r="A560" s="59"/>
      <c r="B560" s="59"/>
      <c r="C560" s="11"/>
      <c r="D560" s="60"/>
      <c r="E560" s="61"/>
      <c r="F560" s="61"/>
      <c r="G560" s="61"/>
      <c r="H560" s="61"/>
      <c r="I560" s="61"/>
      <c r="J560" s="6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</row>
    <row r="561" spans="1:29" ht="12.75" customHeight="1">
      <c r="A561" s="59"/>
      <c r="B561" s="59"/>
      <c r="C561" s="11"/>
      <c r="D561" s="60"/>
      <c r="E561" s="61"/>
      <c r="F561" s="61"/>
      <c r="G561" s="61"/>
      <c r="H561" s="61"/>
      <c r="I561" s="61"/>
      <c r="J561" s="6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</row>
    <row r="562" spans="1:29" ht="12.75" customHeight="1">
      <c r="A562" s="59"/>
      <c r="B562" s="59"/>
      <c r="C562" s="11"/>
      <c r="D562" s="60"/>
      <c r="E562" s="61"/>
      <c r="F562" s="61"/>
      <c r="G562" s="61"/>
      <c r="H562" s="61"/>
      <c r="I562" s="61"/>
      <c r="J562" s="6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</row>
    <row r="563" spans="1:29" ht="12.75" customHeight="1">
      <c r="A563" s="59"/>
      <c r="B563" s="59"/>
      <c r="C563" s="11"/>
      <c r="D563" s="60"/>
      <c r="E563" s="61"/>
      <c r="F563" s="61"/>
      <c r="G563" s="61"/>
      <c r="H563" s="61"/>
      <c r="I563" s="61"/>
      <c r="J563" s="6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</row>
    <row r="564" spans="1:29" ht="12.75" customHeight="1">
      <c r="A564" s="59"/>
      <c r="B564" s="59"/>
      <c r="C564" s="11"/>
      <c r="D564" s="60"/>
      <c r="E564" s="61"/>
      <c r="F564" s="61"/>
      <c r="G564" s="61"/>
      <c r="H564" s="61"/>
      <c r="I564" s="61"/>
      <c r="J564" s="6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</row>
    <row r="565" spans="1:29" ht="12.75" customHeight="1">
      <c r="A565" s="59"/>
      <c r="B565" s="59"/>
      <c r="C565" s="11"/>
      <c r="D565" s="60"/>
      <c r="E565" s="61"/>
      <c r="F565" s="61"/>
      <c r="G565" s="61"/>
      <c r="H565" s="61"/>
      <c r="I565" s="61"/>
      <c r="J565" s="6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</row>
    <row r="566" spans="1:29" ht="12.75" customHeight="1">
      <c r="A566" s="59"/>
      <c r="B566" s="59"/>
      <c r="C566" s="11"/>
      <c r="D566" s="60"/>
      <c r="E566" s="61"/>
      <c r="F566" s="61"/>
      <c r="G566" s="61"/>
      <c r="H566" s="61"/>
      <c r="I566" s="61"/>
      <c r="J566" s="6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</row>
    <row r="567" spans="1:29" ht="12.75" customHeight="1">
      <c r="A567" s="59"/>
      <c r="B567" s="59"/>
      <c r="C567" s="11"/>
      <c r="D567" s="60"/>
      <c r="E567" s="61"/>
      <c r="F567" s="61"/>
      <c r="G567" s="61"/>
      <c r="H567" s="61"/>
      <c r="I567" s="61"/>
      <c r="J567" s="6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</row>
    <row r="568" spans="1:29" ht="12.75" customHeight="1">
      <c r="A568" s="59"/>
      <c r="B568" s="59"/>
      <c r="C568" s="11"/>
      <c r="D568" s="60"/>
      <c r="E568" s="61"/>
      <c r="F568" s="61"/>
      <c r="G568" s="61"/>
      <c r="H568" s="61"/>
      <c r="I568" s="61"/>
      <c r="J568" s="6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</row>
    <row r="569" spans="1:29" ht="12.75" customHeight="1">
      <c r="A569" s="59"/>
      <c r="B569" s="59"/>
      <c r="C569" s="11"/>
      <c r="D569" s="60"/>
      <c r="E569" s="61"/>
      <c r="F569" s="61"/>
      <c r="G569" s="61"/>
      <c r="H569" s="61"/>
      <c r="I569" s="61"/>
      <c r="J569" s="6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</row>
    <row r="570" spans="1:29" ht="12.75" customHeight="1">
      <c r="A570" s="59"/>
      <c r="B570" s="59"/>
      <c r="C570" s="11"/>
      <c r="D570" s="60"/>
      <c r="E570" s="61"/>
      <c r="F570" s="61"/>
      <c r="G570" s="61"/>
      <c r="H570" s="61"/>
      <c r="I570" s="61"/>
      <c r="J570" s="6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</row>
    <row r="571" spans="1:29" ht="12.75" customHeight="1">
      <c r="A571" s="59"/>
      <c r="B571" s="59"/>
      <c r="C571" s="11"/>
      <c r="D571" s="60"/>
      <c r="E571" s="61"/>
      <c r="F571" s="61"/>
      <c r="G571" s="61"/>
      <c r="H571" s="61"/>
      <c r="I571" s="61"/>
      <c r="J571" s="6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</row>
    <row r="572" spans="1:29" ht="12.75" customHeight="1">
      <c r="A572" s="59"/>
      <c r="B572" s="59"/>
      <c r="C572" s="11"/>
      <c r="D572" s="60"/>
      <c r="E572" s="61"/>
      <c r="F572" s="61"/>
      <c r="G572" s="61"/>
      <c r="H572" s="61"/>
      <c r="I572" s="61"/>
      <c r="J572" s="6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</row>
    <row r="573" spans="1:29" ht="12.75" customHeight="1">
      <c r="A573" s="59"/>
      <c r="B573" s="59"/>
      <c r="C573" s="11"/>
      <c r="D573" s="60"/>
      <c r="E573" s="61"/>
      <c r="F573" s="61"/>
      <c r="G573" s="61"/>
      <c r="H573" s="61"/>
      <c r="I573" s="61"/>
      <c r="J573" s="6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</row>
    <row r="574" spans="1:29" ht="12.75" customHeight="1">
      <c r="A574" s="59"/>
      <c r="B574" s="59"/>
      <c r="C574" s="11"/>
      <c r="D574" s="60"/>
      <c r="E574" s="61"/>
      <c r="F574" s="61"/>
      <c r="G574" s="61"/>
      <c r="H574" s="61"/>
      <c r="I574" s="61"/>
      <c r="J574" s="6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</row>
    <row r="575" spans="1:29" ht="12.75" customHeight="1">
      <c r="A575" s="59"/>
      <c r="B575" s="59"/>
      <c r="C575" s="11"/>
      <c r="D575" s="60"/>
      <c r="E575" s="61"/>
      <c r="F575" s="61"/>
      <c r="G575" s="61"/>
      <c r="H575" s="61"/>
      <c r="I575" s="61"/>
      <c r="J575" s="6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</row>
    <row r="576" spans="1:29" ht="12.75" customHeight="1">
      <c r="A576" s="59"/>
      <c r="B576" s="59"/>
      <c r="C576" s="11"/>
      <c r="D576" s="60"/>
      <c r="E576" s="61"/>
      <c r="F576" s="61"/>
      <c r="G576" s="61"/>
      <c r="H576" s="61"/>
      <c r="I576" s="61"/>
      <c r="J576" s="6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</row>
    <row r="577" spans="1:29" ht="12.75" customHeight="1">
      <c r="A577" s="59"/>
      <c r="B577" s="59"/>
      <c r="C577" s="11"/>
      <c r="D577" s="60"/>
      <c r="E577" s="61"/>
      <c r="F577" s="61"/>
      <c r="G577" s="61"/>
      <c r="H577" s="61"/>
      <c r="I577" s="61"/>
      <c r="J577" s="6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</row>
    <row r="578" spans="1:29" ht="12.75" customHeight="1">
      <c r="A578" s="59"/>
      <c r="B578" s="59"/>
      <c r="C578" s="11"/>
      <c r="D578" s="60"/>
      <c r="E578" s="61"/>
      <c r="F578" s="61"/>
      <c r="G578" s="61"/>
      <c r="H578" s="61"/>
      <c r="I578" s="61"/>
      <c r="J578" s="6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</row>
    <row r="579" spans="1:29" ht="12.75" customHeight="1">
      <c r="A579" s="59"/>
      <c r="B579" s="59"/>
      <c r="C579" s="11"/>
      <c r="D579" s="60"/>
      <c r="E579" s="61"/>
      <c r="F579" s="61"/>
      <c r="G579" s="61"/>
      <c r="H579" s="61"/>
      <c r="I579" s="61"/>
      <c r="J579" s="6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</row>
    <row r="580" spans="1:29" ht="12.75" customHeight="1">
      <c r="A580" s="59"/>
      <c r="B580" s="59"/>
      <c r="C580" s="11"/>
      <c r="D580" s="60"/>
      <c r="E580" s="61"/>
      <c r="F580" s="61"/>
      <c r="G580" s="61"/>
      <c r="H580" s="61"/>
      <c r="I580" s="61"/>
      <c r="J580" s="6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</row>
    <row r="581" spans="1:29" ht="12.75" customHeight="1">
      <c r="A581" s="59"/>
      <c r="B581" s="59"/>
      <c r="C581" s="11"/>
      <c r="D581" s="60"/>
      <c r="E581" s="61"/>
      <c r="F581" s="61"/>
      <c r="G581" s="61"/>
      <c r="H581" s="61"/>
      <c r="I581" s="61"/>
      <c r="J581" s="6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</row>
    <row r="582" spans="1:29" ht="12.75" customHeight="1">
      <c r="A582" s="59"/>
      <c r="B582" s="59"/>
      <c r="C582" s="11"/>
      <c r="D582" s="60"/>
      <c r="E582" s="61"/>
      <c r="F582" s="61"/>
      <c r="G582" s="61"/>
      <c r="H582" s="61"/>
      <c r="I582" s="61"/>
      <c r="J582" s="6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</row>
    <row r="583" spans="1:29" ht="12.75" customHeight="1">
      <c r="A583" s="59"/>
      <c r="B583" s="59"/>
      <c r="C583" s="11"/>
      <c r="D583" s="60"/>
      <c r="E583" s="61"/>
      <c r="F583" s="61"/>
      <c r="G583" s="61"/>
      <c r="H583" s="61"/>
      <c r="I583" s="61"/>
      <c r="J583" s="6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</row>
    <row r="584" spans="1:29" ht="12.75" customHeight="1">
      <c r="A584" s="59"/>
      <c r="B584" s="59"/>
      <c r="C584" s="11"/>
      <c r="D584" s="60"/>
      <c r="E584" s="61"/>
      <c r="F584" s="61"/>
      <c r="G584" s="61"/>
      <c r="H584" s="61"/>
      <c r="I584" s="61"/>
      <c r="J584" s="6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</row>
    <row r="585" spans="1:29" ht="12.75" customHeight="1">
      <c r="A585" s="59"/>
      <c r="B585" s="59"/>
      <c r="C585" s="11"/>
      <c r="D585" s="60"/>
      <c r="E585" s="61"/>
      <c r="F585" s="61"/>
      <c r="G585" s="61"/>
      <c r="H585" s="61"/>
      <c r="I585" s="61"/>
      <c r="J585" s="6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</row>
    <row r="586" spans="1:29" ht="12.75" customHeight="1">
      <c r="A586" s="59"/>
      <c r="B586" s="59"/>
      <c r="C586" s="11"/>
      <c r="D586" s="60"/>
      <c r="E586" s="61"/>
      <c r="F586" s="61"/>
      <c r="G586" s="61"/>
      <c r="H586" s="61"/>
      <c r="I586" s="61"/>
      <c r="J586" s="6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</row>
    <row r="587" spans="1:29" ht="12.75" customHeight="1">
      <c r="A587" s="59"/>
      <c r="B587" s="59"/>
      <c r="C587" s="11"/>
      <c r="D587" s="60"/>
      <c r="E587" s="61"/>
      <c r="F587" s="61"/>
      <c r="G587" s="61"/>
      <c r="H587" s="61"/>
      <c r="I587" s="61"/>
      <c r="J587" s="6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</row>
    <row r="588" spans="1:29" ht="12.75" customHeight="1">
      <c r="A588" s="59"/>
      <c r="B588" s="59"/>
      <c r="C588" s="11"/>
      <c r="D588" s="60"/>
      <c r="E588" s="61"/>
      <c r="F588" s="61"/>
      <c r="G588" s="61"/>
      <c r="H588" s="61"/>
      <c r="I588" s="61"/>
      <c r="J588" s="6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</row>
    <row r="589" spans="1:29" ht="12.75" customHeight="1">
      <c r="A589" s="59"/>
      <c r="B589" s="59"/>
      <c r="C589" s="11"/>
      <c r="D589" s="60"/>
      <c r="E589" s="61"/>
      <c r="F589" s="61"/>
      <c r="G589" s="61"/>
      <c r="H589" s="61"/>
      <c r="I589" s="61"/>
      <c r="J589" s="6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</row>
    <row r="590" spans="1:29" ht="12.75" customHeight="1">
      <c r="A590" s="59"/>
      <c r="B590" s="59"/>
      <c r="C590" s="11"/>
      <c r="D590" s="60"/>
      <c r="E590" s="61"/>
      <c r="F590" s="61"/>
      <c r="G590" s="61"/>
      <c r="H590" s="61"/>
      <c r="I590" s="61"/>
      <c r="J590" s="6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</row>
    <row r="591" spans="1:29" ht="12.75" customHeight="1">
      <c r="A591" s="59"/>
      <c r="B591" s="59"/>
      <c r="C591" s="11"/>
      <c r="D591" s="60"/>
      <c r="E591" s="61"/>
      <c r="F591" s="61"/>
      <c r="G591" s="61"/>
      <c r="H591" s="61"/>
      <c r="I591" s="61"/>
      <c r="J591" s="6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</row>
    <row r="592" spans="1:29" ht="12.75" customHeight="1">
      <c r="A592" s="59"/>
      <c r="B592" s="59"/>
      <c r="C592" s="11"/>
      <c r="D592" s="60"/>
      <c r="E592" s="61"/>
      <c r="F592" s="61"/>
      <c r="G592" s="61"/>
      <c r="H592" s="61"/>
      <c r="I592" s="61"/>
      <c r="J592" s="6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</row>
    <row r="593" spans="1:29" ht="12.75" customHeight="1">
      <c r="A593" s="59"/>
      <c r="B593" s="59"/>
      <c r="C593" s="11"/>
      <c r="D593" s="60"/>
      <c r="E593" s="61"/>
      <c r="F593" s="61"/>
      <c r="G593" s="61"/>
      <c r="H593" s="61"/>
      <c r="I593" s="61"/>
      <c r="J593" s="6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</row>
    <row r="594" spans="1:29" ht="12.75" customHeight="1">
      <c r="A594" s="59"/>
      <c r="B594" s="59"/>
      <c r="C594" s="11"/>
      <c r="D594" s="60"/>
      <c r="E594" s="61"/>
      <c r="F594" s="61"/>
      <c r="G594" s="61"/>
      <c r="H594" s="61"/>
      <c r="I594" s="61"/>
      <c r="J594" s="6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</row>
    <row r="595" spans="1:29" ht="12.75" customHeight="1">
      <c r="A595" s="59"/>
      <c r="B595" s="59"/>
      <c r="C595" s="11"/>
      <c r="D595" s="60"/>
      <c r="E595" s="61"/>
      <c r="F595" s="61"/>
      <c r="G595" s="61"/>
      <c r="H595" s="61"/>
      <c r="I595" s="61"/>
      <c r="J595" s="6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</row>
    <row r="596" spans="1:29" ht="12.75" customHeight="1">
      <c r="A596" s="59"/>
      <c r="B596" s="59"/>
      <c r="C596" s="11"/>
      <c r="D596" s="60"/>
      <c r="E596" s="61"/>
      <c r="F596" s="61"/>
      <c r="G596" s="61"/>
      <c r="H596" s="61"/>
      <c r="I596" s="61"/>
      <c r="J596" s="6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</row>
    <row r="597" spans="1:29" ht="12.75" customHeight="1">
      <c r="A597" s="59"/>
      <c r="B597" s="59"/>
      <c r="C597" s="11"/>
      <c r="D597" s="60"/>
      <c r="E597" s="61"/>
      <c r="F597" s="61"/>
      <c r="G597" s="61"/>
      <c r="H597" s="61"/>
      <c r="I597" s="61"/>
      <c r="J597" s="6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</row>
    <row r="598" spans="1:29" ht="12.75" customHeight="1">
      <c r="A598" s="59"/>
      <c r="B598" s="59"/>
      <c r="C598" s="11"/>
      <c r="D598" s="60"/>
      <c r="E598" s="61"/>
      <c r="F598" s="61"/>
      <c r="G598" s="61"/>
      <c r="H598" s="61"/>
      <c r="I598" s="61"/>
      <c r="J598" s="6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</row>
    <row r="599" spans="1:29" ht="12.75" customHeight="1">
      <c r="A599" s="59"/>
      <c r="B599" s="59"/>
      <c r="C599" s="11"/>
      <c r="D599" s="60"/>
      <c r="E599" s="61"/>
      <c r="F599" s="61"/>
      <c r="G599" s="61"/>
      <c r="H599" s="61"/>
      <c r="I599" s="61"/>
      <c r="J599" s="6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</row>
    <row r="600" spans="1:29" ht="12.75" customHeight="1">
      <c r="A600" s="59"/>
      <c r="B600" s="59"/>
      <c r="C600" s="11"/>
      <c r="D600" s="60"/>
      <c r="E600" s="61"/>
      <c r="F600" s="61"/>
      <c r="G600" s="61"/>
      <c r="H600" s="61"/>
      <c r="I600" s="61"/>
      <c r="J600" s="6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</row>
    <row r="601" spans="1:29" ht="12.75" customHeight="1">
      <c r="A601" s="59"/>
      <c r="B601" s="59"/>
      <c r="C601" s="11"/>
      <c r="D601" s="60"/>
      <c r="E601" s="61"/>
      <c r="F601" s="61"/>
      <c r="G601" s="61"/>
      <c r="H601" s="61"/>
      <c r="I601" s="61"/>
      <c r="J601" s="6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</row>
    <row r="602" spans="1:29" ht="12.75" customHeight="1">
      <c r="A602" s="59"/>
      <c r="B602" s="59"/>
      <c r="C602" s="11"/>
      <c r="D602" s="60"/>
      <c r="E602" s="61"/>
      <c r="F602" s="61"/>
      <c r="G602" s="61"/>
      <c r="H602" s="61"/>
      <c r="I602" s="61"/>
      <c r="J602" s="6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</row>
    <row r="603" spans="1:29" ht="12.75" customHeight="1">
      <c r="A603" s="59"/>
      <c r="B603" s="59"/>
      <c r="C603" s="11"/>
      <c r="D603" s="60"/>
      <c r="E603" s="61"/>
      <c r="F603" s="61"/>
      <c r="G603" s="61"/>
      <c r="H603" s="61"/>
      <c r="I603" s="61"/>
      <c r="J603" s="6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</row>
    <row r="604" spans="1:29" ht="12.75" customHeight="1">
      <c r="A604" s="59"/>
      <c r="B604" s="59"/>
      <c r="C604" s="11"/>
      <c r="D604" s="60"/>
      <c r="E604" s="61"/>
      <c r="F604" s="61"/>
      <c r="G604" s="61"/>
      <c r="H604" s="61"/>
      <c r="I604" s="61"/>
      <c r="J604" s="6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</row>
    <row r="605" spans="1:29" ht="12.75" customHeight="1">
      <c r="A605" s="59"/>
      <c r="B605" s="59"/>
      <c r="C605" s="11"/>
      <c r="D605" s="60"/>
      <c r="E605" s="61"/>
      <c r="F605" s="61"/>
      <c r="G605" s="61"/>
      <c r="H605" s="61"/>
      <c r="I605" s="61"/>
      <c r="J605" s="6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</row>
    <row r="606" spans="1:29" ht="12.75" customHeight="1">
      <c r="A606" s="59"/>
      <c r="B606" s="59"/>
      <c r="C606" s="11"/>
      <c r="D606" s="60"/>
      <c r="E606" s="61"/>
      <c r="F606" s="61"/>
      <c r="G606" s="61"/>
      <c r="H606" s="61"/>
      <c r="I606" s="61"/>
      <c r="J606" s="6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</row>
    <row r="607" spans="1:29" ht="12.75" customHeight="1">
      <c r="A607" s="59"/>
      <c r="B607" s="59"/>
      <c r="C607" s="11"/>
      <c r="D607" s="60"/>
      <c r="E607" s="61"/>
      <c r="F607" s="61"/>
      <c r="G607" s="61"/>
      <c r="H607" s="61"/>
      <c r="I607" s="61"/>
      <c r="J607" s="6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</row>
    <row r="608" spans="1:29" ht="12.75" customHeight="1">
      <c r="A608" s="59"/>
      <c r="B608" s="59"/>
      <c r="C608" s="11"/>
      <c r="D608" s="60"/>
      <c r="E608" s="61"/>
      <c r="F608" s="61"/>
      <c r="G608" s="61"/>
      <c r="H608" s="61"/>
      <c r="I608" s="61"/>
      <c r="J608" s="6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</row>
    <row r="609" spans="1:29" ht="12.75" customHeight="1">
      <c r="A609" s="59"/>
      <c r="B609" s="59"/>
      <c r="C609" s="11"/>
      <c r="D609" s="60"/>
      <c r="E609" s="61"/>
      <c r="F609" s="61"/>
      <c r="G609" s="61"/>
      <c r="H609" s="61"/>
      <c r="I609" s="61"/>
      <c r="J609" s="6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</row>
    <row r="610" spans="1:29" ht="12.75" customHeight="1">
      <c r="A610" s="59"/>
      <c r="B610" s="59"/>
      <c r="C610" s="11"/>
      <c r="D610" s="60"/>
      <c r="E610" s="61"/>
      <c r="F610" s="61"/>
      <c r="G610" s="61"/>
      <c r="H610" s="61"/>
      <c r="I610" s="61"/>
      <c r="J610" s="6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</row>
    <row r="611" spans="1:29" ht="12.75" customHeight="1">
      <c r="A611" s="59"/>
      <c r="B611" s="59"/>
      <c r="C611" s="11"/>
      <c r="D611" s="60"/>
      <c r="E611" s="61"/>
      <c r="F611" s="61"/>
      <c r="G611" s="61"/>
      <c r="H611" s="61"/>
      <c r="I611" s="61"/>
      <c r="J611" s="6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</row>
    <row r="612" spans="1:29" ht="12.75" customHeight="1">
      <c r="A612" s="59"/>
      <c r="B612" s="59"/>
      <c r="C612" s="11"/>
      <c r="D612" s="60"/>
      <c r="E612" s="61"/>
      <c r="F612" s="61"/>
      <c r="G612" s="61"/>
      <c r="H612" s="61"/>
      <c r="I612" s="61"/>
      <c r="J612" s="6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</row>
    <row r="613" spans="1:29" ht="12.75" customHeight="1">
      <c r="A613" s="59"/>
      <c r="B613" s="59"/>
      <c r="C613" s="11"/>
      <c r="D613" s="60"/>
      <c r="E613" s="61"/>
      <c r="F613" s="61"/>
      <c r="G613" s="61"/>
      <c r="H613" s="61"/>
      <c r="I613" s="61"/>
      <c r="J613" s="6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</row>
    <row r="614" spans="1:29" ht="12.75" customHeight="1">
      <c r="A614" s="59"/>
      <c r="B614" s="59"/>
      <c r="C614" s="11"/>
      <c r="D614" s="60"/>
      <c r="E614" s="61"/>
      <c r="F614" s="61"/>
      <c r="G614" s="61"/>
      <c r="H614" s="61"/>
      <c r="I614" s="61"/>
      <c r="J614" s="6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</row>
    <row r="615" spans="1:29" ht="12.75" customHeight="1">
      <c r="A615" s="59"/>
      <c r="B615" s="59"/>
      <c r="C615" s="11"/>
      <c r="D615" s="60"/>
      <c r="E615" s="61"/>
      <c r="F615" s="61"/>
      <c r="G615" s="61"/>
      <c r="H615" s="61"/>
      <c r="I615" s="61"/>
      <c r="J615" s="6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</row>
    <row r="616" spans="1:29" ht="12.75" customHeight="1">
      <c r="A616" s="59"/>
      <c r="B616" s="59"/>
      <c r="C616" s="11"/>
      <c r="D616" s="60"/>
      <c r="E616" s="61"/>
      <c r="F616" s="61"/>
      <c r="G616" s="61"/>
      <c r="H616" s="61"/>
      <c r="I616" s="61"/>
      <c r="J616" s="6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</row>
    <row r="617" spans="1:29" ht="12.75" customHeight="1">
      <c r="A617" s="59"/>
      <c r="B617" s="59"/>
      <c r="C617" s="11"/>
      <c r="D617" s="60"/>
      <c r="E617" s="61"/>
      <c r="F617" s="61"/>
      <c r="G617" s="61"/>
      <c r="H617" s="61"/>
      <c r="I617" s="61"/>
      <c r="J617" s="6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</row>
    <row r="618" spans="1:29" ht="12.75" customHeight="1">
      <c r="A618" s="59"/>
      <c r="B618" s="59"/>
      <c r="C618" s="11"/>
      <c r="D618" s="60"/>
      <c r="E618" s="61"/>
      <c r="F618" s="61"/>
      <c r="G618" s="61"/>
      <c r="H618" s="61"/>
      <c r="I618" s="61"/>
      <c r="J618" s="6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</row>
    <row r="619" spans="1:29" ht="12.75" customHeight="1">
      <c r="A619" s="59"/>
      <c r="B619" s="59"/>
      <c r="C619" s="11"/>
      <c r="D619" s="60"/>
      <c r="E619" s="61"/>
      <c r="F619" s="61"/>
      <c r="G619" s="61"/>
      <c r="H619" s="61"/>
      <c r="I619" s="61"/>
      <c r="J619" s="6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</row>
    <row r="620" spans="1:29" ht="12.75" customHeight="1">
      <c r="A620" s="59"/>
      <c r="B620" s="59"/>
      <c r="C620" s="11"/>
      <c r="D620" s="60"/>
      <c r="E620" s="61"/>
      <c r="F620" s="61"/>
      <c r="G620" s="61"/>
      <c r="H620" s="61"/>
      <c r="I620" s="61"/>
      <c r="J620" s="6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</row>
    <row r="621" spans="1:29" ht="12.75" customHeight="1">
      <c r="A621" s="59"/>
      <c r="B621" s="59"/>
      <c r="C621" s="11"/>
      <c r="D621" s="60"/>
      <c r="E621" s="61"/>
      <c r="F621" s="61"/>
      <c r="G621" s="61"/>
      <c r="H621" s="61"/>
      <c r="I621" s="61"/>
      <c r="J621" s="6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</row>
    <row r="622" spans="1:29" ht="12.75" customHeight="1">
      <c r="A622" s="59"/>
      <c r="B622" s="59"/>
      <c r="C622" s="11"/>
      <c r="D622" s="60"/>
      <c r="E622" s="61"/>
      <c r="F622" s="61"/>
      <c r="G622" s="61"/>
      <c r="H622" s="61"/>
      <c r="I622" s="61"/>
      <c r="J622" s="6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</row>
    <row r="623" spans="1:29" ht="12.75" customHeight="1">
      <c r="A623" s="59"/>
      <c r="B623" s="59"/>
      <c r="C623" s="11"/>
      <c r="D623" s="60"/>
      <c r="E623" s="61"/>
      <c r="F623" s="61"/>
      <c r="G623" s="61"/>
      <c r="H623" s="61"/>
      <c r="I623" s="61"/>
      <c r="J623" s="6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</row>
    <row r="624" spans="1:29" ht="12.75" customHeight="1">
      <c r="A624" s="59"/>
      <c r="B624" s="59"/>
      <c r="C624" s="11"/>
      <c r="D624" s="60"/>
      <c r="E624" s="61"/>
      <c r="F624" s="61"/>
      <c r="G624" s="61"/>
      <c r="H624" s="61"/>
      <c r="I624" s="61"/>
      <c r="J624" s="6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</row>
    <row r="625" spans="1:29" ht="12.75" customHeight="1">
      <c r="A625" s="59"/>
      <c r="B625" s="59"/>
      <c r="C625" s="11"/>
      <c r="D625" s="60"/>
      <c r="E625" s="61"/>
      <c r="F625" s="61"/>
      <c r="G625" s="61"/>
      <c r="H625" s="61"/>
      <c r="I625" s="61"/>
      <c r="J625" s="6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</row>
    <row r="626" spans="1:29" ht="12.75" customHeight="1">
      <c r="A626" s="59"/>
      <c r="B626" s="59"/>
      <c r="C626" s="11"/>
      <c r="D626" s="60"/>
      <c r="E626" s="61"/>
      <c r="F626" s="61"/>
      <c r="G626" s="61"/>
      <c r="H626" s="61"/>
      <c r="I626" s="61"/>
      <c r="J626" s="6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</row>
    <row r="627" spans="1:29" ht="12.75" customHeight="1">
      <c r="A627" s="59"/>
      <c r="B627" s="59"/>
      <c r="C627" s="11"/>
      <c r="D627" s="60"/>
      <c r="E627" s="61"/>
      <c r="F627" s="61"/>
      <c r="G627" s="61"/>
      <c r="H627" s="61"/>
      <c r="I627" s="61"/>
      <c r="J627" s="6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</row>
    <row r="628" spans="1:29" ht="12.75" customHeight="1">
      <c r="A628" s="59"/>
      <c r="B628" s="59"/>
      <c r="C628" s="11"/>
      <c r="D628" s="60"/>
      <c r="E628" s="61"/>
      <c r="F628" s="61"/>
      <c r="G628" s="61"/>
      <c r="H628" s="61"/>
      <c r="I628" s="61"/>
      <c r="J628" s="6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</row>
    <row r="629" spans="1:29" ht="12.75" customHeight="1">
      <c r="A629" s="59"/>
      <c r="B629" s="59"/>
      <c r="C629" s="11"/>
      <c r="D629" s="60"/>
      <c r="E629" s="61"/>
      <c r="F629" s="61"/>
      <c r="G629" s="61"/>
      <c r="H629" s="61"/>
      <c r="I629" s="61"/>
      <c r="J629" s="6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</row>
    <row r="630" spans="1:29" ht="12.75" customHeight="1">
      <c r="A630" s="59"/>
      <c r="B630" s="59"/>
      <c r="C630" s="11"/>
      <c r="D630" s="60"/>
      <c r="E630" s="61"/>
      <c r="F630" s="61"/>
      <c r="G630" s="61"/>
      <c r="H630" s="61"/>
      <c r="I630" s="61"/>
      <c r="J630" s="6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</row>
    <row r="631" spans="1:29" ht="12.75" customHeight="1">
      <c r="A631" s="59"/>
      <c r="B631" s="59"/>
      <c r="C631" s="11"/>
      <c r="D631" s="60"/>
      <c r="E631" s="61"/>
      <c r="F631" s="61"/>
      <c r="G631" s="61"/>
      <c r="H631" s="61"/>
      <c r="I631" s="61"/>
      <c r="J631" s="6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</row>
    <row r="632" spans="1:29" ht="12.75" customHeight="1">
      <c r="A632" s="59"/>
      <c r="B632" s="59"/>
      <c r="C632" s="11"/>
      <c r="D632" s="60"/>
      <c r="E632" s="61"/>
      <c r="F632" s="61"/>
      <c r="G632" s="61"/>
      <c r="H632" s="61"/>
      <c r="I632" s="61"/>
      <c r="J632" s="6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</row>
    <row r="633" spans="1:29" ht="12.75" customHeight="1">
      <c r="A633" s="59"/>
      <c r="B633" s="59"/>
      <c r="C633" s="11"/>
      <c r="D633" s="60"/>
      <c r="E633" s="61"/>
      <c r="F633" s="61"/>
      <c r="G633" s="61"/>
      <c r="H633" s="61"/>
      <c r="I633" s="61"/>
      <c r="J633" s="6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</row>
    <row r="634" spans="1:29" ht="12.75" customHeight="1">
      <c r="A634" s="59"/>
      <c r="B634" s="59"/>
      <c r="C634" s="11"/>
      <c r="D634" s="60"/>
      <c r="E634" s="61"/>
      <c r="F634" s="61"/>
      <c r="G634" s="61"/>
      <c r="H634" s="61"/>
      <c r="I634" s="61"/>
      <c r="J634" s="6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</row>
    <row r="635" spans="1:29" ht="12.75" customHeight="1">
      <c r="A635" s="59"/>
      <c r="B635" s="59"/>
      <c r="C635" s="11"/>
      <c r="D635" s="60"/>
      <c r="E635" s="61"/>
      <c r="F635" s="61"/>
      <c r="G635" s="61"/>
      <c r="H635" s="61"/>
      <c r="I635" s="61"/>
      <c r="J635" s="6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</row>
    <row r="636" spans="1:29" ht="12.75" customHeight="1">
      <c r="A636" s="59"/>
      <c r="B636" s="59"/>
      <c r="C636" s="11"/>
      <c r="D636" s="60"/>
      <c r="E636" s="61"/>
      <c r="F636" s="61"/>
      <c r="G636" s="61"/>
      <c r="H636" s="61"/>
      <c r="I636" s="61"/>
      <c r="J636" s="6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</row>
    <row r="637" spans="1:29" ht="12.75" customHeight="1">
      <c r="A637" s="59"/>
      <c r="B637" s="59"/>
      <c r="C637" s="11"/>
      <c r="D637" s="60"/>
      <c r="E637" s="61"/>
      <c r="F637" s="61"/>
      <c r="G637" s="61"/>
      <c r="H637" s="61"/>
      <c r="I637" s="61"/>
      <c r="J637" s="6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</row>
    <row r="638" spans="1:29" ht="12.75" customHeight="1">
      <c r="A638" s="59"/>
      <c r="B638" s="59"/>
      <c r="C638" s="11"/>
      <c r="D638" s="60"/>
      <c r="E638" s="61"/>
      <c r="F638" s="61"/>
      <c r="G638" s="61"/>
      <c r="H638" s="61"/>
      <c r="I638" s="61"/>
      <c r="J638" s="6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</row>
    <row r="639" spans="1:29" ht="12.75" customHeight="1">
      <c r="A639" s="59"/>
      <c r="B639" s="59"/>
      <c r="C639" s="11"/>
      <c r="D639" s="60"/>
      <c r="E639" s="61"/>
      <c r="F639" s="61"/>
      <c r="G639" s="61"/>
      <c r="H639" s="61"/>
      <c r="I639" s="61"/>
      <c r="J639" s="6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</row>
    <row r="640" spans="1:29" ht="12.75" customHeight="1">
      <c r="A640" s="59"/>
      <c r="B640" s="59"/>
      <c r="C640" s="11"/>
      <c r="D640" s="60"/>
      <c r="E640" s="61"/>
      <c r="F640" s="61"/>
      <c r="G640" s="61"/>
      <c r="H640" s="61"/>
      <c r="I640" s="61"/>
      <c r="J640" s="6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</row>
    <row r="641" spans="1:29" ht="12.75" customHeight="1">
      <c r="A641" s="59"/>
      <c r="B641" s="59"/>
      <c r="C641" s="11"/>
      <c r="D641" s="60"/>
      <c r="E641" s="61"/>
      <c r="F641" s="61"/>
      <c r="G641" s="61"/>
      <c r="H641" s="61"/>
      <c r="I641" s="61"/>
      <c r="J641" s="6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</row>
    <row r="642" spans="1:29" ht="12.75" customHeight="1">
      <c r="A642" s="59"/>
      <c r="B642" s="59"/>
      <c r="C642" s="11"/>
      <c r="D642" s="60"/>
      <c r="E642" s="61"/>
      <c r="F642" s="61"/>
      <c r="G642" s="61"/>
      <c r="H642" s="61"/>
      <c r="I642" s="61"/>
      <c r="J642" s="6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</row>
    <row r="643" spans="1:29" ht="12.75" customHeight="1">
      <c r="A643" s="59"/>
      <c r="B643" s="59"/>
      <c r="C643" s="11"/>
      <c r="D643" s="60"/>
      <c r="E643" s="61"/>
      <c r="F643" s="61"/>
      <c r="G643" s="61"/>
      <c r="H643" s="61"/>
      <c r="I643" s="61"/>
      <c r="J643" s="6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</row>
    <row r="644" spans="1:29" ht="12.75" customHeight="1">
      <c r="A644" s="59"/>
      <c r="B644" s="59"/>
      <c r="C644" s="11"/>
      <c r="D644" s="60"/>
      <c r="E644" s="61"/>
      <c r="F644" s="61"/>
      <c r="G644" s="61"/>
      <c r="H644" s="61"/>
      <c r="I644" s="61"/>
      <c r="J644" s="6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</row>
    <row r="645" spans="1:29" ht="12.75" customHeight="1">
      <c r="A645" s="59"/>
      <c r="B645" s="59"/>
      <c r="C645" s="11"/>
      <c r="D645" s="60"/>
      <c r="E645" s="61"/>
      <c r="F645" s="61"/>
      <c r="G645" s="61"/>
      <c r="H645" s="61"/>
      <c r="I645" s="61"/>
      <c r="J645" s="6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</row>
    <row r="646" spans="1:29" ht="12.75" customHeight="1">
      <c r="A646" s="59"/>
      <c r="B646" s="59"/>
      <c r="C646" s="11"/>
      <c r="D646" s="60"/>
      <c r="E646" s="61"/>
      <c r="F646" s="61"/>
      <c r="G646" s="61"/>
      <c r="H646" s="61"/>
      <c r="I646" s="61"/>
      <c r="J646" s="6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</row>
    <row r="647" spans="1:29" ht="12.75" customHeight="1">
      <c r="A647" s="59"/>
      <c r="B647" s="59"/>
      <c r="C647" s="11"/>
      <c r="D647" s="60"/>
      <c r="E647" s="61"/>
      <c r="F647" s="61"/>
      <c r="G647" s="61"/>
      <c r="H647" s="61"/>
      <c r="I647" s="61"/>
      <c r="J647" s="6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</row>
    <row r="648" spans="1:29" ht="12.75" customHeight="1">
      <c r="A648" s="59"/>
      <c r="B648" s="59"/>
      <c r="C648" s="11"/>
      <c r="D648" s="60"/>
      <c r="E648" s="61"/>
      <c r="F648" s="61"/>
      <c r="G648" s="61"/>
      <c r="H648" s="61"/>
      <c r="I648" s="61"/>
      <c r="J648" s="6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</row>
    <row r="649" spans="1:29" ht="12.75" customHeight="1">
      <c r="A649" s="59"/>
      <c r="B649" s="59"/>
      <c r="C649" s="11"/>
      <c r="D649" s="60"/>
      <c r="E649" s="61"/>
      <c r="F649" s="61"/>
      <c r="G649" s="61"/>
      <c r="H649" s="61"/>
      <c r="I649" s="61"/>
      <c r="J649" s="6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</row>
    <row r="650" spans="1:29" ht="12.75" customHeight="1">
      <c r="A650" s="59"/>
      <c r="B650" s="59"/>
      <c r="C650" s="11"/>
      <c r="D650" s="60"/>
      <c r="E650" s="61"/>
      <c r="F650" s="61"/>
      <c r="G650" s="61"/>
      <c r="H650" s="61"/>
      <c r="I650" s="61"/>
      <c r="J650" s="6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</row>
    <row r="651" spans="1:29" ht="12.75" customHeight="1">
      <c r="A651" s="59"/>
      <c r="B651" s="59"/>
      <c r="C651" s="11"/>
      <c r="D651" s="60"/>
      <c r="E651" s="61"/>
      <c r="F651" s="61"/>
      <c r="G651" s="61"/>
      <c r="H651" s="61"/>
      <c r="I651" s="61"/>
      <c r="J651" s="6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</row>
    <row r="652" spans="1:29" ht="12.75" customHeight="1">
      <c r="A652" s="59"/>
      <c r="B652" s="59"/>
      <c r="C652" s="11"/>
      <c r="D652" s="60"/>
      <c r="E652" s="61"/>
      <c r="F652" s="61"/>
      <c r="G652" s="61"/>
      <c r="H652" s="61"/>
      <c r="I652" s="61"/>
      <c r="J652" s="6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</row>
    <row r="653" spans="1:29" ht="12.75" customHeight="1">
      <c r="A653" s="59"/>
      <c r="B653" s="59"/>
      <c r="C653" s="11"/>
      <c r="D653" s="60"/>
      <c r="E653" s="61"/>
      <c r="F653" s="61"/>
      <c r="G653" s="61"/>
      <c r="H653" s="61"/>
      <c r="I653" s="61"/>
      <c r="J653" s="6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</row>
    <row r="654" spans="1:29" ht="12.75" customHeight="1">
      <c r="A654" s="59"/>
      <c r="B654" s="59"/>
      <c r="C654" s="11"/>
      <c r="D654" s="60"/>
      <c r="E654" s="61"/>
      <c r="F654" s="61"/>
      <c r="G654" s="61"/>
      <c r="H654" s="61"/>
      <c r="I654" s="61"/>
      <c r="J654" s="6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</row>
    <row r="655" spans="1:29" ht="12.75" customHeight="1">
      <c r="A655" s="59"/>
      <c r="B655" s="59"/>
      <c r="C655" s="11"/>
      <c r="D655" s="60"/>
      <c r="E655" s="61"/>
      <c r="F655" s="61"/>
      <c r="G655" s="61"/>
      <c r="H655" s="61"/>
      <c r="I655" s="61"/>
      <c r="J655" s="6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</row>
    <row r="656" spans="1:29" ht="12.75" customHeight="1">
      <c r="A656" s="59"/>
      <c r="B656" s="59"/>
      <c r="C656" s="11"/>
      <c r="D656" s="60"/>
      <c r="E656" s="61"/>
      <c r="F656" s="61"/>
      <c r="G656" s="61"/>
      <c r="H656" s="61"/>
      <c r="I656" s="61"/>
      <c r="J656" s="6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</row>
    <row r="657" spans="1:29" ht="12.75" customHeight="1">
      <c r="A657" s="59"/>
      <c r="B657" s="59"/>
      <c r="C657" s="11"/>
      <c r="D657" s="60"/>
      <c r="E657" s="61"/>
      <c r="F657" s="61"/>
      <c r="G657" s="61"/>
      <c r="H657" s="61"/>
      <c r="I657" s="61"/>
      <c r="J657" s="6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</row>
    <row r="658" spans="1:29" ht="12.75" customHeight="1">
      <c r="A658" s="59"/>
      <c r="B658" s="59"/>
      <c r="C658" s="11"/>
      <c r="D658" s="60"/>
      <c r="E658" s="61"/>
      <c r="F658" s="61"/>
      <c r="G658" s="61"/>
      <c r="H658" s="61"/>
      <c r="I658" s="61"/>
      <c r="J658" s="6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</row>
    <row r="659" spans="1:29" ht="12.75" customHeight="1">
      <c r="A659" s="59"/>
      <c r="B659" s="59"/>
      <c r="C659" s="11"/>
      <c r="D659" s="60"/>
      <c r="E659" s="61"/>
      <c r="F659" s="61"/>
      <c r="G659" s="61"/>
      <c r="H659" s="61"/>
      <c r="I659" s="61"/>
      <c r="J659" s="6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</row>
    <row r="660" spans="1:29" ht="12.75" customHeight="1">
      <c r="A660" s="59"/>
      <c r="B660" s="59"/>
      <c r="C660" s="11"/>
      <c r="D660" s="60"/>
      <c r="E660" s="61"/>
      <c r="F660" s="61"/>
      <c r="G660" s="61"/>
      <c r="H660" s="61"/>
      <c r="I660" s="61"/>
      <c r="J660" s="6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</row>
    <row r="661" spans="1:29" ht="12.75" customHeight="1">
      <c r="A661" s="59"/>
      <c r="B661" s="59"/>
      <c r="C661" s="11"/>
      <c r="D661" s="60"/>
      <c r="E661" s="61"/>
      <c r="F661" s="61"/>
      <c r="G661" s="61"/>
      <c r="H661" s="61"/>
      <c r="I661" s="61"/>
      <c r="J661" s="6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</row>
    <row r="662" spans="1:29" ht="12.75" customHeight="1">
      <c r="A662" s="59"/>
      <c r="B662" s="59"/>
      <c r="C662" s="11"/>
      <c r="D662" s="60"/>
      <c r="E662" s="61"/>
      <c r="F662" s="61"/>
      <c r="G662" s="61"/>
      <c r="H662" s="61"/>
      <c r="I662" s="61"/>
      <c r="J662" s="6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</row>
    <row r="663" spans="1:29" ht="12.75" customHeight="1">
      <c r="A663" s="59"/>
      <c r="B663" s="59"/>
      <c r="C663" s="11"/>
      <c r="D663" s="60"/>
      <c r="E663" s="61"/>
      <c r="F663" s="61"/>
      <c r="G663" s="61"/>
      <c r="H663" s="61"/>
      <c r="I663" s="61"/>
      <c r="J663" s="6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</row>
    <row r="664" spans="1:29" ht="12.75" customHeight="1">
      <c r="A664" s="59"/>
      <c r="B664" s="59"/>
      <c r="C664" s="11"/>
      <c r="D664" s="60"/>
      <c r="E664" s="61"/>
      <c r="F664" s="61"/>
      <c r="G664" s="61"/>
      <c r="H664" s="61"/>
      <c r="I664" s="61"/>
      <c r="J664" s="6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</row>
    <row r="665" spans="1:29" ht="12.75" customHeight="1">
      <c r="A665" s="59"/>
      <c r="B665" s="59"/>
      <c r="C665" s="11"/>
      <c r="D665" s="60"/>
      <c r="E665" s="61"/>
      <c r="F665" s="61"/>
      <c r="G665" s="61"/>
      <c r="H665" s="61"/>
      <c r="I665" s="61"/>
      <c r="J665" s="6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</row>
    <row r="666" spans="1:29" ht="12.75" customHeight="1">
      <c r="A666" s="59"/>
      <c r="B666" s="59"/>
      <c r="C666" s="11"/>
      <c r="D666" s="60"/>
      <c r="E666" s="61"/>
      <c r="F666" s="61"/>
      <c r="G666" s="61"/>
      <c r="H666" s="61"/>
      <c r="I666" s="61"/>
      <c r="J666" s="6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</row>
    <row r="667" spans="1:29" ht="12.75" customHeight="1">
      <c r="A667" s="59"/>
      <c r="B667" s="59"/>
      <c r="C667" s="11"/>
      <c r="D667" s="60"/>
      <c r="E667" s="61"/>
      <c r="F667" s="61"/>
      <c r="G667" s="61"/>
      <c r="H667" s="61"/>
      <c r="I667" s="61"/>
      <c r="J667" s="6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</row>
    <row r="668" spans="1:29" ht="12.75" customHeight="1">
      <c r="A668" s="59"/>
      <c r="B668" s="59"/>
      <c r="C668" s="11"/>
      <c r="D668" s="60"/>
      <c r="E668" s="61"/>
      <c r="F668" s="61"/>
      <c r="G668" s="61"/>
      <c r="H668" s="61"/>
      <c r="I668" s="61"/>
      <c r="J668" s="6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</row>
    <row r="669" spans="1:29" ht="12.75" customHeight="1">
      <c r="A669" s="59"/>
      <c r="B669" s="59"/>
      <c r="C669" s="11"/>
      <c r="D669" s="60"/>
      <c r="E669" s="61"/>
      <c r="F669" s="61"/>
      <c r="G669" s="61"/>
      <c r="H669" s="61"/>
      <c r="I669" s="61"/>
      <c r="J669" s="6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</row>
    <row r="670" spans="1:29" ht="12.75" customHeight="1">
      <c r="A670" s="59"/>
      <c r="B670" s="59"/>
      <c r="C670" s="11"/>
      <c r="D670" s="60"/>
      <c r="E670" s="61"/>
      <c r="F670" s="61"/>
      <c r="G670" s="61"/>
      <c r="H670" s="61"/>
      <c r="I670" s="61"/>
      <c r="J670" s="6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</row>
    <row r="671" spans="1:29" ht="12.75" customHeight="1">
      <c r="A671" s="59"/>
      <c r="B671" s="59"/>
      <c r="C671" s="11"/>
      <c r="D671" s="60"/>
      <c r="E671" s="61"/>
      <c r="F671" s="61"/>
      <c r="G671" s="61"/>
      <c r="H671" s="61"/>
      <c r="I671" s="61"/>
      <c r="J671" s="6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</row>
    <row r="672" spans="1:29" ht="12.75" customHeight="1">
      <c r="A672" s="59"/>
      <c r="B672" s="59"/>
      <c r="C672" s="11"/>
      <c r="D672" s="60"/>
      <c r="E672" s="61"/>
      <c r="F672" s="61"/>
      <c r="G672" s="61"/>
      <c r="H672" s="61"/>
      <c r="I672" s="61"/>
      <c r="J672" s="6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</row>
    <row r="673" spans="1:29" ht="12.75" customHeight="1">
      <c r="A673" s="59"/>
      <c r="B673" s="59"/>
      <c r="C673" s="11"/>
      <c r="D673" s="60"/>
      <c r="E673" s="61"/>
      <c r="F673" s="61"/>
      <c r="G673" s="61"/>
      <c r="H673" s="61"/>
      <c r="I673" s="61"/>
      <c r="J673" s="6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</row>
    <row r="674" spans="1:29" ht="12.75" customHeight="1">
      <c r="A674" s="59"/>
      <c r="B674" s="59"/>
      <c r="C674" s="11"/>
      <c r="D674" s="60"/>
      <c r="E674" s="61"/>
      <c r="F674" s="61"/>
      <c r="G674" s="61"/>
      <c r="H674" s="61"/>
      <c r="I674" s="61"/>
      <c r="J674" s="6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</row>
    <row r="675" spans="1:29" ht="12.75" customHeight="1">
      <c r="A675" s="59"/>
      <c r="B675" s="59"/>
      <c r="C675" s="11"/>
      <c r="D675" s="60"/>
      <c r="E675" s="61"/>
      <c r="F675" s="61"/>
      <c r="G675" s="61"/>
      <c r="H675" s="61"/>
      <c r="I675" s="61"/>
      <c r="J675" s="6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</row>
    <row r="676" spans="1:29" ht="12.75" customHeight="1">
      <c r="A676" s="59"/>
      <c r="B676" s="59"/>
      <c r="C676" s="11"/>
      <c r="D676" s="60"/>
      <c r="E676" s="61"/>
      <c r="F676" s="61"/>
      <c r="G676" s="61"/>
      <c r="H676" s="61"/>
      <c r="I676" s="61"/>
      <c r="J676" s="6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</row>
    <row r="677" spans="1:29" ht="12.75" customHeight="1">
      <c r="A677" s="59"/>
      <c r="B677" s="59"/>
      <c r="C677" s="11"/>
      <c r="D677" s="60"/>
      <c r="E677" s="61"/>
      <c r="F677" s="61"/>
      <c r="G677" s="61"/>
      <c r="H677" s="61"/>
      <c r="I677" s="61"/>
      <c r="J677" s="6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</row>
    <row r="678" spans="1:29" ht="12.75" customHeight="1">
      <c r="A678" s="59"/>
      <c r="B678" s="59"/>
      <c r="C678" s="11"/>
      <c r="D678" s="60"/>
      <c r="E678" s="61"/>
      <c r="F678" s="61"/>
      <c r="G678" s="61"/>
      <c r="H678" s="61"/>
      <c r="I678" s="61"/>
      <c r="J678" s="6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</row>
    <row r="679" spans="1:29" ht="12.75" customHeight="1">
      <c r="A679" s="59"/>
      <c r="B679" s="59"/>
      <c r="C679" s="11"/>
      <c r="D679" s="60"/>
      <c r="E679" s="61"/>
      <c r="F679" s="61"/>
      <c r="G679" s="61"/>
      <c r="H679" s="61"/>
      <c r="I679" s="61"/>
      <c r="J679" s="6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</row>
    <row r="680" spans="1:29" ht="12.75" customHeight="1">
      <c r="A680" s="59"/>
      <c r="B680" s="59"/>
      <c r="C680" s="11"/>
      <c r="D680" s="60"/>
      <c r="E680" s="61"/>
      <c r="F680" s="61"/>
      <c r="G680" s="61"/>
      <c r="H680" s="61"/>
      <c r="I680" s="61"/>
      <c r="J680" s="6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</row>
    <row r="681" spans="1:29" ht="12.75" customHeight="1">
      <c r="A681" s="59"/>
      <c r="B681" s="59"/>
      <c r="C681" s="11"/>
      <c r="D681" s="60"/>
      <c r="E681" s="61"/>
      <c r="F681" s="61"/>
      <c r="G681" s="61"/>
      <c r="H681" s="61"/>
      <c r="I681" s="61"/>
      <c r="J681" s="6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</row>
    <row r="682" spans="1:29" ht="12.75" customHeight="1">
      <c r="A682" s="59"/>
      <c r="B682" s="59"/>
      <c r="C682" s="11"/>
      <c r="D682" s="60"/>
      <c r="E682" s="61"/>
      <c r="F682" s="61"/>
      <c r="G682" s="61"/>
      <c r="H682" s="61"/>
      <c r="I682" s="61"/>
      <c r="J682" s="6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</row>
    <row r="683" spans="1:29" ht="12.75" customHeight="1">
      <c r="A683" s="59"/>
      <c r="B683" s="59"/>
      <c r="C683" s="11"/>
      <c r="D683" s="60"/>
      <c r="E683" s="61"/>
      <c r="F683" s="61"/>
      <c r="G683" s="61"/>
      <c r="H683" s="61"/>
      <c r="I683" s="61"/>
      <c r="J683" s="6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</row>
    <row r="684" spans="1:29" ht="12.75" customHeight="1">
      <c r="A684" s="59"/>
      <c r="B684" s="59"/>
      <c r="C684" s="11"/>
      <c r="D684" s="60"/>
      <c r="E684" s="61"/>
      <c r="F684" s="61"/>
      <c r="G684" s="61"/>
      <c r="H684" s="61"/>
      <c r="I684" s="61"/>
      <c r="J684" s="6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</row>
    <row r="685" spans="1:29" ht="12.75" customHeight="1">
      <c r="A685" s="59"/>
      <c r="B685" s="59"/>
      <c r="C685" s="11"/>
      <c r="D685" s="60"/>
      <c r="E685" s="61"/>
      <c r="F685" s="61"/>
      <c r="G685" s="61"/>
      <c r="H685" s="61"/>
      <c r="I685" s="61"/>
      <c r="J685" s="6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</row>
    <row r="686" spans="1:29" ht="12.75" customHeight="1">
      <c r="A686" s="59"/>
      <c r="B686" s="59"/>
      <c r="C686" s="11"/>
      <c r="D686" s="60"/>
      <c r="E686" s="61"/>
      <c r="F686" s="61"/>
      <c r="G686" s="61"/>
      <c r="H686" s="61"/>
      <c r="I686" s="61"/>
      <c r="J686" s="6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</row>
    <row r="687" spans="1:29" ht="12.75" customHeight="1">
      <c r="A687" s="59"/>
      <c r="B687" s="59"/>
      <c r="C687" s="11"/>
      <c r="D687" s="60"/>
      <c r="E687" s="61"/>
      <c r="F687" s="61"/>
      <c r="G687" s="61"/>
      <c r="H687" s="61"/>
      <c r="I687" s="61"/>
      <c r="J687" s="6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</row>
    <row r="688" spans="1:29" ht="12.75" customHeight="1">
      <c r="A688" s="59"/>
      <c r="B688" s="59"/>
      <c r="C688" s="11"/>
      <c r="D688" s="60"/>
      <c r="E688" s="61"/>
      <c r="F688" s="61"/>
      <c r="G688" s="61"/>
      <c r="H688" s="61"/>
      <c r="I688" s="61"/>
      <c r="J688" s="6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</row>
    <row r="689" spans="1:29" ht="12.75" customHeight="1">
      <c r="A689" s="59"/>
      <c r="B689" s="59"/>
      <c r="C689" s="11"/>
      <c r="D689" s="60"/>
      <c r="E689" s="61"/>
      <c r="F689" s="61"/>
      <c r="G689" s="61"/>
      <c r="H689" s="61"/>
      <c r="I689" s="61"/>
      <c r="J689" s="6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</row>
    <row r="690" spans="1:29" ht="12.75" customHeight="1">
      <c r="A690" s="59"/>
      <c r="B690" s="59"/>
      <c r="C690" s="11"/>
      <c r="D690" s="60"/>
      <c r="E690" s="61"/>
      <c r="F690" s="61"/>
      <c r="G690" s="61"/>
      <c r="H690" s="61"/>
      <c r="I690" s="61"/>
      <c r="J690" s="6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</row>
    <row r="691" spans="1:29" ht="12.75" customHeight="1">
      <c r="A691" s="59"/>
      <c r="B691" s="59"/>
      <c r="C691" s="11"/>
      <c r="D691" s="60"/>
      <c r="E691" s="61"/>
      <c r="F691" s="61"/>
      <c r="G691" s="61"/>
      <c r="H691" s="61"/>
      <c r="I691" s="61"/>
      <c r="J691" s="6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</row>
    <row r="692" spans="1:29" ht="12.75" customHeight="1">
      <c r="A692" s="59"/>
      <c r="B692" s="59"/>
      <c r="C692" s="11"/>
      <c r="D692" s="60"/>
      <c r="E692" s="61"/>
      <c r="F692" s="61"/>
      <c r="G692" s="61"/>
      <c r="H692" s="61"/>
      <c r="I692" s="61"/>
      <c r="J692" s="6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</row>
    <row r="693" spans="1:29" ht="12.75" customHeight="1">
      <c r="A693" s="59"/>
      <c r="B693" s="59"/>
      <c r="C693" s="11"/>
      <c r="D693" s="60"/>
      <c r="E693" s="61"/>
      <c r="F693" s="61"/>
      <c r="G693" s="61"/>
      <c r="H693" s="61"/>
      <c r="I693" s="61"/>
      <c r="J693" s="6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</row>
    <row r="694" spans="1:29" ht="12.75" customHeight="1">
      <c r="A694" s="59"/>
      <c r="B694" s="59"/>
      <c r="C694" s="11"/>
      <c r="D694" s="60"/>
      <c r="E694" s="61"/>
      <c r="F694" s="61"/>
      <c r="G694" s="61"/>
      <c r="H694" s="61"/>
      <c r="I694" s="61"/>
      <c r="J694" s="6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</row>
    <row r="695" spans="1:29" ht="12.75" customHeight="1">
      <c r="A695" s="59"/>
      <c r="B695" s="59"/>
      <c r="C695" s="11"/>
      <c r="D695" s="60"/>
      <c r="E695" s="61"/>
      <c r="F695" s="61"/>
      <c r="G695" s="61"/>
      <c r="H695" s="61"/>
      <c r="I695" s="61"/>
      <c r="J695" s="6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</row>
    <row r="696" spans="1:29" ht="12.75" customHeight="1">
      <c r="A696" s="59"/>
      <c r="B696" s="59"/>
      <c r="C696" s="11"/>
      <c r="D696" s="60"/>
      <c r="E696" s="61"/>
      <c r="F696" s="61"/>
      <c r="G696" s="61"/>
      <c r="H696" s="61"/>
      <c r="I696" s="61"/>
      <c r="J696" s="6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</row>
    <row r="697" spans="1:29" ht="12.75" customHeight="1">
      <c r="A697" s="59"/>
      <c r="B697" s="59"/>
      <c r="C697" s="11"/>
      <c r="D697" s="60"/>
      <c r="E697" s="61"/>
      <c r="F697" s="61"/>
      <c r="G697" s="61"/>
      <c r="H697" s="61"/>
      <c r="I697" s="61"/>
      <c r="J697" s="6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</row>
    <row r="698" spans="1:29" ht="12.75" customHeight="1">
      <c r="A698" s="59"/>
      <c r="B698" s="59"/>
      <c r="C698" s="11"/>
      <c r="D698" s="60"/>
      <c r="E698" s="61"/>
      <c r="F698" s="61"/>
      <c r="G698" s="61"/>
      <c r="H698" s="61"/>
      <c r="I698" s="61"/>
      <c r="J698" s="6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</row>
    <row r="699" spans="1:29" ht="12.75" customHeight="1">
      <c r="A699" s="59"/>
      <c r="B699" s="59"/>
      <c r="C699" s="11"/>
      <c r="D699" s="60"/>
      <c r="E699" s="61"/>
      <c r="F699" s="61"/>
      <c r="G699" s="61"/>
      <c r="H699" s="61"/>
      <c r="I699" s="61"/>
      <c r="J699" s="6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</row>
    <row r="700" spans="1:29" ht="12.75" customHeight="1">
      <c r="A700" s="59"/>
      <c r="B700" s="59"/>
      <c r="C700" s="11"/>
      <c r="D700" s="60"/>
      <c r="E700" s="61"/>
      <c r="F700" s="61"/>
      <c r="G700" s="61"/>
      <c r="H700" s="61"/>
      <c r="I700" s="61"/>
      <c r="J700" s="6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</row>
    <row r="701" spans="1:29" ht="12.75" customHeight="1">
      <c r="A701" s="59"/>
      <c r="B701" s="59"/>
      <c r="C701" s="11"/>
      <c r="D701" s="60"/>
      <c r="E701" s="61"/>
      <c r="F701" s="61"/>
      <c r="G701" s="61"/>
      <c r="H701" s="61"/>
      <c r="I701" s="61"/>
      <c r="J701" s="6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</row>
    <row r="702" spans="1:29" ht="12.75" customHeight="1">
      <c r="A702" s="59"/>
      <c r="B702" s="59"/>
      <c r="C702" s="11"/>
      <c r="D702" s="60"/>
      <c r="E702" s="61"/>
      <c r="F702" s="61"/>
      <c r="G702" s="61"/>
      <c r="H702" s="61"/>
      <c r="I702" s="61"/>
      <c r="J702" s="6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</row>
    <row r="703" spans="1:29" ht="12.75" customHeight="1">
      <c r="A703" s="59"/>
      <c r="B703" s="59"/>
      <c r="C703" s="11"/>
      <c r="D703" s="60"/>
      <c r="E703" s="61"/>
      <c r="F703" s="61"/>
      <c r="G703" s="61"/>
      <c r="H703" s="61"/>
      <c r="I703" s="61"/>
      <c r="J703" s="6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</row>
    <row r="704" spans="1:29" ht="12.75" customHeight="1">
      <c r="A704" s="59"/>
      <c r="B704" s="59"/>
      <c r="C704" s="11"/>
      <c r="D704" s="60"/>
      <c r="E704" s="61"/>
      <c r="F704" s="61"/>
      <c r="G704" s="61"/>
      <c r="H704" s="61"/>
      <c r="I704" s="61"/>
      <c r="J704" s="6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</row>
    <row r="705" spans="1:29" ht="12.75" customHeight="1">
      <c r="A705" s="59"/>
      <c r="B705" s="59"/>
      <c r="C705" s="11"/>
      <c r="D705" s="60"/>
      <c r="E705" s="61"/>
      <c r="F705" s="61"/>
      <c r="G705" s="61"/>
      <c r="H705" s="61"/>
      <c r="I705" s="61"/>
      <c r="J705" s="6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</row>
    <row r="706" spans="1:29" ht="12.75" customHeight="1">
      <c r="A706" s="59"/>
      <c r="B706" s="59"/>
      <c r="C706" s="11"/>
      <c r="D706" s="60"/>
      <c r="E706" s="61"/>
      <c r="F706" s="61"/>
      <c r="G706" s="61"/>
      <c r="H706" s="61"/>
      <c r="I706" s="61"/>
      <c r="J706" s="6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</row>
    <row r="707" spans="1:29" ht="12.75" customHeight="1">
      <c r="A707" s="59"/>
      <c r="B707" s="59"/>
      <c r="C707" s="11"/>
      <c r="D707" s="60"/>
      <c r="E707" s="61"/>
      <c r="F707" s="61"/>
      <c r="G707" s="61"/>
      <c r="H707" s="61"/>
      <c r="I707" s="61"/>
      <c r="J707" s="6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</row>
    <row r="708" spans="1:29" ht="12.75" customHeight="1">
      <c r="A708" s="59"/>
      <c r="B708" s="59"/>
      <c r="C708" s="11"/>
      <c r="D708" s="60"/>
      <c r="E708" s="61"/>
      <c r="F708" s="61"/>
      <c r="G708" s="61"/>
      <c r="H708" s="61"/>
      <c r="I708" s="61"/>
      <c r="J708" s="6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</row>
    <row r="709" spans="1:29" ht="12.75" customHeight="1">
      <c r="A709" s="59"/>
      <c r="B709" s="59"/>
      <c r="C709" s="11"/>
      <c r="D709" s="60"/>
      <c r="E709" s="61"/>
      <c r="F709" s="61"/>
      <c r="G709" s="61"/>
      <c r="H709" s="61"/>
      <c r="I709" s="61"/>
      <c r="J709" s="6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</row>
    <row r="710" spans="1:29" ht="12.75" customHeight="1">
      <c r="A710" s="59"/>
      <c r="B710" s="59"/>
      <c r="C710" s="11"/>
      <c r="D710" s="60"/>
      <c r="E710" s="61"/>
      <c r="F710" s="61"/>
      <c r="G710" s="61"/>
      <c r="H710" s="61"/>
      <c r="I710" s="61"/>
      <c r="J710" s="6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</row>
    <row r="711" spans="1:29" ht="12.75" customHeight="1">
      <c r="A711" s="59"/>
      <c r="B711" s="59"/>
      <c r="C711" s="11"/>
      <c r="D711" s="60"/>
      <c r="E711" s="61"/>
      <c r="F711" s="61"/>
      <c r="G711" s="61"/>
      <c r="H711" s="61"/>
      <c r="I711" s="61"/>
      <c r="J711" s="6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</row>
    <row r="712" spans="1:29" ht="12.75" customHeight="1">
      <c r="A712" s="59"/>
      <c r="B712" s="59"/>
      <c r="C712" s="11"/>
      <c r="D712" s="60"/>
      <c r="E712" s="61"/>
      <c r="F712" s="61"/>
      <c r="G712" s="61"/>
      <c r="H712" s="61"/>
      <c r="I712" s="61"/>
      <c r="J712" s="6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</row>
    <row r="713" spans="1:29" ht="12.75" customHeight="1">
      <c r="A713" s="59"/>
      <c r="B713" s="59"/>
      <c r="C713" s="11"/>
      <c r="D713" s="60"/>
      <c r="E713" s="61"/>
      <c r="F713" s="61"/>
      <c r="G713" s="61"/>
      <c r="H713" s="61"/>
      <c r="I713" s="61"/>
      <c r="J713" s="6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</row>
    <row r="714" spans="1:29" ht="12.75" customHeight="1">
      <c r="A714" s="59"/>
      <c r="B714" s="59"/>
      <c r="C714" s="11"/>
      <c r="D714" s="60"/>
      <c r="E714" s="61"/>
      <c r="F714" s="61"/>
      <c r="G714" s="61"/>
      <c r="H714" s="61"/>
      <c r="I714" s="61"/>
      <c r="J714" s="6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</row>
    <row r="715" spans="1:29" ht="12.75" customHeight="1">
      <c r="A715" s="59"/>
      <c r="B715" s="59"/>
      <c r="C715" s="11"/>
      <c r="D715" s="60"/>
      <c r="E715" s="61"/>
      <c r="F715" s="61"/>
      <c r="G715" s="61"/>
      <c r="H715" s="61"/>
      <c r="I715" s="61"/>
      <c r="J715" s="6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</row>
    <row r="716" spans="1:29" ht="12.75" customHeight="1">
      <c r="A716" s="59"/>
      <c r="B716" s="59"/>
      <c r="C716" s="11"/>
      <c r="D716" s="60"/>
      <c r="E716" s="61"/>
      <c r="F716" s="61"/>
      <c r="G716" s="61"/>
      <c r="H716" s="61"/>
      <c r="I716" s="61"/>
      <c r="J716" s="6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</row>
    <row r="717" spans="1:29" ht="12.75" customHeight="1">
      <c r="A717" s="59"/>
      <c r="B717" s="59"/>
      <c r="C717" s="11"/>
      <c r="D717" s="60"/>
      <c r="E717" s="61"/>
      <c r="F717" s="61"/>
      <c r="G717" s="61"/>
      <c r="H717" s="61"/>
      <c r="I717" s="61"/>
      <c r="J717" s="6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</row>
    <row r="718" spans="1:29" ht="12.75" customHeight="1">
      <c r="A718" s="59"/>
      <c r="B718" s="59"/>
      <c r="C718" s="11"/>
      <c r="D718" s="60"/>
      <c r="E718" s="61"/>
      <c r="F718" s="61"/>
      <c r="G718" s="61"/>
      <c r="H718" s="61"/>
      <c r="I718" s="61"/>
      <c r="J718" s="6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</row>
    <row r="719" spans="1:29" ht="12.75" customHeight="1">
      <c r="A719" s="59"/>
      <c r="B719" s="59"/>
      <c r="C719" s="11"/>
      <c r="D719" s="60"/>
      <c r="E719" s="61"/>
      <c r="F719" s="61"/>
      <c r="G719" s="61"/>
      <c r="H719" s="61"/>
      <c r="I719" s="61"/>
      <c r="J719" s="6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</row>
    <row r="720" spans="1:29" ht="12.75" customHeight="1">
      <c r="A720" s="59"/>
      <c r="B720" s="59"/>
      <c r="C720" s="11"/>
      <c r="D720" s="60"/>
      <c r="E720" s="61"/>
      <c r="F720" s="61"/>
      <c r="G720" s="61"/>
      <c r="H720" s="61"/>
      <c r="I720" s="61"/>
      <c r="J720" s="6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</row>
    <row r="721" spans="1:29" ht="12.75" customHeight="1">
      <c r="A721" s="59"/>
      <c r="B721" s="59"/>
      <c r="C721" s="11"/>
      <c r="D721" s="60"/>
      <c r="E721" s="61"/>
      <c r="F721" s="61"/>
      <c r="G721" s="61"/>
      <c r="H721" s="61"/>
      <c r="I721" s="61"/>
      <c r="J721" s="6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</row>
    <row r="722" spans="1:29" ht="12.75" customHeight="1">
      <c r="A722" s="59"/>
      <c r="B722" s="59"/>
      <c r="C722" s="11"/>
      <c r="D722" s="60"/>
      <c r="E722" s="61"/>
      <c r="F722" s="61"/>
      <c r="G722" s="61"/>
      <c r="H722" s="61"/>
      <c r="I722" s="61"/>
      <c r="J722" s="6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</row>
    <row r="723" spans="1:29" ht="12.75" customHeight="1">
      <c r="A723" s="59"/>
      <c r="B723" s="59"/>
      <c r="C723" s="11"/>
      <c r="D723" s="60"/>
      <c r="E723" s="61"/>
      <c r="F723" s="61"/>
      <c r="G723" s="61"/>
      <c r="H723" s="61"/>
      <c r="I723" s="61"/>
      <c r="J723" s="6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</row>
    <row r="724" spans="1:29" ht="12.75" customHeight="1">
      <c r="A724" s="59"/>
      <c r="B724" s="59"/>
      <c r="C724" s="11"/>
      <c r="D724" s="60"/>
      <c r="E724" s="61"/>
      <c r="F724" s="61"/>
      <c r="G724" s="61"/>
      <c r="H724" s="61"/>
      <c r="I724" s="61"/>
      <c r="J724" s="6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</row>
    <row r="725" spans="1:29" ht="12.75" customHeight="1">
      <c r="A725" s="59"/>
      <c r="B725" s="59"/>
      <c r="C725" s="11"/>
      <c r="D725" s="60"/>
      <c r="E725" s="61"/>
      <c r="F725" s="61"/>
      <c r="G725" s="61"/>
      <c r="H725" s="61"/>
      <c r="I725" s="61"/>
      <c r="J725" s="6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</row>
    <row r="726" spans="1:29" ht="12.75" customHeight="1">
      <c r="A726" s="59"/>
      <c r="B726" s="59"/>
      <c r="C726" s="11"/>
      <c r="D726" s="60"/>
      <c r="E726" s="61"/>
      <c r="F726" s="61"/>
      <c r="G726" s="61"/>
      <c r="H726" s="61"/>
      <c r="I726" s="61"/>
      <c r="J726" s="6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</row>
    <row r="727" spans="1:29" ht="12.75" customHeight="1">
      <c r="A727" s="59"/>
      <c r="B727" s="59"/>
      <c r="C727" s="11"/>
      <c r="D727" s="60"/>
      <c r="E727" s="61"/>
      <c r="F727" s="61"/>
      <c r="G727" s="61"/>
      <c r="H727" s="61"/>
      <c r="I727" s="61"/>
      <c r="J727" s="6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</row>
    <row r="728" spans="1:29" ht="12.75" customHeight="1">
      <c r="A728" s="59"/>
      <c r="B728" s="59"/>
      <c r="C728" s="11"/>
      <c r="D728" s="60"/>
      <c r="E728" s="61"/>
      <c r="F728" s="61"/>
      <c r="G728" s="61"/>
      <c r="H728" s="61"/>
      <c r="I728" s="61"/>
      <c r="J728" s="6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</row>
    <row r="729" spans="1:29" ht="12.75" customHeight="1">
      <c r="A729" s="59"/>
      <c r="B729" s="59"/>
      <c r="C729" s="11"/>
      <c r="D729" s="60"/>
      <c r="E729" s="61"/>
      <c r="F729" s="61"/>
      <c r="G729" s="61"/>
      <c r="H729" s="61"/>
      <c r="I729" s="61"/>
      <c r="J729" s="6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</row>
    <row r="730" spans="1:29" ht="12.75" customHeight="1">
      <c r="A730" s="59"/>
      <c r="B730" s="59"/>
      <c r="C730" s="11"/>
      <c r="D730" s="60"/>
      <c r="E730" s="61"/>
      <c r="F730" s="61"/>
      <c r="G730" s="61"/>
      <c r="H730" s="61"/>
      <c r="I730" s="61"/>
      <c r="J730" s="6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</row>
    <row r="731" spans="1:29" ht="12.75" customHeight="1">
      <c r="A731" s="59"/>
      <c r="B731" s="59"/>
      <c r="C731" s="11"/>
      <c r="D731" s="60"/>
      <c r="E731" s="61"/>
      <c r="F731" s="61"/>
      <c r="G731" s="61"/>
      <c r="H731" s="61"/>
      <c r="I731" s="61"/>
      <c r="J731" s="6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</row>
    <row r="732" spans="1:29" ht="12.75" customHeight="1">
      <c r="A732" s="59"/>
      <c r="B732" s="59"/>
      <c r="C732" s="11"/>
      <c r="D732" s="60"/>
      <c r="E732" s="61"/>
      <c r="F732" s="61"/>
      <c r="G732" s="61"/>
      <c r="H732" s="61"/>
      <c r="I732" s="61"/>
      <c r="J732" s="6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</row>
    <row r="733" spans="1:29" ht="12.75" customHeight="1">
      <c r="A733" s="59"/>
      <c r="B733" s="59"/>
      <c r="C733" s="11"/>
      <c r="D733" s="60"/>
      <c r="E733" s="61"/>
      <c r="F733" s="61"/>
      <c r="G733" s="61"/>
      <c r="H733" s="61"/>
      <c r="I733" s="61"/>
      <c r="J733" s="6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</row>
    <row r="734" spans="1:29" ht="12.75" customHeight="1">
      <c r="A734" s="59"/>
      <c r="B734" s="59"/>
      <c r="C734" s="11"/>
      <c r="D734" s="60"/>
      <c r="E734" s="61"/>
      <c r="F734" s="61"/>
      <c r="G734" s="61"/>
      <c r="H734" s="61"/>
      <c r="I734" s="61"/>
      <c r="J734" s="6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</row>
    <row r="735" spans="1:29" ht="12.75" customHeight="1">
      <c r="A735" s="59"/>
      <c r="B735" s="59"/>
      <c r="C735" s="11"/>
      <c r="D735" s="60"/>
      <c r="E735" s="61"/>
      <c r="F735" s="61"/>
      <c r="G735" s="61"/>
      <c r="H735" s="61"/>
      <c r="I735" s="61"/>
      <c r="J735" s="6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</row>
    <row r="736" spans="1:29" ht="12.75" customHeight="1">
      <c r="A736" s="59"/>
      <c r="B736" s="59"/>
      <c r="C736" s="11"/>
      <c r="D736" s="60"/>
      <c r="E736" s="61"/>
      <c r="F736" s="61"/>
      <c r="G736" s="61"/>
      <c r="H736" s="61"/>
      <c r="I736" s="61"/>
      <c r="J736" s="6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</row>
    <row r="737" spans="1:29" ht="12.75" customHeight="1">
      <c r="A737" s="59"/>
      <c r="B737" s="59"/>
      <c r="C737" s="11"/>
      <c r="D737" s="60"/>
      <c r="E737" s="61"/>
      <c r="F737" s="61"/>
      <c r="G737" s="61"/>
      <c r="H737" s="61"/>
      <c r="I737" s="61"/>
      <c r="J737" s="6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</row>
    <row r="738" spans="1:29" ht="12.75" customHeight="1">
      <c r="A738" s="59"/>
      <c r="B738" s="59"/>
      <c r="C738" s="11"/>
      <c r="D738" s="60"/>
      <c r="E738" s="61"/>
      <c r="F738" s="61"/>
      <c r="G738" s="61"/>
      <c r="H738" s="61"/>
      <c r="I738" s="61"/>
      <c r="J738" s="6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</row>
    <row r="739" spans="1:29" ht="12.75" customHeight="1">
      <c r="A739" s="59"/>
      <c r="B739" s="59"/>
      <c r="C739" s="11"/>
      <c r="D739" s="60"/>
      <c r="E739" s="61"/>
      <c r="F739" s="61"/>
      <c r="G739" s="61"/>
      <c r="H739" s="61"/>
      <c r="I739" s="61"/>
      <c r="J739" s="6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</row>
    <row r="740" spans="1:29" ht="12.75" customHeight="1">
      <c r="A740" s="59"/>
      <c r="B740" s="59"/>
      <c r="C740" s="11"/>
      <c r="D740" s="60"/>
      <c r="E740" s="61"/>
      <c r="F740" s="61"/>
      <c r="G740" s="61"/>
      <c r="H740" s="61"/>
      <c r="I740" s="61"/>
      <c r="J740" s="6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</row>
    <row r="741" spans="1:29" ht="12.75" customHeight="1">
      <c r="A741" s="59"/>
      <c r="B741" s="59"/>
      <c r="C741" s="11"/>
      <c r="D741" s="60"/>
      <c r="E741" s="61"/>
      <c r="F741" s="61"/>
      <c r="G741" s="61"/>
      <c r="H741" s="61"/>
      <c r="I741" s="61"/>
      <c r="J741" s="6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</row>
    <row r="742" spans="1:29" ht="12.75" customHeight="1">
      <c r="A742" s="59"/>
      <c r="B742" s="59"/>
      <c r="C742" s="11"/>
      <c r="D742" s="60"/>
      <c r="E742" s="61"/>
      <c r="F742" s="61"/>
      <c r="G742" s="61"/>
      <c r="H742" s="61"/>
      <c r="I742" s="61"/>
      <c r="J742" s="6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</row>
    <row r="743" spans="1:29" ht="12.75" customHeight="1">
      <c r="A743" s="59"/>
      <c r="B743" s="59"/>
      <c r="C743" s="11"/>
      <c r="D743" s="60"/>
      <c r="E743" s="61"/>
      <c r="F743" s="61"/>
      <c r="G743" s="61"/>
      <c r="H743" s="61"/>
      <c r="I743" s="61"/>
      <c r="J743" s="6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</row>
    <row r="744" spans="1:29" ht="12.75" customHeight="1">
      <c r="A744" s="59"/>
      <c r="B744" s="59"/>
      <c r="C744" s="11"/>
      <c r="D744" s="60"/>
      <c r="E744" s="61"/>
      <c r="F744" s="61"/>
      <c r="G744" s="61"/>
      <c r="H744" s="61"/>
      <c r="I744" s="61"/>
      <c r="J744" s="6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</row>
    <row r="745" spans="1:29" ht="12.75" customHeight="1">
      <c r="A745" s="59"/>
      <c r="B745" s="59"/>
      <c r="C745" s="11"/>
      <c r="D745" s="60"/>
      <c r="E745" s="61"/>
      <c r="F745" s="61"/>
      <c r="G745" s="61"/>
      <c r="H745" s="61"/>
      <c r="I745" s="61"/>
      <c r="J745" s="6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</row>
    <row r="746" spans="1:29" ht="12.75" customHeight="1">
      <c r="A746" s="59"/>
      <c r="B746" s="59"/>
      <c r="C746" s="11"/>
      <c r="D746" s="60"/>
      <c r="E746" s="61"/>
      <c r="F746" s="61"/>
      <c r="G746" s="61"/>
      <c r="H746" s="61"/>
      <c r="I746" s="61"/>
      <c r="J746" s="6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</row>
    <row r="747" spans="1:29" ht="12.75" customHeight="1">
      <c r="A747" s="59"/>
      <c r="B747" s="59"/>
      <c r="C747" s="11"/>
      <c r="D747" s="60"/>
      <c r="E747" s="61"/>
      <c r="F747" s="61"/>
      <c r="G747" s="61"/>
      <c r="H747" s="61"/>
      <c r="I747" s="61"/>
      <c r="J747" s="6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</row>
    <row r="748" spans="1:29" ht="12.75" customHeight="1">
      <c r="A748" s="59"/>
      <c r="B748" s="59"/>
      <c r="C748" s="11"/>
      <c r="D748" s="60"/>
      <c r="E748" s="61"/>
      <c r="F748" s="61"/>
      <c r="G748" s="61"/>
      <c r="H748" s="61"/>
      <c r="I748" s="61"/>
      <c r="J748" s="6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</row>
    <row r="749" spans="1:29" ht="12.75" customHeight="1">
      <c r="A749" s="59"/>
      <c r="B749" s="59"/>
      <c r="C749" s="11"/>
      <c r="D749" s="60"/>
      <c r="E749" s="61"/>
      <c r="F749" s="61"/>
      <c r="G749" s="61"/>
      <c r="H749" s="61"/>
      <c r="I749" s="61"/>
      <c r="J749" s="6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</row>
    <row r="750" spans="1:29" ht="12.75" customHeight="1">
      <c r="A750" s="59"/>
      <c r="B750" s="59"/>
      <c r="C750" s="11"/>
      <c r="D750" s="60"/>
      <c r="E750" s="61"/>
      <c r="F750" s="61"/>
      <c r="G750" s="61"/>
      <c r="H750" s="61"/>
      <c r="I750" s="61"/>
      <c r="J750" s="6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</row>
    <row r="751" spans="1:29" ht="12.75" customHeight="1">
      <c r="A751" s="59"/>
      <c r="B751" s="59"/>
      <c r="C751" s="11"/>
      <c r="D751" s="60"/>
      <c r="E751" s="61"/>
      <c r="F751" s="61"/>
      <c r="G751" s="61"/>
      <c r="H751" s="61"/>
      <c r="I751" s="61"/>
      <c r="J751" s="6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</row>
    <row r="752" spans="1:29" ht="12.75" customHeight="1">
      <c r="A752" s="59"/>
      <c r="B752" s="59"/>
      <c r="C752" s="11"/>
      <c r="D752" s="60"/>
      <c r="E752" s="61"/>
      <c r="F752" s="61"/>
      <c r="G752" s="61"/>
      <c r="H752" s="61"/>
      <c r="I752" s="61"/>
      <c r="J752" s="6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</row>
    <row r="753" spans="1:29" ht="12.75" customHeight="1">
      <c r="A753" s="59"/>
      <c r="B753" s="59"/>
      <c r="C753" s="11"/>
      <c r="D753" s="60"/>
      <c r="E753" s="61"/>
      <c r="F753" s="61"/>
      <c r="G753" s="61"/>
      <c r="H753" s="61"/>
      <c r="I753" s="61"/>
      <c r="J753" s="6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</row>
    <row r="754" spans="1:29" ht="12.75" customHeight="1">
      <c r="A754" s="59"/>
      <c r="B754" s="59"/>
      <c r="C754" s="11"/>
      <c r="D754" s="60"/>
      <c r="E754" s="61"/>
      <c r="F754" s="61"/>
      <c r="G754" s="61"/>
      <c r="H754" s="61"/>
      <c r="I754" s="61"/>
      <c r="J754" s="6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</row>
    <row r="755" spans="1:29" ht="12.75" customHeight="1">
      <c r="A755" s="59"/>
      <c r="B755" s="59"/>
      <c r="C755" s="11"/>
      <c r="D755" s="60"/>
      <c r="E755" s="61"/>
      <c r="F755" s="61"/>
      <c r="G755" s="61"/>
      <c r="H755" s="61"/>
      <c r="I755" s="61"/>
      <c r="J755" s="6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</row>
    <row r="756" spans="1:29" ht="12.75" customHeight="1">
      <c r="A756" s="59"/>
      <c r="B756" s="59"/>
      <c r="C756" s="11"/>
      <c r="D756" s="60"/>
      <c r="E756" s="61"/>
      <c r="F756" s="61"/>
      <c r="G756" s="61"/>
      <c r="H756" s="61"/>
      <c r="I756" s="61"/>
      <c r="J756" s="6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</row>
    <row r="757" spans="1:29" ht="12.75" customHeight="1">
      <c r="A757" s="59"/>
      <c r="B757" s="59"/>
      <c r="C757" s="11"/>
      <c r="D757" s="60"/>
      <c r="E757" s="61"/>
      <c r="F757" s="61"/>
      <c r="G757" s="61"/>
      <c r="H757" s="61"/>
      <c r="I757" s="61"/>
      <c r="J757" s="6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</row>
    <row r="758" spans="1:29" ht="12.75" customHeight="1">
      <c r="A758" s="59"/>
      <c r="B758" s="59"/>
      <c r="C758" s="11"/>
      <c r="D758" s="60"/>
      <c r="E758" s="61"/>
      <c r="F758" s="61"/>
      <c r="G758" s="61"/>
      <c r="H758" s="61"/>
      <c r="I758" s="61"/>
      <c r="J758" s="6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</row>
    <row r="759" spans="1:29" ht="12.75" customHeight="1">
      <c r="A759" s="59"/>
      <c r="B759" s="59"/>
      <c r="C759" s="11"/>
      <c r="D759" s="60"/>
      <c r="E759" s="61"/>
      <c r="F759" s="61"/>
      <c r="G759" s="61"/>
      <c r="H759" s="61"/>
      <c r="I759" s="61"/>
      <c r="J759" s="6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</row>
    <row r="760" spans="1:29" ht="12.75" customHeight="1">
      <c r="A760" s="59"/>
      <c r="B760" s="59"/>
      <c r="C760" s="11"/>
      <c r="D760" s="60"/>
      <c r="E760" s="61"/>
      <c r="F760" s="61"/>
      <c r="G760" s="61"/>
      <c r="H760" s="61"/>
      <c r="I760" s="61"/>
      <c r="J760" s="6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</row>
    <row r="761" spans="1:29" ht="12.75" customHeight="1">
      <c r="A761" s="59"/>
      <c r="B761" s="59"/>
      <c r="C761" s="11"/>
      <c r="D761" s="60"/>
      <c r="E761" s="61"/>
      <c r="F761" s="61"/>
      <c r="G761" s="61"/>
      <c r="H761" s="61"/>
      <c r="I761" s="61"/>
      <c r="J761" s="6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</row>
    <row r="762" spans="1:29" ht="12.75" customHeight="1">
      <c r="A762" s="59"/>
      <c r="B762" s="59"/>
      <c r="C762" s="11"/>
      <c r="D762" s="60"/>
      <c r="E762" s="61"/>
      <c r="F762" s="61"/>
      <c r="G762" s="61"/>
      <c r="H762" s="61"/>
      <c r="I762" s="61"/>
      <c r="J762" s="6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</row>
    <row r="763" spans="1:29" ht="12.75" customHeight="1">
      <c r="A763" s="59"/>
      <c r="B763" s="59"/>
      <c r="C763" s="11"/>
      <c r="D763" s="60"/>
      <c r="E763" s="61"/>
      <c r="F763" s="61"/>
      <c r="G763" s="61"/>
      <c r="H763" s="61"/>
      <c r="I763" s="61"/>
      <c r="J763" s="6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</row>
    <row r="764" spans="1:29" ht="12.75" customHeight="1">
      <c r="A764" s="59"/>
      <c r="B764" s="59"/>
      <c r="C764" s="11"/>
      <c r="D764" s="60"/>
      <c r="E764" s="61"/>
      <c r="F764" s="61"/>
      <c r="G764" s="61"/>
      <c r="H764" s="61"/>
      <c r="I764" s="61"/>
      <c r="J764" s="6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</row>
    <row r="765" spans="1:29" ht="12.75" customHeight="1">
      <c r="A765" s="59"/>
      <c r="B765" s="59"/>
      <c r="C765" s="11"/>
      <c r="D765" s="60"/>
      <c r="E765" s="61"/>
      <c r="F765" s="61"/>
      <c r="G765" s="61"/>
      <c r="H765" s="61"/>
      <c r="I765" s="61"/>
      <c r="J765" s="6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</row>
    <row r="766" spans="1:29" ht="12.75" customHeight="1">
      <c r="A766" s="59"/>
      <c r="B766" s="59"/>
      <c r="C766" s="11"/>
      <c r="D766" s="60"/>
      <c r="E766" s="61"/>
      <c r="F766" s="61"/>
      <c r="G766" s="61"/>
      <c r="H766" s="61"/>
      <c r="I766" s="61"/>
      <c r="J766" s="6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</row>
    <row r="767" spans="1:29" ht="12.75" customHeight="1">
      <c r="A767" s="59"/>
      <c r="B767" s="59"/>
      <c r="C767" s="11"/>
      <c r="D767" s="60"/>
      <c r="E767" s="61"/>
      <c r="F767" s="61"/>
      <c r="G767" s="61"/>
      <c r="H767" s="61"/>
      <c r="I767" s="61"/>
      <c r="J767" s="6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</row>
    <row r="768" spans="1:29" ht="12.75" customHeight="1">
      <c r="A768" s="59"/>
      <c r="B768" s="59"/>
      <c r="C768" s="11"/>
      <c r="D768" s="60"/>
      <c r="E768" s="61"/>
      <c r="F768" s="61"/>
      <c r="G768" s="61"/>
      <c r="H768" s="61"/>
      <c r="I768" s="61"/>
      <c r="J768" s="6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</row>
    <row r="769" spans="1:29" ht="12.75" customHeight="1">
      <c r="A769" s="59"/>
      <c r="B769" s="59"/>
      <c r="C769" s="11"/>
      <c r="D769" s="60"/>
      <c r="E769" s="61"/>
      <c r="F769" s="61"/>
      <c r="G769" s="61"/>
      <c r="H769" s="61"/>
      <c r="I769" s="61"/>
      <c r="J769" s="6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</row>
    <row r="770" spans="1:29" ht="12.75" customHeight="1">
      <c r="A770" s="59"/>
      <c r="B770" s="59"/>
      <c r="C770" s="11"/>
      <c r="D770" s="60"/>
      <c r="E770" s="61"/>
      <c r="F770" s="61"/>
      <c r="G770" s="61"/>
      <c r="H770" s="61"/>
      <c r="I770" s="61"/>
      <c r="J770" s="6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</row>
    <row r="771" spans="1:29" ht="12.75" customHeight="1">
      <c r="A771" s="59"/>
      <c r="B771" s="59"/>
      <c r="C771" s="11"/>
      <c r="D771" s="60"/>
      <c r="E771" s="61"/>
      <c r="F771" s="61"/>
      <c r="G771" s="61"/>
      <c r="H771" s="61"/>
      <c r="I771" s="61"/>
      <c r="J771" s="6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</row>
    <row r="772" spans="1:29" ht="12.75" customHeight="1">
      <c r="A772" s="59"/>
      <c r="B772" s="59"/>
      <c r="C772" s="11"/>
      <c r="D772" s="60"/>
      <c r="E772" s="61"/>
      <c r="F772" s="61"/>
      <c r="G772" s="61"/>
      <c r="H772" s="61"/>
      <c r="I772" s="61"/>
      <c r="J772" s="6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</row>
    <row r="773" spans="1:29" ht="12.75" customHeight="1">
      <c r="A773" s="59"/>
      <c r="B773" s="59"/>
      <c r="C773" s="11"/>
      <c r="D773" s="60"/>
      <c r="E773" s="61"/>
      <c r="F773" s="61"/>
      <c r="G773" s="61"/>
      <c r="H773" s="61"/>
      <c r="I773" s="61"/>
      <c r="J773" s="6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</row>
    <row r="774" spans="1:29" ht="12.75" customHeight="1">
      <c r="A774" s="59"/>
      <c r="B774" s="59"/>
      <c r="C774" s="11"/>
      <c r="D774" s="60"/>
      <c r="E774" s="61"/>
      <c r="F774" s="61"/>
      <c r="G774" s="61"/>
      <c r="H774" s="61"/>
      <c r="I774" s="61"/>
      <c r="J774" s="6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</row>
    <row r="775" spans="1:29" ht="12.75" customHeight="1">
      <c r="A775" s="59"/>
      <c r="B775" s="59"/>
      <c r="C775" s="11"/>
      <c r="D775" s="60"/>
      <c r="E775" s="61"/>
      <c r="F775" s="61"/>
      <c r="G775" s="61"/>
      <c r="H775" s="61"/>
      <c r="I775" s="61"/>
      <c r="J775" s="6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</row>
    <row r="776" spans="1:29" ht="12.75" customHeight="1">
      <c r="A776" s="59"/>
      <c r="B776" s="59"/>
      <c r="C776" s="11"/>
      <c r="D776" s="60"/>
      <c r="E776" s="61"/>
      <c r="F776" s="61"/>
      <c r="G776" s="61"/>
      <c r="H776" s="61"/>
      <c r="I776" s="61"/>
      <c r="J776" s="6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</row>
    <row r="777" spans="1:29" ht="12.75" customHeight="1">
      <c r="A777" s="59"/>
      <c r="B777" s="59"/>
      <c r="C777" s="11"/>
      <c r="D777" s="60"/>
      <c r="E777" s="61"/>
      <c r="F777" s="61"/>
      <c r="G777" s="61"/>
      <c r="H777" s="61"/>
      <c r="I777" s="61"/>
      <c r="J777" s="6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</row>
    <row r="778" spans="1:29" ht="12.75" customHeight="1">
      <c r="A778" s="59"/>
      <c r="B778" s="59"/>
      <c r="C778" s="11"/>
      <c r="D778" s="60"/>
      <c r="E778" s="61"/>
      <c r="F778" s="61"/>
      <c r="G778" s="61"/>
      <c r="H778" s="61"/>
      <c r="I778" s="61"/>
      <c r="J778" s="6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</row>
    <row r="779" spans="1:29" ht="12.75" customHeight="1">
      <c r="A779" s="59"/>
      <c r="B779" s="59"/>
      <c r="C779" s="11"/>
      <c r="D779" s="60"/>
      <c r="E779" s="61"/>
      <c r="F779" s="61"/>
      <c r="G779" s="61"/>
      <c r="H779" s="61"/>
      <c r="I779" s="61"/>
      <c r="J779" s="6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</row>
    <row r="780" spans="1:29" ht="12.75" customHeight="1">
      <c r="A780" s="59"/>
      <c r="B780" s="59"/>
      <c r="C780" s="11"/>
      <c r="D780" s="60"/>
      <c r="E780" s="61"/>
      <c r="F780" s="61"/>
      <c r="G780" s="61"/>
      <c r="H780" s="61"/>
      <c r="I780" s="61"/>
      <c r="J780" s="6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</row>
    <row r="781" spans="1:29" ht="12.75" customHeight="1">
      <c r="A781" s="59"/>
      <c r="B781" s="59"/>
      <c r="C781" s="11"/>
      <c r="D781" s="60"/>
      <c r="E781" s="61"/>
      <c r="F781" s="61"/>
      <c r="G781" s="61"/>
      <c r="H781" s="61"/>
      <c r="I781" s="61"/>
      <c r="J781" s="6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</row>
    <row r="782" spans="1:29" ht="12.75" customHeight="1">
      <c r="A782" s="59"/>
      <c r="B782" s="59"/>
      <c r="C782" s="11"/>
      <c r="D782" s="60"/>
      <c r="E782" s="61"/>
      <c r="F782" s="61"/>
      <c r="G782" s="61"/>
      <c r="H782" s="61"/>
      <c r="I782" s="61"/>
      <c r="J782" s="6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</row>
    <row r="783" spans="1:29" ht="12.75" customHeight="1">
      <c r="A783" s="59"/>
      <c r="B783" s="59"/>
      <c r="C783" s="11"/>
      <c r="D783" s="60"/>
      <c r="E783" s="61"/>
      <c r="F783" s="61"/>
      <c r="G783" s="61"/>
      <c r="H783" s="61"/>
      <c r="I783" s="61"/>
      <c r="J783" s="6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</row>
    <row r="784" spans="1:29" ht="12.75" customHeight="1">
      <c r="A784" s="59"/>
      <c r="B784" s="59"/>
      <c r="C784" s="11"/>
      <c r="D784" s="60"/>
      <c r="E784" s="61"/>
      <c r="F784" s="61"/>
      <c r="G784" s="61"/>
      <c r="H784" s="61"/>
      <c r="I784" s="61"/>
      <c r="J784" s="6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</row>
    <row r="785" spans="1:29" ht="12.75" customHeight="1">
      <c r="A785" s="59"/>
      <c r="B785" s="59"/>
      <c r="C785" s="11"/>
      <c r="D785" s="60"/>
      <c r="E785" s="61"/>
      <c r="F785" s="61"/>
      <c r="G785" s="61"/>
      <c r="H785" s="61"/>
      <c r="I785" s="61"/>
      <c r="J785" s="6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</row>
    <row r="786" spans="1:29" ht="12.75" customHeight="1">
      <c r="A786" s="59"/>
      <c r="B786" s="59"/>
      <c r="C786" s="11"/>
      <c r="D786" s="60"/>
      <c r="E786" s="61"/>
      <c r="F786" s="61"/>
      <c r="G786" s="61"/>
      <c r="H786" s="61"/>
      <c r="I786" s="61"/>
      <c r="J786" s="6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</row>
    <row r="787" spans="1:29" ht="12.75" customHeight="1">
      <c r="A787" s="59"/>
      <c r="B787" s="59"/>
      <c r="C787" s="11"/>
      <c r="D787" s="60"/>
      <c r="E787" s="61"/>
      <c r="F787" s="61"/>
      <c r="G787" s="61"/>
      <c r="H787" s="61"/>
      <c r="I787" s="61"/>
      <c r="J787" s="6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</row>
    <row r="788" spans="1:29" ht="12.75" customHeight="1">
      <c r="A788" s="59"/>
      <c r="B788" s="59"/>
      <c r="C788" s="11"/>
      <c r="D788" s="60"/>
      <c r="E788" s="61"/>
      <c r="F788" s="61"/>
      <c r="G788" s="61"/>
      <c r="H788" s="61"/>
      <c r="I788" s="61"/>
      <c r="J788" s="6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</row>
    <row r="789" spans="1:29" ht="12.75" customHeight="1">
      <c r="A789" s="59"/>
      <c r="B789" s="59"/>
      <c r="C789" s="11"/>
      <c r="D789" s="60"/>
      <c r="E789" s="61"/>
      <c r="F789" s="61"/>
      <c r="G789" s="61"/>
      <c r="H789" s="61"/>
      <c r="I789" s="61"/>
      <c r="J789" s="6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</row>
    <row r="790" spans="1:29" ht="12.75" customHeight="1">
      <c r="A790" s="59"/>
      <c r="B790" s="59"/>
      <c r="C790" s="11"/>
      <c r="D790" s="60"/>
      <c r="E790" s="61"/>
      <c r="F790" s="61"/>
      <c r="G790" s="61"/>
      <c r="H790" s="61"/>
      <c r="I790" s="61"/>
      <c r="J790" s="6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</row>
    <row r="791" spans="1:29" ht="12.75" customHeight="1">
      <c r="A791" s="59"/>
      <c r="B791" s="59"/>
      <c r="C791" s="11"/>
      <c r="D791" s="60"/>
      <c r="E791" s="61"/>
      <c r="F791" s="61"/>
      <c r="G791" s="61"/>
      <c r="H791" s="61"/>
      <c r="I791" s="61"/>
      <c r="J791" s="6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</row>
    <row r="792" spans="1:29" ht="12.75" customHeight="1">
      <c r="A792" s="59"/>
      <c r="B792" s="59"/>
      <c r="C792" s="11"/>
      <c r="D792" s="60"/>
      <c r="E792" s="61"/>
      <c r="F792" s="61"/>
      <c r="G792" s="61"/>
      <c r="H792" s="61"/>
      <c r="I792" s="61"/>
      <c r="J792" s="6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</row>
    <row r="793" spans="1:29" ht="12.75" customHeight="1">
      <c r="A793" s="59"/>
      <c r="B793" s="59"/>
      <c r="C793" s="11"/>
      <c r="D793" s="60"/>
      <c r="E793" s="61"/>
      <c r="F793" s="61"/>
      <c r="G793" s="61"/>
      <c r="H793" s="61"/>
      <c r="I793" s="61"/>
      <c r="J793" s="6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</row>
    <row r="794" spans="1:29" ht="12.75" customHeight="1">
      <c r="A794" s="59"/>
      <c r="B794" s="59"/>
      <c r="C794" s="11"/>
      <c r="D794" s="60"/>
      <c r="E794" s="61"/>
      <c r="F794" s="61"/>
      <c r="G794" s="61"/>
      <c r="H794" s="61"/>
      <c r="I794" s="61"/>
      <c r="J794" s="6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</row>
    <row r="795" spans="1:29" ht="12.75" customHeight="1">
      <c r="A795" s="59"/>
      <c r="B795" s="59"/>
      <c r="C795" s="11"/>
      <c r="D795" s="60"/>
      <c r="E795" s="61"/>
      <c r="F795" s="61"/>
      <c r="G795" s="61"/>
      <c r="H795" s="61"/>
      <c r="I795" s="61"/>
      <c r="J795" s="6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</row>
    <row r="796" spans="1:29" ht="12.75" customHeight="1">
      <c r="A796" s="59"/>
      <c r="B796" s="59"/>
      <c r="C796" s="11"/>
      <c r="D796" s="60"/>
      <c r="E796" s="61"/>
      <c r="F796" s="61"/>
      <c r="G796" s="61"/>
      <c r="H796" s="61"/>
      <c r="I796" s="61"/>
      <c r="J796" s="6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</row>
    <row r="797" spans="1:29" ht="12.75" customHeight="1">
      <c r="A797" s="59"/>
      <c r="B797" s="59"/>
      <c r="C797" s="11"/>
      <c r="D797" s="60"/>
      <c r="E797" s="61"/>
      <c r="F797" s="61"/>
      <c r="G797" s="61"/>
      <c r="H797" s="61"/>
      <c r="I797" s="61"/>
      <c r="J797" s="6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</row>
    <row r="798" spans="1:29" ht="12.75" customHeight="1">
      <c r="A798" s="59"/>
      <c r="B798" s="59"/>
      <c r="C798" s="11"/>
      <c r="D798" s="60"/>
      <c r="E798" s="61"/>
      <c r="F798" s="61"/>
      <c r="G798" s="61"/>
      <c r="H798" s="61"/>
      <c r="I798" s="61"/>
      <c r="J798" s="6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</row>
    <row r="799" spans="1:29" ht="12.75" customHeight="1">
      <c r="A799" s="59"/>
      <c r="B799" s="59"/>
      <c r="C799" s="11"/>
      <c r="D799" s="60"/>
      <c r="E799" s="61"/>
      <c r="F799" s="61"/>
      <c r="G799" s="61"/>
      <c r="H799" s="61"/>
      <c r="I799" s="61"/>
      <c r="J799" s="6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</row>
    <row r="800" spans="1:29" ht="12.75" customHeight="1">
      <c r="A800" s="59"/>
      <c r="B800" s="59"/>
      <c r="C800" s="11"/>
      <c r="D800" s="60"/>
      <c r="E800" s="61"/>
      <c r="F800" s="61"/>
      <c r="G800" s="61"/>
      <c r="H800" s="61"/>
      <c r="I800" s="61"/>
      <c r="J800" s="6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</row>
    <row r="801" spans="1:29" ht="12.75" customHeight="1">
      <c r="A801" s="59"/>
      <c r="B801" s="59"/>
      <c r="C801" s="11"/>
      <c r="D801" s="60"/>
      <c r="E801" s="61"/>
      <c r="F801" s="61"/>
      <c r="G801" s="61"/>
      <c r="H801" s="61"/>
      <c r="I801" s="61"/>
      <c r="J801" s="6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</row>
    <row r="802" spans="1:29" ht="12.75" customHeight="1">
      <c r="A802" s="59"/>
      <c r="B802" s="59"/>
      <c r="C802" s="11"/>
      <c r="D802" s="60"/>
      <c r="E802" s="61"/>
      <c r="F802" s="61"/>
      <c r="G802" s="61"/>
      <c r="H802" s="61"/>
      <c r="I802" s="61"/>
      <c r="J802" s="6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</row>
    <row r="803" spans="1:29" ht="12.75" customHeight="1">
      <c r="A803" s="59"/>
      <c r="B803" s="59"/>
      <c r="C803" s="11"/>
      <c r="D803" s="60"/>
      <c r="E803" s="61"/>
      <c r="F803" s="61"/>
      <c r="G803" s="61"/>
      <c r="H803" s="61"/>
      <c r="I803" s="61"/>
      <c r="J803" s="6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</row>
    <row r="804" spans="1:29" ht="12.75" customHeight="1">
      <c r="A804" s="59"/>
      <c r="B804" s="59"/>
      <c r="C804" s="11"/>
      <c r="D804" s="60"/>
      <c r="E804" s="61"/>
      <c r="F804" s="61"/>
      <c r="G804" s="61"/>
      <c r="H804" s="61"/>
      <c r="I804" s="61"/>
      <c r="J804" s="6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</row>
    <row r="805" spans="1:29" ht="12.75" customHeight="1">
      <c r="A805" s="59"/>
      <c r="B805" s="59"/>
      <c r="C805" s="11"/>
      <c r="D805" s="60"/>
      <c r="E805" s="61"/>
      <c r="F805" s="61"/>
      <c r="G805" s="61"/>
      <c r="H805" s="61"/>
      <c r="I805" s="61"/>
      <c r="J805" s="6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</row>
    <row r="806" spans="1:29" ht="12.75" customHeight="1">
      <c r="A806" s="59"/>
      <c r="B806" s="59"/>
      <c r="C806" s="11"/>
      <c r="D806" s="60"/>
      <c r="E806" s="61"/>
      <c r="F806" s="61"/>
      <c r="G806" s="61"/>
      <c r="H806" s="61"/>
      <c r="I806" s="61"/>
      <c r="J806" s="6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</row>
    <row r="807" spans="1:29" ht="12.75" customHeight="1">
      <c r="A807" s="59"/>
      <c r="B807" s="59"/>
      <c r="C807" s="11"/>
      <c r="D807" s="60"/>
      <c r="E807" s="61"/>
      <c r="F807" s="61"/>
      <c r="G807" s="61"/>
      <c r="H807" s="61"/>
      <c r="I807" s="61"/>
      <c r="J807" s="6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</row>
    <row r="808" spans="1:29" ht="12.75" customHeight="1">
      <c r="A808" s="59"/>
      <c r="B808" s="59"/>
      <c r="C808" s="11"/>
      <c r="D808" s="60"/>
      <c r="E808" s="61"/>
      <c r="F808" s="61"/>
      <c r="G808" s="61"/>
      <c r="H808" s="61"/>
      <c r="I808" s="61"/>
      <c r="J808" s="6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</row>
    <row r="809" spans="1:29" ht="12.75" customHeight="1">
      <c r="A809" s="59"/>
      <c r="B809" s="59"/>
      <c r="C809" s="11"/>
      <c r="D809" s="60"/>
      <c r="E809" s="61"/>
      <c r="F809" s="61"/>
      <c r="G809" s="61"/>
      <c r="H809" s="61"/>
      <c r="I809" s="61"/>
      <c r="J809" s="6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</row>
    <row r="810" spans="1:29" ht="12.75" customHeight="1">
      <c r="A810" s="59"/>
      <c r="B810" s="59"/>
      <c r="C810" s="11"/>
      <c r="D810" s="60"/>
      <c r="E810" s="61"/>
      <c r="F810" s="61"/>
      <c r="G810" s="61"/>
      <c r="H810" s="61"/>
      <c r="I810" s="61"/>
      <c r="J810" s="6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</row>
    <row r="811" spans="1:29" ht="12.75" customHeight="1">
      <c r="A811" s="59"/>
      <c r="B811" s="59"/>
      <c r="C811" s="11"/>
      <c r="D811" s="60"/>
      <c r="E811" s="61"/>
      <c r="F811" s="61"/>
      <c r="G811" s="61"/>
      <c r="H811" s="61"/>
      <c r="I811" s="61"/>
      <c r="J811" s="6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</row>
    <row r="812" spans="1:29" ht="12.75" customHeight="1">
      <c r="A812" s="59"/>
      <c r="B812" s="59"/>
      <c r="C812" s="11"/>
      <c r="D812" s="60"/>
      <c r="E812" s="61"/>
      <c r="F812" s="61"/>
      <c r="G812" s="61"/>
      <c r="H812" s="61"/>
      <c r="I812" s="61"/>
      <c r="J812" s="6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</row>
    <row r="813" spans="1:29" ht="12.75" customHeight="1">
      <c r="A813" s="59"/>
      <c r="B813" s="59"/>
      <c r="C813" s="11"/>
      <c r="D813" s="60"/>
      <c r="E813" s="61"/>
      <c r="F813" s="61"/>
      <c r="G813" s="61"/>
      <c r="H813" s="61"/>
      <c r="I813" s="61"/>
      <c r="J813" s="6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</row>
    <row r="814" spans="1:29" ht="12.75" customHeight="1">
      <c r="A814" s="59"/>
      <c r="B814" s="59"/>
      <c r="C814" s="11"/>
      <c r="D814" s="60"/>
      <c r="E814" s="61"/>
      <c r="F814" s="61"/>
      <c r="G814" s="61"/>
      <c r="H814" s="61"/>
      <c r="I814" s="61"/>
      <c r="J814" s="6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</row>
    <row r="815" spans="1:29" ht="12.75" customHeight="1">
      <c r="A815" s="59"/>
      <c r="B815" s="59"/>
      <c r="C815" s="11"/>
      <c r="D815" s="60"/>
      <c r="E815" s="61"/>
      <c r="F815" s="61"/>
      <c r="G815" s="61"/>
      <c r="H815" s="61"/>
      <c r="I815" s="61"/>
      <c r="J815" s="6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</row>
    <row r="816" spans="1:29" ht="12.75" customHeight="1">
      <c r="A816" s="59"/>
      <c r="B816" s="59"/>
      <c r="C816" s="11"/>
      <c r="D816" s="60"/>
      <c r="E816" s="61"/>
      <c r="F816" s="61"/>
      <c r="G816" s="61"/>
      <c r="H816" s="61"/>
      <c r="I816" s="61"/>
      <c r="J816" s="6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</row>
    <row r="817" spans="1:29" ht="12.75" customHeight="1">
      <c r="A817" s="59"/>
      <c r="B817" s="59"/>
      <c r="C817" s="11"/>
      <c r="D817" s="60"/>
      <c r="E817" s="61"/>
      <c r="F817" s="61"/>
      <c r="G817" s="61"/>
      <c r="H817" s="61"/>
      <c r="I817" s="61"/>
      <c r="J817" s="6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</row>
    <row r="818" spans="1:29" ht="12.75" customHeight="1">
      <c r="A818" s="59"/>
      <c r="B818" s="59"/>
      <c r="C818" s="11"/>
      <c r="D818" s="60"/>
      <c r="E818" s="61"/>
      <c r="F818" s="61"/>
      <c r="G818" s="61"/>
      <c r="H818" s="61"/>
      <c r="I818" s="61"/>
      <c r="J818" s="6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</row>
    <row r="819" spans="1:29" ht="12.75" customHeight="1">
      <c r="A819" s="59"/>
      <c r="B819" s="59"/>
      <c r="C819" s="11"/>
      <c r="D819" s="60"/>
      <c r="E819" s="61"/>
      <c r="F819" s="61"/>
      <c r="G819" s="61"/>
      <c r="H819" s="61"/>
      <c r="I819" s="61"/>
      <c r="J819" s="6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</row>
    <row r="820" spans="1:29" ht="12.75" customHeight="1">
      <c r="A820" s="59"/>
      <c r="B820" s="59"/>
      <c r="C820" s="11"/>
      <c r="D820" s="60"/>
      <c r="E820" s="61"/>
      <c r="F820" s="61"/>
      <c r="G820" s="61"/>
      <c r="H820" s="61"/>
      <c r="I820" s="61"/>
      <c r="J820" s="6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</row>
    <row r="821" spans="1:29" ht="12.75" customHeight="1">
      <c r="A821" s="59"/>
      <c r="B821" s="59"/>
      <c r="C821" s="11"/>
      <c r="D821" s="60"/>
      <c r="E821" s="61"/>
      <c r="F821" s="61"/>
      <c r="G821" s="61"/>
      <c r="H821" s="61"/>
      <c r="I821" s="61"/>
      <c r="J821" s="6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</row>
    <row r="822" spans="1:29" ht="12.75" customHeight="1">
      <c r="A822" s="59"/>
      <c r="B822" s="59"/>
      <c r="C822" s="11"/>
      <c r="D822" s="60"/>
      <c r="E822" s="61"/>
      <c r="F822" s="61"/>
      <c r="G822" s="61"/>
      <c r="H822" s="61"/>
      <c r="I822" s="61"/>
      <c r="J822" s="6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</row>
    <row r="823" spans="1:29" ht="12.75" customHeight="1">
      <c r="A823" s="59"/>
      <c r="B823" s="59"/>
      <c r="C823" s="11"/>
      <c r="D823" s="60"/>
      <c r="E823" s="61"/>
      <c r="F823" s="61"/>
      <c r="G823" s="61"/>
      <c r="H823" s="61"/>
      <c r="I823" s="61"/>
      <c r="J823" s="6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</row>
    <row r="824" spans="1:29" ht="12.75" customHeight="1">
      <c r="A824" s="59"/>
      <c r="B824" s="59"/>
      <c r="C824" s="11"/>
      <c r="D824" s="60"/>
      <c r="E824" s="61"/>
      <c r="F824" s="61"/>
      <c r="G824" s="61"/>
      <c r="H824" s="61"/>
      <c r="I824" s="61"/>
      <c r="J824" s="6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</row>
    <row r="825" spans="1:29" ht="12.75" customHeight="1">
      <c r="A825" s="59"/>
      <c r="B825" s="59"/>
      <c r="C825" s="11"/>
      <c r="D825" s="60"/>
      <c r="E825" s="61"/>
      <c r="F825" s="61"/>
      <c r="G825" s="61"/>
      <c r="H825" s="61"/>
      <c r="I825" s="61"/>
      <c r="J825" s="6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</row>
    <row r="826" spans="1:29" ht="12.75" customHeight="1">
      <c r="A826" s="59"/>
      <c r="B826" s="59"/>
      <c r="C826" s="11"/>
      <c r="D826" s="60"/>
      <c r="E826" s="61"/>
      <c r="F826" s="61"/>
      <c r="G826" s="61"/>
      <c r="H826" s="61"/>
      <c r="I826" s="61"/>
      <c r="J826" s="6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</row>
    <row r="827" spans="1:29" ht="12.75" customHeight="1">
      <c r="A827" s="59"/>
      <c r="B827" s="59"/>
      <c r="C827" s="11"/>
      <c r="D827" s="60"/>
      <c r="E827" s="61"/>
      <c r="F827" s="61"/>
      <c r="G827" s="61"/>
      <c r="H827" s="61"/>
      <c r="I827" s="61"/>
      <c r="J827" s="6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</row>
    <row r="828" spans="1:29" ht="12.75" customHeight="1">
      <c r="A828" s="59"/>
      <c r="B828" s="59"/>
      <c r="C828" s="11"/>
      <c r="D828" s="60"/>
      <c r="E828" s="61"/>
      <c r="F828" s="61"/>
      <c r="G828" s="61"/>
      <c r="H828" s="61"/>
      <c r="I828" s="61"/>
      <c r="J828" s="6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</row>
    <row r="829" spans="1:29" ht="12.75" customHeight="1">
      <c r="A829" s="59"/>
      <c r="B829" s="59"/>
      <c r="C829" s="11"/>
      <c r="D829" s="60"/>
      <c r="E829" s="61"/>
      <c r="F829" s="61"/>
      <c r="G829" s="61"/>
      <c r="H829" s="61"/>
      <c r="I829" s="61"/>
      <c r="J829" s="6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</row>
    <row r="830" spans="1:29" ht="12.75" customHeight="1">
      <c r="A830" s="59"/>
      <c r="B830" s="59"/>
      <c r="C830" s="11"/>
      <c r="D830" s="60"/>
      <c r="E830" s="61"/>
      <c r="F830" s="61"/>
      <c r="G830" s="61"/>
      <c r="H830" s="61"/>
      <c r="I830" s="61"/>
      <c r="J830" s="6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</row>
    <row r="831" spans="1:29" ht="12.75" customHeight="1">
      <c r="A831" s="59"/>
      <c r="B831" s="59"/>
      <c r="C831" s="11"/>
      <c r="D831" s="60"/>
      <c r="E831" s="61"/>
      <c r="F831" s="61"/>
      <c r="G831" s="61"/>
      <c r="H831" s="61"/>
      <c r="I831" s="61"/>
      <c r="J831" s="6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</row>
    <row r="832" spans="1:29" ht="12.75" customHeight="1">
      <c r="A832" s="59"/>
      <c r="B832" s="59"/>
      <c r="C832" s="11"/>
      <c r="D832" s="60"/>
      <c r="E832" s="61"/>
      <c r="F832" s="61"/>
      <c r="G832" s="61"/>
      <c r="H832" s="61"/>
      <c r="I832" s="61"/>
      <c r="J832" s="6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</row>
    <row r="833" spans="1:29" ht="12.75" customHeight="1">
      <c r="A833" s="59"/>
      <c r="B833" s="59"/>
      <c r="C833" s="11"/>
      <c r="D833" s="60"/>
      <c r="E833" s="61"/>
      <c r="F833" s="61"/>
      <c r="G833" s="61"/>
      <c r="H833" s="61"/>
      <c r="I833" s="61"/>
      <c r="J833" s="6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</row>
    <row r="834" spans="1:29" ht="12.75" customHeight="1">
      <c r="A834" s="59"/>
      <c r="B834" s="59"/>
      <c r="C834" s="11"/>
      <c r="D834" s="60"/>
      <c r="E834" s="61"/>
      <c r="F834" s="61"/>
      <c r="G834" s="61"/>
      <c r="H834" s="61"/>
      <c r="I834" s="61"/>
      <c r="J834" s="6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</row>
    <row r="835" spans="1:29" ht="12.75" customHeight="1">
      <c r="A835" s="59"/>
      <c r="B835" s="59"/>
      <c r="C835" s="11"/>
      <c r="D835" s="60"/>
      <c r="E835" s="61"/>
      <c r="F835" s="61"/>
      <c r="G835" s="61"/>
      <c r="H835" s="61"/>
      <c r="I835" s="61"/>
      <c r="J835" s="6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</row>
    <row r="836" spans="1:29" ht="12.75" customHeight="1">
      <c r="A836" s="59"/>
      <c r="B836" s="59"/>
      <c r="C836" s="11"/>
      <c r="D836" s="60"/>
      <c r="E836" s="61"/>
      <c r="F836" s="61"/>
      <c r="G836" s="61"/>
      <c r="H836" s="61"/>
      <c r="I836" s="61"/>
      <c r="J836" s="6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</row>
    <row r="837" spans="1:29" ht="12.75" customHeight="1">
      <c r="A837" s="59"/>
      <c r="B837" s="59"/>
      <c r="C837" s="11"/>
      <c r="D837" s="60"/>
      <c r="E837" s="61"/>
      <c r="F837" s="61"/>
      <c r="G837" s="61"/>
      <c r="H837" s="61"/>
      <c r="I837" s="61"/>
      <c r="J837" s="6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</row>
    <row r="838" spans="1:29" ht="12.75" customHeight="1">
      <c r="A838" s="59"/>
      <c r="B838" s="59"/>
      <c r="C838" s="11"/>
      <c r="D838" s="60"/>
      <c r="E838" s="61"/>
      <c r="F838" s="61"/>
      <c r="G838" s="61"/>
      <c r="H838" s="61"/>
      <c r="I838" s="61"/>
      <c r="J838" s="6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</row>
    <row r="839" spans="1:29" ht="12.75" customHeight="1">
      <c r="A839" s="59"/>
      <c r="B839" s="59"/>
      <c r="C839" s="11"/>
      <c r="D839" s="60"/>
      <c r="E839" s="61"/>
      <c r="F839" s="61"/>
      <c r="G839" s="61"/>
      <c r="H839" s="61"/>
      <c r="I839" s="61"/>
      <c r="J839" s="6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</row>
    <row r="840" spans="1:29" ht="12.75" customHeight="1">
      <c r="A840" s="59"/>
      <c r="B840" s="59"/>
      <c r="C840" s="11"/>
      <c r="D840" s="60"/>
      <c r="E840" s="61"/>
      <c r="F840" s="61"/>
      <c r="G840" s="61"/>
      <c r="H840" s="61"/>
      <c r="I840" s="61"/>
      <c r="J840" s="6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</row>
    <row r="841" spans="1:29" ht="12.75" customHeight="1">
      <c r="A841" s="59"/>
      <c r="B841" s="59"/>
      <c r="C841" s="11"/>
      <c r="D841" s="60"/>
      <c r="E841" s="61"/>
      <c r="F841" s="61"/>
      <c r="G841" s="61"/>
      <c r="H841" s="61"/>
      <c r="I841" s="61"/>
      <c r="J841" s="6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</row>
    <row r="842" spans="1:29" ht="12.75" customHeight="1">
      <c r="A842" s="59"/>
      <c r="B842" s="59"/>
      <c r="C842" s="11"/>
      <c r="D842" s="60"/>
      <c r="E842" s="61"/>
      <c r="F842" s="61"/>
      <c r="G842" s="61"/>
      <c r="H842" s="61"/>
      <c r="I842" s="61"/>
      <c r="J842" s="6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</row>
    <row r="843" spans="1:29" ht="12.75" customHeight="1">
      <c r="A843" s="59"/>
      <c r="B843" s="59"/>
      <c r="C843" s="11"/>
      <c r="D843" s="60"/>
      <c r="E843" s="61"/>
      <c r="F843" s="61"/>
      <c r="G843" s="61"/>
      <c r="H843" s="61"/>
      <c r="I843" s="61"/>
      <c r="J843" s="6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</row>
    <row r="844" spans="1:29" ht="12.75" customHeight="1">
      <c r="A844" s="59"/>
      <c r="B844" s="59"/>
      <c r="C844" s="11"/>
      <c r="D844" s="60"/>
      <c r="E844" s="61"/>
      <c r="F844" s="61"/>
      <c r="G844" s="61"/>
      <c r="H844" s="61"/>
      <c r="I844" s="61"/>
      <c r="J844" s="6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</row>
    <row r="845" spans="1:29" ht="12.75" customHeight="1">
      <c r="A845" s="59"/>
      <c r="B845" s="59"/>
      <c r="C845" s="11"/>
      <c r="D845" s="60"/>
      <c r="E845" s="61"/>
      <c r="F845" s="61"/>
      <c r="G845" s="61"/>
      <c r="H845" s="61"/>
      <c r="I845" s="61"/>
      <c r="J845" s="6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</row>
    <row r="846" spans="1:29" ht="12.75" customHeight="1">
      <c r="A846" s="59"/>
      <c r="B846" s="59"/>
      <c r="C846" s="11"/>
      <c r="D846" s="60"/>
      <c r="E846" s="61"/>
      <c r="F846" s="61"/>
      <c r="G846" s="61"/>
      <c r="H846" s="61"/>
      <c r="I846" s="61"/>
      <c r="J846" s="6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</row>
    <row r="847" spans="1:29" ht="12.75" customHeight="1">
      <c r="A847" s="59"/>
      <c r="B847" s="59"/>
      <c r="C847" s="11"/>
      <c r="D847" s="60"/>
      <c r="E847" s="61"/>
      <c r="F847" s="61"/>
      <c r="G847" s="61"/>
      <c r="H847" s="61"/>
      <c r="I847" s="61"/>
      <c r="J847" s="6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</row>
    <row r="848" spans="1:29" ht="12.75" customHeight="1">
      <c r="A848" s="59"/>
      <c r="B848" s="59"/>
      <c r="C848" s="11"/>
      <c r="D848" s="60"/>
      <c r="E848" s="61"/>
      <c r="F848" s="61"/>
      <c r="G848" s="61"/>
      <c r="H848" s="61"/>
      <c r="I848" s="61"/>
      <c r="J848" s="6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</row>
    <row r="849" spans="1:29" ht="12.75" customHeight="1">
      <c r="A849" s="59"/>
      <c r="B849" s="59"/>
      <c r="C849" s="11"/>
      <c r="D849" s="60"/>
      <c r="E849" s="61"/>
      <c r="F849" s="61"/>
      <c r="G849" s="61"/>
      <c r="H849" s="61"/>
      <c r="I849" s="61"/>
      <c r="J849" s="6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</row>
    <row r="850" spans="1:29" ht="12.75" customHeight="1">
      <c r="A850" s="59"/>
      <c r="B850" s="59"/>
      <c r="C850" s="11"/>
      <c r="D850" s="60"/>
      <c r="E850" s="61"/>
      <c r="F850" s="61"/>
      <c r="G850" s="61"/>
      <c r="H850" s="61"/>
      <c r="I850" s="61"/>
      <c r="J850" s="6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</row>
    <row r="851" spans="1:29" ht="12.75" customHeight="1">
      <c r="A851" s="59"/>
      <c r="B851" s="59"/>
      <c r="C851" s="11"/>
      <c r="D851" s="60"/>
      <c r="E851" s="61"/>
      <c r="F851" s="61"/>
      <c r="G851" s="61"/>
      <c r="H851" s="61"/>
      <c r="I851" s="61"/>
      <c r="J851" s="6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</row>
    <row r="852" spans="1:29" ht="12.75" customHeight="1">
      <c r="A852" s="59"/>
      <c r="B852" s="59"/>
      <c r="C852" s="11"/>
      <c r="D852" s="60"/>
      <c r="E852" s="61"/>
      <c r="F852" s="61"/>
      <c r="G852" s="61"/>
      <c r="H852" s="61"/>
      <c r="I852" s="61"/>
      <c r="J852" s="6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</row>
    <row r="853" spans="1:29" ht="12.75" customHeight="1">
      <c r="A853" s="59"/>
      <c r="B853" s="59"/>
      <c r="C853" s="11"/>
      <c r="D853" s="60"/>
      <c r="E853" s="61"/>
      <c r="F853" s="61"/>
      <c r="G853" s="61"/>
      <c r="H853" s="61"/>
      <c r="I853" s="61"/>
      <c r="J853" s="6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</row>
    <row r="854" spans="1:29" ht="12.75" customHeight="1">
      <c r="A854" s="59"/>
      <c r="B854" s="59"/>
      <c r="C854" s="11"/>
      <c r="D854" s="60"/>
      <c r="E854" s="61"/>
      <c r="F854" s="61"/>
      <c r="G854" s="61"/>
      <c r="H854" s="61"/>
      <c r="I854" s="61"/>
      <c r="J854" s="6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</row>
    <row r="855" spans="1:29" ht="12.75" customHeight="1">
      <c r="A855" s="59"/>
      <c r="B855" s="59"/>
      <c r="C855" s="11"/>
      <c r="D855" s="60"/>
      <c r="E855" s="61"/>
      <c r="F855" s="61"/>
      <c r="G855" s="61"/>
      <c r="H855" s="61"/>
      <c r="I855" s="61"/>
      <c r="J855" s="6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</row>
    <row r="856" spans="1:29" ht="12.75" customHeight="1">
      <c r="A856" s="59"/>
      <c r="B856" s="59"/>
      <c r="C856" s="11"/>
      <c r="D856" s="60"/>
      <c r="E856" s="61"/>
      <c r="F856" s="61"/>
      <c r="G856" s="61"/>
      <c r="H856" s="61"/>
      <c r="I856" s="61"/>
      <c r="J856" s="6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</row>
    <row r="857" spans="1:29" ht="12.75" customHeight="1">
      <c r="A857" s="59"/>
      <c r="B857" s="59"/>
      <c r="C857" s="11"/>
      <c r="D857" s="60"/>
      <c r="E857" s="61"/>
      <c r="F857" s="61"/>
      <c r="G857" s="61"/>
      <c r="H857" s="61"/>
      <c r="I857" s="61"/>
      <c r="J857" s="6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</row>
    <row r="858" spans="1:29" ht="12.75" customHeight="1">
      <c r="A858" s="59"/>
      <c r="B858" s="59"/>
      <c r="C858" s="11"/>
      <c r="D858" s="60"/>
      <c r="E858" s="61"/>
      <c r="F858" s="61"/>
      <c r="G858" s="61"/>
      <c r="H858" s="61"/>
      <c r="I858" s="61"/>
      <c r="J858" s="6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</row>
    <row r="859" spans="1:29" ht="12.75" customHeight="1">
      <c r="A859" s="59"/>
      <c r="B859" s="59"/>
      <c r="C859" s="11"/>
      <c r="D859" s="60"/>
      <c r="E859" s="61"/>
      <c r="F859" s="61"/>
      <c r="G859" s="61"/>
      <c r="H859" s="61"/>
      <c r="I859" s="61"/>
      <c r="J859" s="6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</row>
    <row r="860" spans="1:29" ht="12.75" customHeight="1">
      <c r="A860" s="59"/>
      <c r="B860" s="59"/>
      <c r="C860" s="11"/>
      <c r="D860" s="60"/>
      <c r="E860" s="61"/>
      <c r="F860" s="61"/>
      <c r="G860" s="61"/>
      <c r="H860" s="61"/>
      <c r="I860" s="61"/>
      <c r="J860" s="6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</row>
    <row r="861" spans="1:29" ht="12.75" customHeight="1">
      <c r="A861" s="59"/>
      <c r="B861" s="59"/>
      <c r="C861" s="11"/>
      <c r="D861" s="60"/>
      <c r="E861" s="61"/>
      <c r="F861" s="61"/>
      <c r="G861" s="61"/>
      <c r="H861" s="61"/>
      <c r="I861" s="61"/>
      <c r="J861" s="6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</row>
    <row r="862" spans="1:29" ht="12.75" customHeight="1">
      <c r="A862" s="59"/>
      <c r="B862" s="59"/>
      <c r="C862" s="11"/>
      <c r="D862" s="60"/>
      <c r="E862" s="61"/>
      <c r="F862" s="61"/>
      <c r="G862" s="61"/>
      <c r="H862" s="61"/>
      <c r="I862" s="61"/>
      <c r="J862" s="6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</row>
    <row r="863" spans="1:29" ht="12.75" customHeight="1">
      <c r="A863" s="59"/>
      <c r="B863" s="59"/>
      <c r="C863" s="11"/>
      <c r="D863" s="60"/>
      <c r="E863" s="61"/>
      <c r="F863" s="61"/>
      <c r="G863" s="61"/>
      <c r="H863" s="61"/>
      <c r="I863" s="61"/>
      <c r="J863" s="6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</row>
    <row r="864" spans="1:29" ht="12.75" customHeight="1">
      <c r="A864" s="59"/>
      <c r="B864" s="59"/>
      <c r="C864" s="11"/>
      <c r="D864" s="60"/>
      <c r="E864" s="61"/>
      <c r="F864" s="61"/>
      <c r="G864" s="61"/>
      <c r="H864" s="61"/>
      <c r="I864" s="61"/>
      <c r="J864" s="6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</row>
    <row r="865" spans="1:29" ht="12.75" customHeight="1">
      <c r="A865" s="59"/>
      <c r="B865" s="59"/>
      <c r="C865" s="11"/>
      <c r="D865" s="60"/>
      <c r="E865" s="61"/>
      <c r="F865" s="61"/>
      <c r="G865" s="61"/>
      <c r="H865" s="61"/>
      <c r="I865" s="61"/>
      <c r="J865" s="6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</row>
    <row r="866" spans="1:29" ht="12.75" customHeight="1">
      <c r="A866" s="59"/>
      <c r="B866" s="59"/>
      <c r="C866" s="11"/>
      <c r="D866" s="60"/>
      <c r="E866" s="61"/>
      <c r="F866" s="61"/>
      <c r="G866" s="61"/>
      <c r="H866" s="61"/>
      <c r="I866" s="61"/>
      <c r="J866" s="6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</row>
    <row r="867" spans="1:29" ht="12.75" customHeight="1">
      <c r="A867" s="59"/>
      <c r="B867" s="59"/>
      <c r="C867" s="11"/>
      <c r="D867" s="60"/>
      <c r="E867" s="61"/>
      <c r="F867" s="61"/>
      <c r="G867" s="61"/>
      <c r="H867" s="61"/>
      <c r="I867" s="61"/>
      <c r="J867" s="6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</row>
    <row r="868" spans="1:29" ht="12.75" customHeight="1">
      <c r="A868" s="59"/>
      <c r="B868" s="59"/>
      <c r="C868" s="11"/>
      <c r="D868" s="60"/>
      <c r="E868" s="61"/>
      <c r="F868" s="61"/>
      <c r="G868" s="61"/>
      <c r="H868" s="61"/>
      <c r="I868" s="61"/>
      <c r="J868" s="6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</row>
    <row r="869" spans="1:29" ht="12.75" customHeight="1">
      <c r="A869" s="59"/>
      <c r="B869" s="59"/>
      <c r="C869" s="11"/>
      <c r="D869" s="60"/>
      <c r="E869" s="61"/>
      <c r="F869" s="61"/>
      <c r="G869" s="61"/>
      <c r="H869" s="61"/>
      <c r="I869" s="61"/>
      <c r="J869" s="6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</row>
    <row r="870" spans="1:29" ht="12.75" customHeight="1">
      <c r="A870" s="59"/>
      <c r="B870" s="59"/>
      <c r="C870" s="11"/>
      <c r="D870" s="60"/>
      <c r="E870" s="61"/>
      <c r="F870" s="61"/>
      <c r="G870" s="61"/>
      <c r="H870" s="61"/>
      <c r="I870" s="61"/>
      <c r="J870" s="6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</row>
    <row r="871" spans="1:29" ht="12.75" customHeight="1">
      <c r="A871" s="59"/>
      <c r="B871" s="59"/>
      <c r="C871" s="11"/>
      <c r="D871" s="60"/>
      <c r="E871" s="61"/>
      <c r="F871" s="61"/>
      <c r="G871" s="61"/>
      <c r="H871" s="61"/>
      <c r="I871" s="61"/>
      <c r="J871" s="6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</row>
    <row r="872" spans="1:29" ht="12.75" customHeight="1">
      <c r="A872" s="59"/>
      <c r="B872" s="59"/>
      <c r="C872" s="11"/>
      <c r="D872" s="60"/>
      <c r="E872" s="61"/>
      <c r="F872" s="61"/>
      <c r="G872" s="61"/>
      <c r="H872" s="61"/>
      <c r="I872" s="61"/>
      <c r="J872" s="6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</row>
    <row r="873" spans="1:29" ht="12.75" customHeight="1">
      <c r="A873" s="59"/>
      <c r="B873" s="59"/>
      <c r="C873" s="11"/>
      <c r="D873" s="60"/>
      <c r="E873" s="61"/>
      <c r="F873" s="61"/>
      <c r="G873" s="61"/>
      <c r="H873" s="61"/>
      <c r="I873" s="61"/>
      <c r="J873" s="6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</row>
    <row r="874" spans="1:29" ht="12.75" customHeight="1">
      <c r="A874" s="59"/>
      <c r="B874" s="59"/>
      <c r="C874" s="11"/>
      <c r="D874" s="60"/>
      <c r="E874" s="61"/>
      <c r="F874" s="61"/>
      <c r="G874" s="61"/>
      <c r="H874" s="61"/>
      <c r="I874" s="61"/>
      <c r="J874" s="6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</row>
    <row r="875" spans="1:29" ht="12.75" customHeight="1">
      <c r="A875" s="59"/>
      <c r="B875" s="59"/>
      <c r="C875" s="11"/>
      <c r="D875" s="60"/>
      <c r="E875" s="61"/>
      <c r="F875" s="61"/>
      <c r="G875" s="61"/>
      <c r="H875" s="61"/>
      <c r="I875" s="61"/>
      <c r="J875" s="6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</row>
    <row r="876" spans="1:29" ht="12.75" customHeight="1">
      <c r="A876" s="59"/>
      <c r="B876" s="59"/>
      <c r="C876" s="11"/>
      <c r="D876" s="60"/>
      <c r="E876" s="61"/>
      <c r="F876" s="61"/>
      <c r="G876" s="61"/>
      <c r="H876" s="61"/>
      <c r="I876" s="61"/>
      <c r="J876" s="6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</row>
    <row r="877" spans="1:29" ht="12.75" customHeight="1">
      <c r="A877" s="59"/>
      <c r="B877" s="59"/>
      <c r="C877" s="11"/>
      <c r="D877" s="60"/>
      <c r="E877" s="61"/>
      <c r="F877" s="61"/>
      <c r="G877" s="61"/>
      <c r="H877" s="61"/>
      <c r="I877" s="61"/>
      <c r="J877" s="6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</row>
    <row r="878" spans="1:29" ht="12.75" customHeight="1">
      <c r="A878" s="59"/>
      <c r="B878" s="59"/>
      <c r="C878" s="11"/>
      <c r="D878" s="60"/>
      <c r="E878" s="61"/>
      <c r="F878" s="61"/>
      <c r="G878" s="61"/>
      <c r="H878" s="61"/>
      <c r="I878" s="61"/>
      <c r="J878" s="6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</row>
    <row r="879" spans="1:29" ht="12.75" customHeight="1">
      <c r="A879" s="59"/>
      <c r="B879" s="59"/>
      <c r="C879" s="11"/>
      <c r="D879" s="60"/>
      <c r="E879" s="61"/>
      <c r="F879" s="61"/>
      <c r="G879" s="61"/>
      <c r="H879" s="61"/>
      <c r="I879" s="61"/>
      <c r="J879" s="6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</row>
    <row r="880" spans="1:29" ht="12.75" customHeight="1">
      <c r="A880" s="59"/>
      <c r="B880" s="59"/>
      <c r="C880" s="11"/>
      <c r="D880" s="60"/>
      <c r="E880" s="61"/>
      <c r="F880" s="61"/>
      <c r="G880" s="61"/>
      <c r="H880" s="61"/>
      <c r="I880" s="61"/>
      <c r="J880" s="6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</row>
    <row r="881" spans="1:29" ht="12.75" customHeight="1">
      <c r="A881" s="59"/>
      <c r="B881" s="59"/>
      <c r="C881" s="11"/>
      <c r="D881" s="60"/>
      <c r="E881" s="61"/>
      <c r="F881" s="61"/>
      <c r="G881" s="61"/>
      <c r="H881" s="61"/>
      <c r="I881" s="61"/>
      <c r="J881" s="6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</row>
    <row r="882" spans="1:29" ht="12.75" customHeight="1">
      <c r="A882" s="59"/>
      <c r="B882" s="59"/>
      <c r="C882" s="11"/>
      <c r="D882" s="60"/>
      <c r="E882" s="61"/>
      <c r="F882" s="61"/>
      <c r="G882" s="61"/>
      <c r="H882" s="61"/>
      <c r="I882" s="61"/>
      <c r="J882" s="6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</row>
    <row r="883" spans="1:29" ht="12.75" customHeight="1">
      <c r="A883" s="59"/>
      <c r="B883" s="59"/>
      <c r="C883" s="11"/>
      <c r="D883" s="60"/>
      <c r="E883" s="61"/>
      <c r="F883" s="61"/>
      <c r="G883" s="61"/>
      <c r="H883" s="61"/>
      <c r="I883" s="61"/>
      <c r="J883" s="6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</row>
    <row r="884" spans="1:29" ht="12.75" customHeight="1">
      <c r="A884" s="59"/>
      <c r="B884" s="59"/>
      <c r="C884" s="11"/>
      <c r="D884" s="60"/>
      <c r="E884" s="61"/>
      <c r="F884" s="61"/>
      <c r="G884" s="61"/>
      <c r="H884" s="61"/>
      <c r="I884" s="61"/>
      <c r="J884" s="6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</row>
    <row r="885" spans="1:29" ht="12.75" customHeight="1">
      <c r="A885" s="59"/>
      <c r="B885" s="59"/>
      <c r="C885" s="11"/>
      <c r="D885" s="60"/>
      <c r="E885" s="61"/>
      <c r="F885" s="61"/>
      <c r="G885" s="61"/>
      <c r="H885" s="61"/>
      <c r="I885" s="61"/>
      <c r="J885" s="6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</row>
    <row r="886" spans="1:29" ht="12.75" customHeight="1">
      <c r="A886" s="59"/>
      <c r="B886" s="59"/>
      <c r="C886" s="11"/>
      <c r="D886" s="60"/>
      <c r="E886" s="61"/>
      <c r="F886" s="61"/>
      <c r="G886" s="61"/>
      <c r="H886" s="61"/>
      <c r="I886" s="61"/>
      <c r="J886" s="6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</row>
    <row r="887" spans="1:29" ht="12.75" customHeight="1">
      <c r="A887" s="59"/>
      <c r="B887" s="59"/>
      <c r="C887" s="11"/>
      <c r="D887" s="60"/>
      <c r="E887" s="61"/>
      <c r="F887" s="61"/>
      <c r="G887" s="61"/>
      <c r="H887" s="61"/>
      <c r="I887" s="61"/>
      <c r="J887" s="6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</row>
    <row r="888" spans="1:29" ht="12.75" customHeight="1">
      <c r="A888" s="59"/>
      <c r="B888" s="59"/>
      <c r="C888" s="11"/>
      <c r="D888" s="60"/>
      <c r="E888" s="61"/>
      <c r="F888" s="61"/>
      <c r="G888" s="61"/>
      <c r="H888" s="61"/>
      <c r="I888" s="61"/>
      <c r="J888" s="6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</row>
    <row r="889" spans="1:29" ht="12.75" customHeight="1">
      <c r="A889" s="59"/>
      <c r="B889" s="59"/>
      <c r="C889" s="11"/>
      <c r="D889" s="60"/>
      <c r="E889" s="61"/>
      <c r="F889" s="61"/>
      <c r="G889" s="61"/>
      <c r="H889" s="61"/>
      <c r="I889" s="61"/>
      <c r="J889" s="6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</row>
    <row r="890" spans="1:29" ht="12.75" customHeight="1">
      <c r="A890" s="59"/>
      <c r="B890" s="59"/>
      <c r="C890" s="11"/>
      <c r="D890" s="60"/>
      <c r="E890" s="61"/>
      <c r="F890" s="61"/>
      <c r="G890" s="61"/>
      <c r="H890" s="61"/>
      <c r="I890" s="61"/>
      <c r="J890" s="6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</row>
    <row r="891" spans="1:29" ht="12.75" customHeight="1">
      <c r="A891" s="59"/>
      <c r="B891" s="59"/>
      <c r="C891" s="11"/>
      <c r="D891" s="60"/>
      <c r="E891" s="61"/>
      <c r="F891" s="61"/>
      <c r="G891" s="61"/>
      <c r="H891" s="61"/>
      <c r="I891" s="61"/>
      <c r="J891" s="6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</row>
    <row r="892" spans="1:29" ht="12.75" customHeight="1">
      <c r="A892" s="59"/>
      <c r="B892" s="59"/>
      <c r="C892" s="11"/>
      <c r="D892" s="60"/>
      <c r="E892" s="61"/>
      <c r="F892" s="61"/>
      <c r="G892" s="61"/>
      <c r="H892" s="61"/>
      <c r="I892" s="61"/>
      <c r="J892" s="6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</row>
    <row r="893" spans="1:29" ht="12.75" customHeight="1">
      <c r="A893" s="59"/>
      <c r="B893" s="59"/>
      <c r="C893" s="11"/>
      <c r="D893" s="60"/>
      <c r="E893" s="61"/>
      <c r="F893" s="61"/>
      <c r="G893" s="61"/>
      <c r="H893" s="61"/>
      <c r="I893" s="61"/>
      <c r="J893" s="6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</row>
    <row r="894" spans="1:29" ht="12.75" customHeight="1">
      <c r="A894" s="59"/>
      <c r="B894" s="59"/>
      <c r="C894" s="11"/>
      <c r="D894" s="60"/>
      <c r="E894" s="61"/>
      <c r="F894" s="61"/>
      <c r="G894" s="61"/>
      <c r="H894" s="61"/>
      <c r="I894" s="61"/>
      <c r="J894" s="6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</row>
    <row r="895" spans="1:29" ht="12.75" customHeight="1">
      <c r="A895" s="59"/>
      <c r="B895" s="59"/>
      <c r="C895" s="11"/>
      <c r="D895" s="60"/>
      <c r="E895" s="61"/>
      <c r="F895" s="61"/>
      <c r="G895" s="61"/>
      <c r="H895" s="61"/>
      <c r="I895" s="61"/>
      <c r="J895" s="6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</row>
    <row r="896" spans="1:29" ht="12.75" customHeight="1">
      <c r="A896" s="59"/>
      <c r="B896" s="59"/>
      <c r="C896" s="11"/>
      <c r="D896" s="60"/>
      <c r="E896" s="61"/>
      <c r="F896" s="61"/>
      <c r="G896" s="61"/>
      <c r="H896" s="61"/>
      <c r="I896" s="61"/>
      <c r="J896" s="6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</row>
    <row r="897" spans="1:29" ht="12.75" customHeight="1">
      <c r="A897" s="59"/>
      <c r="B897" s="59"/>
      <c r="C897" s="11"/>
      <c r="D897" s="60"/>
      <c r="E897" s="61"/>
      <c r="F897" s="61"/>
      <c r="G897" s="61"/>
      <c r="H897" s="61"/>
      <c r="I897" s="61"/>
      <c r="J897" s="6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</row>
    <row r="898" spans="1:29" ht="12.75" customHeight="1">
      <c r="A898" s="59"/>
      <c r="B898" s="59"/>
      <c r="C898" s="11"/>
      <c r="D898" s="60"/>
      <c r="E898" s="61"/>
      <c r="F898" s="61"/>
      <c r="G898" s="61"/>
      <c r="H898" s="61"/>
      <c r="I898" s="61"/>
      <c r="J898" s="6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</row>
    <row r="899" spans="1:29" ht="12.75" customHeight="1">
      <c r="A899" s="59"/>
      <c r="B899" s="59"/>
      <c r="C899" s="11"/>
      <c r="D899" s="60"/>
      <c r="E899" s="61"/>
      <c r="F899" s="61"/>
      <c r="G899" s="61"/>
      <c r="H899" s="61"/>
      <c r="I899" s="61"/>
      <c r="J899" s="6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</row>
    <row r="900" spans="1:29" ht="12.75" customHeight="1">
      <c r="A900" s="59"/>
      <c r="B900" s="59"/>
      <c r="C900" s="11"/>
      <c r="D900" s="60"/>
      <c r="E900" s="61"/>
      <c r="F900" s="61"/>
      <c r="G900" s="61"/>
      <c r="H900" s="61"/>
      <c r="I900" s="61"/>
      <c r="J900" s="6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</row>
    <row r="901" spans="1:29" ht="12.75" customHeight="1">
      <c r="A901" s="59"/>
      <c r="B901" s="59"/>
      <c r="C901" s="11"/>
      <c r="D901" s="60"/>
      <c r="E901" s="61"/>
      <c r="F901" s="61"/>
      <c r="G901" s="61"/>
      <c r="H901" s="61"/>
      <c r="I901" s="61"/>
      <c r="J901" s="6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</row>
    <row r="902" spans="1:29" ht="12.75" customHeight="1">
      <c r="A902" s="59"/>
      <c r="B902" s="59"/>
      <c r="C902" s="11"/>
      <c r="D902" s="60"/>
      <c r="E902" s="61"/>
      <c r="F902" s="61"/>
      <c r="G902" s="61"/>
      <c r="H902" s="61"/>
      <c r="I902" s="61"/>
      <c r="J902" s="6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</row>
    <row r="903" spans="1:29" ht="12.75" customHeight="1">
      <c r="A903" s="59"/>
      <c r="B903" s="59"/>
      <c r="C903" s="11"/>
      <c r="D903" s="60"/>
      <c r="E903" s="61"/>
      <c r="F903" s="61"/>
      <c r="G903" s="61"/>
      <c r="H903" s="61"/>
      <c r="I903" s="61"/>
      <c r="J903" s="6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</row>
    <row r="904" spans="1:29" ht="12.75" customHeight="1">
      <c r="A904" s="59"/>
      <c r="B904" s="59"/>
      <c r="C904" s="11"/>
      <c r="D904" s="60"/>
      <c r="E904" s="61"/>
      <c r="F904" s="61"/>
      <c r="G904" s="61"/>
      <c r="H904" s="61"/>
      <c r="I904" s="61"/>
      <c r="J904" s="6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</row>
    <row r="905" spans="1:29" ht="12.75" customHeight="1">
      <c r="A905" s="59"/>
      <c r="B905" s="59"/>
      <c r="C905" s="11"/>
      <c r="D905" s="60"/>
      <c r="E905" s="61"/>
      <c r="F905" s="61"/>
      <c r="G905" s="61"/>
      <c r="H905" s="61"/>
      <c r="I905" s="61"/>
      <c r="J905" s="6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</row>
    <row r="906" spans="1:29" ht="12.75" customHeight="1">
      <c r="A906" s="59"/>
      <c r="B906" s="59"/>
      <c r="C906" s="11"/>
      <c r="D906" s="60"/>
      <c r="E906" s="61"/>
      <c r="F906" s="61"/>
      <c r="G906" s="61"/>
      <c r="H906" s="61"/>
      <c r="I906" s="61"/>
      <c r="J906" s="6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</row>
    <row r="907" spans="1:29" ht="12.75" customHeight="1">
      <c r="A907" s="59"/>
      <c r="B907" s="59"/>
      <c r="C907" s="11"/>
      <c r="D907" s="60"/>
      <c r="E907" s="61"/>
      <c r="F907" s="61"/>
      <c r="G907" s="61"/>
      <c r="H907" s="61"/>
      <c r="I907" s="61"/>
      <c r="J907" s="6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</row>
    <row r="908" spans="1:29" ht="12.75" customHeight="1">
      <c r="A908" s="59"/>
      <c r="B908" s="59"/>
      <c r="C908" s="11"/>
      <c r="D908" s="60"/>
      <c r="E908" s="61"/>
      <c r="F908" s="61"/>
      <c r="G908" s="61"/>
      <c r="H908" s="61"/>
      <c r="I908" s="61"/>
      <c r="J908" s="6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</row>
    <row r="909" spans="1:29" ht="12.75" customHeight="1">
      <c r="A909" s="59"/>
      <c r="B909" s="59"/>
      <c r="C909" s="11"/>
      <c r="D909" s="60"/>
      <c r="E909" s="61"/>
      <c r="F909" s="61"/>
      <c r="G909" s="61"/>
      <c r="H909" s="61"/>
      <c r="I909" s="61"/>
      <c r="J909" s="6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</row>
    <row r="910" spans="1:29" ht="12.75" customHeight="1">
      <c r="A910" s="59"/>
      <c r="B910" s="59"/>
      <c r="C910" s="11"/>
      <c r="D910" s="60"/>
      <c r="E910" s="61"/>
      <c r="F910" s="61"/>
      <c r="G910" s="61"/>
      <c r="H910" s="61"/>
      <c r="I910" s="61"/>
      <c r="J910" s="6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</row>
    <row r="911" spans="1:29" ht="12.75" customHeight="1">
      <c r="A911" s="59"/>
      <c r="B911" s="59"/>
      <c r="C911" s="11"/>
      <c r="D911" s="60"/>
      <c r="E911" s="61"/>
      <c r="F911" s="61"/>
      <c r="G911" s="61"/>
      <c r="H911" s="61"/>
      <c r="I911" s="61"/>
      <c r="J911" s="6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</row>
    <row r="912" spans="1:29" ht="12.75" customHeight="1">
      <c r="A912" s="59"/>
      <c r="B912" s="59"/>
      <c r="C912" s="11"/>
      <c r="D912" s="60"/>
      <c r="E912" s="61"/>
      <c r="F912" s="61"/>
      <c r="G912" s="61"/>
      <c r="H912" s="61"/>
      <c r="I912" s="61"/>
      <c r="J912" s="6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</row>
    <row r="913" spans="1:29" ht="12.75" customHeight="1">
      <c r="A913" s="59"/>
      <c r="B913" s="59"/>
      <c r="C913" s="11"/>
      <c r="D913" s="60"/>
      <c r="E913" s="61"/>
      <c r="F913" s="61"/>
      <c r="G913" s="61"/>
      <c r="H913" s="61"/>
      <c r="I913" s="61"/>
      <c r="J913" s="6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</row>
    <row r="914" spans="1:29" ht="12.75" customHeight="1">
      <c r="A914" s="59"/>
      <c r="B914" s="59"/>
      <c r="C914" s="11"/>
      <c r="D914" s="60"/>
      <c r="E914" s="61"/>
      <c r="F914" s="61"/>
      <c r="G914" s="61"/>
      <c r="H914" s="61"/>
      <c r="I914" s="61"/>
      <c r="J914" s="6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</row>
    <row r="915" spans="1:29" ht="12.75" customHeight="1">
      <c r="A915" s="59"/>
      <c r="B915" s="59"/>
      <c r="C915" s="11"/>
      <c r="D915" s="60"/>
      <c r="E915" s="61"/>
      <c r="F915" s="61"/>
      <c r="G915" s="61"/>
      <c r="H915" s="61"/>
      <c r="I915" s="61"/>
      <c r="J915" s="6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</row>
    <row r="916" spans="1:29" ht="12.75" customHeight="1">
      <c r="A916" s="59"/>
      <c r="B916" s="59"/>
      <c r="C916" s="11"/>
      <c r="D916" s="60"/>
      <c r="E916" s="61"/>
      <c r="F916" s="61"/>
      <c r="G916" s="61"/>
      <c r="H916" s="61"/>
      <c r="I916" s="61"/>
      <c r="J916" s="6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</row>
    <row r="917" spans="1:29" ht="12.75" customHeight="1">
      <c r="A917" s="59"/>
      <c r="B917" s="59"/>
      <c r="C917" s="11"/>
      <c r="D917" s="60"/>
      <c r="E917" s="61"/>
      <c r="F917" s="61"/>
      <c r="G917" s="61"/>
      <c r="H917" s="61"/>
      <c r="I917" s="61"/>
      <c r="J917" s="6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</row>
    <row r="918" spans="1:29" ht="12.75" customHeight="1">
      <c r="A918" s="59"/>
      <c r="B918" s="59"/>
      <c r="C918" s="11"/>
      <c r="D918" s="60"/>
      <c r="E918" s="61"/>
      <c r="F918" s="61"/>
      <c r="G918" s="61"/>
      <c r="H918" s="61"/>
      <c r="I918" s="61"/>
      <c r="J918" s="6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</row>
    <row r="919" spans="1:29" ht="12.75" customHeight="1">
      <c r="A919" s="59"/>
      <c r="B919" s="59"/>
      <c r="C919" s="11"/>
      <c r="D919" s="60"/>
      <c r="E919" s="61"/>
      <c r="F919" s="61"/>
      <c r="G919" s="61"/>
      <c r="H919" s="61"/>
      <c r="I919" s="61"/>
      <c r="J919" s="6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</row>
    <row r="920" spans="1:29" ht="12.75" customHeight="1">
      <c r="A920" s="59"/>
      <c r="B920" s="59"/>
      <c r="C920" s="11"/>
      <c r="D920" s="60"/>
      <c r="E920" s="61"/>
      <c r="F920" s="61"/>
      <c r="G920" s="61"/>
      <c r="H920" s="61"/>
      <c r="I920" s="61"/>
      <c r="J920" s="6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</row>
    <row r="921" spans="1:29" ht="12.75" customHeight="1">
      <c r="A921" s="59"/>
      <c r="B921" s="59"/>
      <c r="C921" s="11"/>
      <c r="D921" s="60"/>
      <c r="E921" s="61"/>
      <c r="F921" s="61"/>
      <c r="G921" s="61"/>
      <c r="H921" s="61"/>
      <c r="I921" s="61"/>
      <c r="J921" s="6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</row>
    <row r="922" spans="1:29" ht="12.75" customHeight="1">
      <c r="A922" s="59"/>
      <c r="B922" s="59"/>
      <c r="C922" s="11"/>
      <c r="D922" s="60"/>
      <c r="E922" s="61"/>
      <c r="F922" s="61"/>
      <c r="G922" s="61"/>
      <c r="H922" s="61"/>
      <c r="I922" s="61"/>
      <c r="J922" s="6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</row>
    <row r="923" spans="1:29" ht="12.75" customHeight="1">
      <c r="A923" s="59"/>
      <c r="B923" s="59"/>
      <c r="C923" s="11"/>
      <c r="D923" s="60"/>
      <c r="E923" s="61"/>
      <c r="F923" s="61"/>
      <c r="G923" s="61"/>
      <c r="H923" s="61"/>
      <c r="I923" s="61"/>
      <c r="J923" s="6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</row>
    <row r="924" spans="1:29" ht="12.75" customHeight="1">
      <c r="A924" s="59"/>
      <c r="B924" s="59"/>
      <c r="C924" s="11"/>
      <c r="D924" s="60"/>
      <c r="E924" s="61"/>
      <c r="F924" s="61"/>
      <c r="G924" s="61"/>
      <c r="H924" s="61"/>
      <c r="I924" s="61"/>
      <c r="J924" s="6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</row>
    <row r="925" spans="1:29" ht="12.75" customHeight="1">
      <c r="A925" s="59"/>
      <c r="B925" s="59"/>
      <c r="C925" s="11"/>
      <c r="D925" s="60"/>
      <c r="E925" s="61"/>
      <c r="F925" s="61"/>
      <c r="G925" s="61"/>
      <c r="H925" s="61"/>
      <c r="I925" s="61"/>
      <c r="J925" s="6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</row>
    <row r="926" spans="1:29" ht="12.75" customHeight="1">
      <c r="A926" s="59"/>
      <c r="B926" s="59"/>
      <c r="C926" s="11"/>
      <c r="D926" s="60"/>
      <c r="E926" s="61"/>
      <c r="F926" s="61"/>
      <c r="G926" s="61"/>
      <c r="H926" s="61"/>
      <c r="I926" s="61"/>
      <c r="J926" s="6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</row>
    <row r="927" spans="1:29" ht="12.75" customHeight="1">
      <c r="A927" s="59"/>
      <c r="B927" s="59"/>
      <c r="C927" s="11"/>
      <c r="D927" s="60"/>
      <c r="E927" s="61"/>
      <c r="F927" s="61"/>
      <c r="G927" s="61"/>
      <c r="H927" s="61"/>
      <c r="I927" s="61"/>
      <c r="J927" s="6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</row>
    <row r="928" spans="1:29" ht="12.75" customHeight="1">
      <c r="A928" s="59"/>
      <c r="B928" s="59"/>
      <c r="C928" s="11"/>
      <c r="D928" s="60"/>
      <c r="E928" s="61"/>
      <c r="F928" s="61"/>
      <c r="G928" s="61"/>
      <c r="H928" s="61"/>
      <c r="I928" s="61"/>
      <c r="J928" s="6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</row>
    <row r="929" spans="1:29" ht="12.75" customHeight="1">
      <c r="A929" s="59"/>
      <c r="B929" s="59"/>
      <c r="C929" s="11"/>
      <c r="D929" s="60"/>
      <c r="E929" s="61"/>
      <c r="F929" s="61"/>
      <c r="G929" s="61"/>
      <c r="H929" s="61"/>
      <c r="I929" s="61"/>
      <c r="J929" s="6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</row>
    <row r="930" spans="1:29" ht="12.75" customHeight="1">
      <c r="A930" s="59"/>
      <c r="B930" s="59"/>
      <c r="C930" s="11"/>
      <c r="D930" s="60"/>
      <c r="E930" s="61"/>
      <c r="F930" s="61"/>
      <c r="G930" s="61"/>
      <c r="H930" s="61"/>
      <c r="I930" s="61"/>
      <c r="J930" s="6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</row>
    <row r="931" spans="1:29" ht="12.75" customHeight="1">
      <c r="A931" s="59"/>
      <c r="B931" s="59"/>
      <c r="C931" s="11"/>
      <c r="D931" s="60"/>
      <c r="E931" s="61"/>
      <c r="F931" s="61"/>
      <c r="G931" s="61"/>
      <c r="H931" s="61"/>
      <c r="I931" s="61"/>
      <c r="J931" s="6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</row>
    <row r="932" spans="1:29" ht="12.75" customHeight="1">
      <c r="A932" s="59"/>
      <c r="B932" s="59"/>
      <c r="C932" s="11"/>
      <c r="D932" s="60"/>
      <c r="E932" s="61"/>
      <c r="F932" s="61"/>
      <c r="G932" s="61"/>
      <c r="H932" s="61"/>
      <c r="I932" s="61"/>
      <c r="J932" s="6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</row>
    <row r="933" spans="1:29" ht="12.75" customHeight="1">
      <c r="A933" s="59"/>
      <c r="B933" s="59"/>
      <c r="C933" s="11"/>
      <c r="D933" s="60"/>
      <c r="E933" s="61"/>
      <c r="F933" s="61"/>
      <c r="G933" s="61"/>
      <c r="H933" s="61"/>
      <c r="I933" s="61"/>
      <c r="J933" s="6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</row>
    <row r="934" spans="1:29" ht="12.75" customHeight="1">
      <c r="A934" s="59"/>
      <c r="B934" s="59"/>
      <c r="C934" s="11"/>
      <c r="D934" s="60"/>
      <c r="E934" s="61"/>
      <c r="F934" s="61"/>
      <c r="G934" s="61"/>
      <c r="H934" s="61"/>
      <c r="I934" s="61"/>
      <c r="J934" s="6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</row>
    <row r="935" spans="1:29" ht="12.75" customHeight="1">
      <c r="A935" s="59"/>
      <c r="B935" s="59"/>
      <c r="C935" s="11"/>
      <c r="D935" s="60"/>
      <c r="E935" s="61"/>
      <c r="F935" s="61"/>
      <c r="G935" s="61"/>
      <c r="H935" s="61"/>
      <c r="I935" s="61"/>
      <c r="J935" s="6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</row>
    <row r="936" spans="1:29" ht="12.75" customHeight="1">
      <c r="A936" s="59"/>
      <c r="B936" s="59"/>
      <c r="C936" s="11"/>
      <c r="D936" s="60"/>
      <c r="E936" s="61"/>
      <c r="F936" s="61"/>
      <c r="G936" s="61"/>
      <c r="H936" s="61"/>
      <c r="I936" s="61"/>
      <c r="J936" s="6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</row>
    <row r="937" spans="1:29" ht="12.75" customHeight="1">
      <c r="A937" s="59"/>
      <c r="B937" s="59"/>
      <c r="C937" s="11"/>
      <c r="D937" s="60"/>
      <c r="E937" s="61"/>
      <c r="F937" s="61"/>
      <c r="G937" s="61"/>
      <c r="H937" s="61"/>
      <c r="I937" s="61"/>
      <c r="J937" s="6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</row>
    <row r="938" spans="1:29" ht="12.75" customHeight="1">
      <c r="A938" s="59"/>
      <c r="B938" s="59"/>
      <c r="C938" s="11"/>
      <c r="D938" s="60"/>
      <c r="E938" s="61"/>
      <c r="F938" s="61"/>
      <c r="G938" s="61"/>
      <c r="H938" s="61"/>
      <c r="I938" s="61"/>
      <c r="J938" s="6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</row>
    <row r="939" spans="1:29" ht="12.75" customHeight="1">
      <c r="A939" s="59"/>
      <c r="B939" s="59"/>
      <c r="C939" s="11"/>
      <c r="D939" s="60"/>
      <c r="E939" s="61"/>
      <c r="F939" s="61"/>
      <c r="G939" s="61"/>
      <c r="H939" s="61"/>
      <c r="I939" s="61"/>
      <c r="J939" s="6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</row>
    <row r="940" spans="1:29" ht="12.75" customHeight="1">
      <c r="A940" s="59"/>
      <c r="B940" s="59"/>
      <c r="C940" s="11"/>
      <c r="D940" s="60"/>
      <c r="E940" s="61"/>
      <c r="F940" s="61"/>
      <c r="G940" s="61"/>
      <c r="H940" s="61"/>
      <c r="I940" s="61"/>
      <c r="J940" s="6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</row>
    <row r="941" spans="1:29" ht="12.75" customHeight="1">
      <c r="A941" s="59"/>
      <c r="B941" s="59"/>
      <c r="C941" s="11"/>
      <c r="D941" s="60"/>
      <c r="E941" s="61"/>
      <c r="F941" s="61"/>
      <c r="G941" s="61"/>
      <c r="H941" s="61"/>
      <c r="I941" s="61"/>
      <c r="J941" s="6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</row>
    <row r="942" spans="1:29" ht="12.75" customHeight="1">
      <c r="A942" s="59"/>
      <c r="B942" s="59"/>
      <c r="C942" s="11"/>
      <c r="D942" s="60"/>
      <c r="E942" s="61"/>
      <c r="F942" s="61"/>
      <c r="G942" s="61"/>
      <c r="H942" s="61"/>
      <c r="I942" s="61"/>
      <c r="J942" s="6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</row>
    <row r="943" spans="1:29" ht="12.75" customHeight="1">
      <c r="A943" s="59"/>
      <c r="B943" s="59"/>
      <c r="C943" s="11"/>
      <c r="D943" s="60"/>
      <c r="E943" s="61"/>
      <c r="F943" s="61"/>
      <c r="G943" s="61"/>
      <c r="H943" s="61"/>
      <c r="I943" s="61"/>
      <c r="J943" s="6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</row>
    <row r="944" spans="1:29" ht="12.75" customHeight="1">
      <c r="A944" s="59"/>
      <c r="B944" s="59"/>
      <c r="C944" s="11"/>
      <c r="D944" s="60"/>
      <c r="E944" s="61"/>
      <c r="F944" s="61"/>
      <c r="G944" s="61"/>
      <c r="H944" s="61"/>
      <c r="I944" s="61"/>
      <c r="J944" s="6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</row>
    <row r="945" spans="1:29" ht="12.75" customHeight="1">
      <c r="A945" s="59"/>
      <c r="B945" s="59"/>
      <c r="C945" s="11"/>
      <c r="D945" s="60"/>
      <c r="E945" s="61"/>
      <c r="F945" s="61"/>
      <c r="G945" s="61"/>
      <c r="H945" s="61"/>
      <c r="I945" s="61"/>
      <c r="J945" s="6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</row>
    <row r="946" spans="1:29" ht="12.75" customHeight="1">
      <c r="A946" s="59"/>
      <c r="B946" s="59"/>
      <c r="C946" s="11"/>
      <c r="D946" s="60"/>
      <c r="E946" s="61"/>
      <c r="F946" s="61"/>
      <c r="G946" s="61"/>
      <c r="H946" s="61"/>
      <c r="I946" s="61"/>
      <c r="J946" s="6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</row>
    <row r="947" spans="1:29" ht="12.75" customHeight="1">
      <c r="A947" s="59"/>
      <c r="B947" s="59"/>
      <c r="C947" s="11"/>
      <c r="D947" s="60"/>
      <c r="E947" s="61"/>
      <c r="F947" s="61"/>
      <c r="G947" s="61"/>
      <c r="H947" s="61"/>
      <c r="I947" s="61"/>
      <c r="J947" s="6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</row>
    <row r="948" spans="1:29" ht="12.75" customHeight="1">
      <c r="A948" s="59"/>
      <c r="B948" s="59"/>
      <c r="C948" s="11"/>
      <c r="D948" s="60"/>
      <c r="E948" s="61"/>
      <c r="F948" s="61"/>
      <c r="G948" s="61"/>
      <c r="H948" s="61"/>
      <c r="I948" s="61"/>
      <c r="J948" s="6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</row>
    <row r="949" spans="1:29" ht="12.75" customHeight="1">
      <c r="A949" s="59"/>
      <c r="B949" s="59"/>
      <c r="C949" s="11"/>
      <c r="D949" s="60"/>
      <c r="E949" s="61"/>
      <c r="F949" s="61"/>
      <c r="G949" s="61"/>
      <c r="H949" s="61"/>
      <c r="I949" s="61"/>
      <c r="J949" s="6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</row>
    <row r="950" spans="1:29" ht="12.75" customHeight="1">
      <c r="A950" s="59"/>
      <c r="B950" s="59"/>
      <c r="C950" s="11"/>
      <c r="D950" s="60"/>
      <c r="E950" s="61"/>
      <c r="F950" s="61"/>
      <c r="G950" s="61"/>
      <c r="H950" s="61"/>
      <c r="I950" s="61"/>
      <c r="J950" s="6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</row>
    <row r="951" spans="1:29" ht="12.75" customHeight="1">
      <c r="A951" s="59"/>
      <c r="B951" s="59"/>
      <c r="C951" s="11"/>
      <c r="D951" s="60"/>
      <c r="E951" s="61"/>
      <c r="F951" s="61"/>
      <c r="G951" s="61"/>
      <c r="H951" s="61"/>
      <c r="I951" s="61"/>
      <c r="J951" s="6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</row>
    <row r="952" spans="1:29" ht="12.75" customHeight="1">
      <c r="A952" s="59"/>
      <c r="B952" s="59"/>
      <c r="C952" s="11"/>
      <c r="D952" s="60"/>
      <c r="E952" s="61"/>
      <c r="F952" s="61"/>
      <c r="G952" s="61"/>
      <c r="H952" s="61"/>
      <c r="I952" s="61"/>
      <c r="J952" s="6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</row>
    <row r="953" spans="1:29" ht="12.75" customHeight="1">
      <c r="A953" s="59"/>
      <c r="B953" s="59"/>
      <c r="C953" s="11"/>
      <c r="D953" s="60"/>
      <c r="E953" s="61"/>
      <c r="F953" s="61"/>
      <c r="G953" s="61"/>
      <c r="H953" s="61"/>
      <c r="I953" s="61"/>
      <c r="J953" s="6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</row>
    <row r="954" spans="1:29" ht="12.75" customHeight="1">
      <c r="A954" s="59"/>
      <c r="B954" s="59"/>
      <c r="C954" s="11"/>
      <c r="D954" s="60"/>
      <c r="E954" s="61"/>
      <c r="F954" s="61"/>
      <c r="G954" s="61"/>
      <c r="H954" s="61"/>
      <c r="I954" s="61"/>
      <c r="J954" s="6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</row>
    <row r="955" spans="1:29" ht="12.75" customHeight="1">
      <c r="A955" s="59"/>
      <c r="B955" s="59"/>
      <c r="C955" s="11"/>
      <c r="D955" s="60"/>
      <c r="E955" s="61"/>
      <c r="F955" s="61"/>
      <c r="G955" s="61"/>
      <c r="H955" s="61"/>
      <c r="I955" s="61"/>
      <c r="J955" s="6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</row>
    <row r="956" spans="1:29" ht="12.75" customHeight="1">
      <c r="A956" s="59"/>
      <c r="B956" s="59"/>
      <c r="C956" s="11"/>
      <c r="D956" s="60"/>
      <c r="E956" s="61"/>
      <c r="F956" s="61"/>
      <c r="G956" s="61"/>
      <c r="H956" s="61"/>
      <c r="I956" s="61"/>
      <c r="J956" s="6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</row>
    <row r="957" spans="1:29" ht="12.75" customHeight="1">
      <c r="A957" s="59"/>
      <c r="B957" s="59"/>
      <c r="C957" s="11"/>
      <c r="D957" s="60"/>
      <c r="E957" s="61"/>
      <c r="F957" s="61"/>
      <c r="G957" s="61"/>
      <c r="H957" s="61"/>
      <c r="I957" s="61"/>
      <c r="J957" s="6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</row>
    <row r="958" spans="1:29" ht="12.75" customHeight="1">
      <c r="A958" s="59"/>
      <c r="B958" s="59"/>
      <c r="C958" s="11"/>
      <c r="D958" s="60"/>
      <c r="E958" s="61"/>
      <c r="F958" s="61"/>
      <c r="G958" s="61"/>
      <c r="H958" s="61"/>
      <c r="I958" s="61"/>
      <c r="J958" s="6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</row>
    <row r="959" spans="1:29" ht="12.75" customHeight="1">
      <c r="A959" s="59"/>
      <c r="B959" s="59"/>
      <c r="C959" s="11"/>
      <c r="D959" s="60"/>
      <c r="E959" s="61"/>
      <c r="F959" s="61"/>
      <c r="G959" s="61"/>
      <c r="H959" s="61"/>
      <c r="I959" s="61"/>
      <c r="J959" s="6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</row>
    <row r="960" spans="1:29" ht="12.75" customHeight="1">
      <c r="A960" s="59"/>
      <c r="B960" s="59"/>
      <c r="C960" s="11"/>
      <c r="D960" s="60"/>
      <c r="E960" s="61"/>
      <c r="F960" s="61"/>
      <c r="G960" s="61"/>
      <c r="H960" s="61"/>
      <c r="I960" s="61"/>
      <c r="J960" s="6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</row>
    <row r="961" spans="1:29" ht="12.75" customHeight="1">
      <c r="A961" s="59"/>
      <c r="B961" s="59"/>
      <c r="C961" s="11"/>
      <c r="D961" s="60"/>
      <c r="E961" s="61"/>
      <c r="F961" s="61"/>
      <c r="G961" s="61"/>
      <c r="H961" s="61"/>
      <c r="I961" s="61"/>
      <c r="J961" s="6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</row>
    <row r="962" spans="1:29" ht="12.75" customHeight="1">
      <c r="A962" s="59"/>
      <c r="B962" s="59"/>
      <c r="C962" s="11"/>
      <c r="D962" s="60"/>
      <c r="E962" s="61"/>
      <c r="F962" s="61"/>
      <c r="G962" s="61"/>
      <c r="H962" s="61"/>
      <c r="I962" s="61"/>
      <c r="J962" s="6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</row>
    <row r="963" spans="1:29" ht="12.75" customHeight="1">
      <c r="A963" s="59"/>
      <c r="B963" s="59"/>
      <c r="C963" s="11"/>
      <c r="D963" s="60"/>
      <c r="E963" s="61"/>
      <c r="F963" s="61"/>
      <c r="G963" s="61"/>
      <c r="H963" s="61"/>
      <c r="I963" s="61"/>
      <c r="J963" s="6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</row>
    <row r="964" spans="1:29" ht="12.75" customHeight="1">
      <c r="A964" s="59"/>
      <c r="B964" s="59"/>
      <c r="C964" s="11"/>
      <c r="D964" s="60"/>
      <c r="E964" s="61"/>
      <c r="F964" s="61"/>
      <c r="G964" s="61"/>
      <c r="H964" s="61"/>
      <c r="I964" s="61"/>
      <c r="J964" s="6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</row>
    <row r="965" spans="1:29" ht="12.75" customHeight="1">
      <c r="A965" s="59"/>
      <c r="B965" s="59"/>
      <c r="C965" s="11"/>
      <c r="D965" s="60"/>
      <c r="E965" s="61"/>
      <c r="F965" s="61"/>
      <c r="G965" s="61"/>
      <c r="H965" s="61"/>
      <c r="I965" s="61"/>
      <c r="J965" s="6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</row>
    <row r="966" spans="1:29" ht="12.75" customHeight="1">
      <c r="A966" s="59"/>
      <c r="B966" s="59"/>
      <c r="C966" s="11"/>
      <c r="D966" s="60"/>
      <c r="E966" s="61"/>
      <c r="F966" s="61"/>
      <c r="G966" s="61"/>
      <c r="H966" s="61"/>
      <c r="I966" s="61"/>
      <c r="J966" s="6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</row>
    <row r="967" spans="1:29" ht="12.75" customHeight="1">
      <c r="A967" s="59"/>
      <c r="B967" s="59"/>
      <c r="C967" s="11"/>
      <c r="D967" s="60"/>
      <c r="E967" s="61"/>
      <c r="F967" s="61"/>
      <c r="G967" s="61"/>
      <c r="H967" s="61"/>
      <c r="I967" s="61"/>
      <c r="J967" s="6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</row>
    <row r="968" spans="1:29" ht="12.75" customHeight="1">
      <c r="A968" s="59"/>
      <c r="B968" s="59"/>
      <c r="C968" s="11"/>
      <c r="D968" s="60"/>
      <c r="E968" s="61"/>
      <c r="F968" s="61"/>
      <c r="G968" s="61"/>
      <c r="H968" s="61"/>
      <c r="I968" s="61"/>
      <c r="J968" s="6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</row>
    <row r="969" spans="1:29" ht="12.75" customHeight="1">
      <c r="A969" s="59"/>
      <c r="B969" s="59"/>
      <c r="C969" s="11"/>
      <c r="D969" s="60"/>
      <c r="E969" s="61"/>
      <c r="F969" s="61"/>
      <c r="G969" s="61"/>
      <c r="H969" s="61"/>
      <c r="I969" s="61"/>
      <c r="J969" s="6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</row>
    <row r="970" spans="1:29" ht="12.75" customHeight="1">
      <c r="A970" s="59"/>
      <c r="B970" s="59"/>
      <c r="C970" s="11"/>
      <c r="D970" s="60"/>
      <c r="E970" s="61"/>
      <c r="F970" s="61"/>
      <c r="G970" s="61"/>
      <c r="H970" s="61"/>
      <c r="I970" s="61"/>
      <c r="J970" s="6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</row>
    <row r="971" spans="1:29" ht="12.75" customHeight="1">
      <c r="A971" s="59"/>
      <c r="B971" s="59"/>
      <c r="C971" s="11"/>
      <c r="D971" s="60"/>
      <c r="E971" s="61"/>
      <c r="F971" s="61"/>
      <c r="G971" s="61"/>
      <c r="H971" s="61"/>
      <c r="I971" s="61"/>
      <c r="J971" s="6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</row>
    <row r="972" spans="1:29" ht="12.75" customHeight="1">
      <c r="A972" s="59"/>
      <c r="B972" s="59"/>
      <c r="C972" s="11"/>
      <c r="D972" s="60"/>
      <c r="E972" s="61"/>
      <c r="F972" s="61"/>
      <c r="G972" s="61"/>
      <c r="H972" s="61"/>
      <c r="I972" s="61"/>
      <c r="J972" s="6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</row>
    <row r="973" spans="1:29" ht="12.75" customHeight="1">
      <c r="A973" s="59"/>
      <c r="B973" s="59"/>
      <c r="C973" s="11"/>
      <c r="D973" s="60"/>
      <c r="E973" s="61"/>
      <c r="F973" s="61"/>
      <c r="G973" s="61"/>
      <c r="H973" s="61"/>
      <c r="I973" s="61"/>
      <c r="J973" s="6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</row>
    <row r="974" spans="1:29" ht="12.75" customHeight="1">
      <c r="A974" s="59"/>
      <c r="B974" s="59"/>
      <c r="C974" s="11"/>
      <c r="D974" s="60"/>
      <c r="E974" s="61"/>
      <c r="F974" s="61"/>
      <c r="G974" s="61"/>
      <c r="H974" s="61"/>
      <c r="I974" s="61"/>
      <c r="J974" s="6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</row>
    <row r="975" spans="1:29" ht="12.75" customHeight="1">
      <c r="A975" s="59"/>
      <c r="B975" s="59"/>
      <c r="C975" s="11"/>
      <c r="D975" s="60"/>
      <c r="E975" s="61"/>
      <c r="F975" s="61"/>
      <c r="G975" s="61"/>
      <c r="H975" s="61"/>
      <c r="I975" s="61"/>
      <c r="J975" s="6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</row>
    <row r="976" spans="1:29" ht="12.75" customHeight="1">
      <c r="A976" s="59"/>
      <c r="B976" s="59"/>
      <c r="C976" s="11"/>
      <c r="D976" s="60"/>
      <c r="E976" s="61"/>
      <c r="F976" s="61"/>
      <c r="G976" s="61"/>
      <c r="H976" s="61"/>
      <c r="I976" s="61"/>
      <c r="J976" s="6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</row>
    <row r="977" spans="1:29" ht="12.75" customHeight="1">
      <c r="A977" s="59"/>
      <c r="B977" s="59"/>
      <c r="C977" s="11"/>
      <c r="D977" s="60"/>
      <c r="E977" s="61"/>
      <c r="F977" s="61"/>
      <c r="G977" s="61"/>
      <c r="H977" s="61"/>
      <c r="I977" s="61"/>
      <c r="J977" s="6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</row>
    <row r="978" spans="1:29" ht="12.75" customHeight="1">
      <c r="A978" s="59"/>
      <c r="B978" s="59"/>
      <c r="C978" s="11"/>
      <c r="D978" s="60"/>
      <c r="E978" s="61"/>
      <c r="F978" s="61"/>
      <c r="G978" s="61"/>
      <c r="H978" s="61"/>
      <c r="I978" s="61"/>
      <c r="J978" s="6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</row>
    <row r="979" spans="1:29" ht="12.75" customHeight="1">
      <c r="A979" s="59"/>
      <c r="B979" s="59"/>
      <c r="C979" s="11"/>
      <c r="D979" s="60"/>
      <c r="E979" s="61"/>
      <c r="F979" s="61"/>
      <c r="G979" s="61"/>
      <c r="H979" s="61"/>
      <c r="I979" s="61"/>
      <c r="J979" s="6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</row>
    <row r="980" spans="1:29" ht="12.75" customHeight="1">
      <c r="A980" s="59"/>
      <c r="B980" s="59"/>
      <c r="C980" s="11"/>
      <c r="D980" s="60"/>
      <c r="E980" s="61"/>
      <c r="F980" s="61"/>
      <c r="G980" s="61"/>
      <c r="H980" s="61"/>
      <c r="I980" s="61"/>
      <c r="J980" s="6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</row>
    <row r="981" spans="1:29" ht="12.75" customHeight="1">
      <c r="A981" s="59"/>
      <c r="B981" s="59"/>
      <c r="C981" s="11"/>
      <c r="D981" s="60"/>
      <c r="E981" s="61"/>
      <c r="F981" s="61"/>
      <c r="G981" s="61"/>
      <c r="H981" s="61"/>
      <c r="I981" s="61"/>
      <c r="J981" s="6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</row>
    <row r="982" spans="1:29" ht="12.75" customHeight="1">
      <c r="A982" s="59"/>
      <c r="B982" s="59"/>
      <c r="C982" s="11"/>
      <c r="D982" s="60"/>
      <c r="E982" s="61"/>
      <c r="F982" s="61"/>
      <c r="G982" s="61"/>
      <c r="H982" s="61"/>
      <c r="I982" s="61"/>
      <c r="J982" s="6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</row>
    <row r="983" spans="1:29" ht="12.75" customHeight="1">
      <c r="A983" s="59"/>
      <c r="B983" s="59"/>
      <c r="C983" s="11"/>
      <c r="D983" s="60"/>
      <c r="E983" s="61"/>
      <c r="F983" s="61"/>
      <c r="G983" s="61"/>
      <c r="H983" s="61"/>
      <c r="I983" s="61"/>
      <c r="J983" s="6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</row>
    <row r="984" spans="1:29" ht="12.75" customHeight="1">
      <c r="A984" s="59"/>
      <c r="B984" s="59"/>
      <c r="C984" s="11"/>
      <c r="D984" s="60"/>
      <c r="E984" s="61"/>
      <c r="F984" s="61"/>
      <c r="G984" s="61"/>
      <c r="H984" s="61"/>
      <c r="I984" s="61"/>
      <c r="J984" s="6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</row>
    <row r="985" spans="1:29" ht="12.75" customHeight="1">
      <c r="A985" s="59"/>
      <c r="B985" s="59"/>
      <c r="C985" s="11"/>
      <c r="D985" s="60"/>
      <c r="E985" s="61"/>
      <c r="F985" s="61"/>
      <c r="G985" s="61"/>
      <c r="H985" s="61"/>
      <c r="I985" s="61"/>
      <c r="J985" s="6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</row>
    <row r="986" spans="1:29" ht="12.75" customHeight="1">
      <c r="A986" s="59"/>
      <c r="B986" s="59"/>
      <c r="C986" s="11"/>
      <c r="D986" s="60"/>
      <c r="E986" s="61"/>
      <c r="F986" s="61"/>
      <c r="G986" s="61"/>
      <c r="H986" s="61"/>
      <c r="I986" s="61"/>
      <c r="J986" s="6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</row>
    <row r="987" spans="1:29" ht="12.75" customHeight="1">
      <c r="A987" s="59"/>
      <c r="B987" s="59"/>
      <c r="C987" s="11"/>
      <c r="D987" s="60"/>
      <c r="E987" s="61"/>
      <c r="F987" s="61"/>
      <c r="G987" s="61"/>
      <c r="H987" s="61"/>
      <c r="I987" s="61"/>
      <c r="J987" s="6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</row>
    <row r="988" spans="1:29" ht="12.75" customHeight="1">
      <c r="A988" s="59"/>
      <c r="B988" s="59"/>
      <c r="C988" s="11"/>
      <c r="D988" s="60"/>
      <c r="E988" s="61"/>
      <c r="F988" s="61"/>
      <c r="G988" s="61"/>
      <c r="H988" s="61"/>
      <c r="I988" s="61"/>
      <c r="J988" s="6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</row>
    <row r="989" spans="1:29" ht="12.75" customHeight="1">
      <c r="A989" s="59"/>
      <c r="B989" s="59"/>
      <c r="C989" s="11"/>
      <c r="D989" s="60"/>
      <c r="E989" s="61"/>
      <c r="F989" s="61"/>
      <c r="G989" s="61"/>
      <c r="H989" s="61"/>
      <c r="I989" s="61"/>
      <c r="J989" s="6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</row>
    <row r="990" spans="1:29" ht="12.75" customHeight="1">
      <c r="A990" s="59"/>
      <c r="B990" s="59"/>
      <c r="C990" s="11"/>
      <c r="D990" s="60"/>
      <c r="E990" s="61"/>
      <c r="F990" s="61"/>
      <c r="G990" s="61"/>
      <c r="H990" s="61"/>
      <c r="I990" s="61"/>
      <c r="J990" s="6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</row>
    <row r="991" spans="1:29" ht="12.75" customHeight="1">
      <c r="A991" s="59"/>
      <c r="B991" s="59"/>
      <c r="C991" s="11"/>
      <c r="D991" s="60"/>
      <c r="E991" s="61"/>
      <c r="F991" s="61"/>
      <c r="G991" s="61"/>
      <c r="H991" s="61"/>
      <c r="I991" s="61"/>
      <c r="J991" s="6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</row>
    <row r="992" spans="1:29" ht="12.75" customHeight="1">
      <c r="A992" s="59"/>
      <c r="B992" s="59"/>
      <c r="C992" s="11"/>
      <c r="D992" s="60"/>
      <c r="E992" s="61"/>
      <c r="F992" s="61"/>
      <c r="G992" s="61"/>
      <c r="H992" s="61"/>
      <c r="I992" s="61"/>
      <c r="J992" s="6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</row>
    <row r="993" spans="1:29" ht="12.75" customHeight="1">
      <c r="A993" s="59"/>
      <c r="B993" s="59"/>
      <c r="C993" s="11"/>
      <c r="D993" s="60"/>
      <c r="E993" s="61"/>
      <c r="F993" s="61"/>
      <c r="G993" s="61"/>
      <c r="H993" s="61"/>
      <c r="I993" s="61"/>
      <c r="J993" s="6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</row>
    <row r="994" spans="1:29" ht="12.75" customHeight="1">
      <c r="A994" s="59"/>
      <c r="B994" s="59"/>
      <c r="C994" s="11"/>
      <c r="D994" s="60"/>
      <c r="E994" s="61"/>
      <c r="F994" s="61"/>
      <c r="G994" s="61"/>
      <c r="H994" s="61"/>
      <c r="I994" s="61"/>
      <c r="J994" s="6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</row>
    <row r="995" spans="1:29" ht="12.75" customHeight="1">
      <c r="A995" s="59"/>
      <c r="B995" s="59"/>
      <c r="C995" s="11"/>
      <c r="D995" s="60"/>
      <c r="E995" s="61"/>
      <c r="F995" s="61"/>
      <c r="G995" s="61"/>
      <c r="H995" s="61"/>
      <c r="I995" s="61"/>
      <c r="J995" s="6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</row>
    <row r="996" spans="1:29" ht="12.75" customHeight="1">
      <c r="A996" s="59"/>
      <c r="B996" s="59"/>
      <c r="C996" s="11"/>
      <c r="D996" s="60"/>
      <c r="E996" s="61"/>
      <c r="F996" s="61"/>
      <c r="G996" s="61"/>
      <c r="H996" s="61"/>
      <c r="I996" s="61"/>
      <c r="J996" s="6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</row>
    <row r="997" spans="1:29" ht="12.75" customHeight="1">
      <c r="A997" s="59"/>
      <c r="B997" s="59"/>
      <c r="C997" s="11"/>
      <c r="D997" s="60"/>
      <c r="E997" s="61"/>
      <c r="F997" s="61"/>
      <c r="G997" s="61"/>
      <c r="H997" s="61"/>
      <c r="I997" s="61"/>
      <c r="J997" s="6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</row>
    <row r="998" spans="1:29" ht="12.75" customHeight="1">
      <c r="A998" s="59"/>
      <c r="B998" s="59"/>
      <c r="C998" s="11"/>
      <c r="D998" s="60"/>
      <c r="E998" s="61"/>
      <c r="F998" s="61"/>
      <c r="G998" s="61"/>
      <c r="H998" s="61"/>
      <c r="I998" s="61"/>
      <c r="J998" s="6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</row>
    <row r="999" spans="1:29" ht="12.75" customHeight="1">
      <c r="A999" s="59"/>
      <c r="B999" s="59"/>
      <c r="C999" s="11"/>
      <c r="D999" s="60"/>
      <c r="E999" s="61"/>
      <c r="F999" s="61"/>
      <c r="G999" s="61"/>
      <c r="H999" s="61"/>
      <c r="I999" s="61"/>
      <c r="J999" s="6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</row>
    <row r="1000" spans="1:29" ht="12.75" customHeight="1">
      <c r="A1000" s="59"/>
      <c r="B1000" s="59"/>
      <c r="C1000" s="11"/>
      <c r="D1000" s="60"/>
      <c r="E1000" s="61"/>
      <c r="F1000" s="61"/>
      <c r="G1000" s="61"/>
      <c r="H1000" s="61"/>
      <c r="I1000" s="61"/>
      <c r="J1000" s="6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</row>
    <row r="1001" spans="1:29" ht="12.75" customHeight="1">
      <c r="A1001" s="59"/>
      <c r="B1001" s="59"/>
      <c r="C1001" s="11"/>
      <c r="D1001" s="60"/>
      <c r="E1001" s="61"/>
      <c r="F1001" s="61"/>
      <c r="G1001" s="61"/>
      <c r="H1001" s="61"/>
      <c r="I1001" s="61"/>
      <c r="J1001" s="6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</row>
    <row r="1002" spans="1:29" ht="12.75" customHeight="1">
      <c r="A1002" s="59"/>
      <c r="B1002" s="59"/>
      <c r="C1002" s="11"/>
      <c r="D1002" s="60"/>
      <c r="E1002" s="61"/>
      <c r="F1002" s="61"/>
      <c r="G1002" s="61"/>
      <c r="H1002" s="61"/>
      <c r="I1002" s="61"/>
      <c r="J1002" s="6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</row>
    <row r="1003" spans="1:29" ht="12.75" customHeight="1">
      <c r="A1003" s="59"/>
      <c r="B1003" s="59"/>
      <c r="C1003" s="11"/>
      <c r="D1003" s="60"/>
      <c r="E1003" s="61"/>
      <c r="F1003" s="61"/>
      <c r="G1003" s="61"/>
      <c r="H1003" s="61"/>
      <c r="I1003" s="61"/>
      <c r="J1003" s="6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</row>
    <row r="1004" spans="1:29" ht="12.75" customHeight="1">
      <c r="A1004" s="59"/>
      <c r="B1004" s="59"/>
      <c r="C1004" s="11"/>
      <c r="D1004" s="60"/>
      <c r="E1004" s="61"/>
      <c r="F1004" s="61"/>
      <c r="G1004" s="61"/>
      <c r="H1004" s="61"/>
      <c r="I1004" s="61"/>
      <c r="J1004" s="6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</row>
    <row r="1005" spans="1:29" ht="12.75" customHeight="1">
      <c r="A1005" s="59"/>
      <c r="B1005" s="59"/>
      <c r="C1005" s="11"/>
      <c r="D1005" s="60"/>
      <c r="E1005" s="61"/>
      <c r="F1005" s="61"/>
      <c r="G1005" s="61"/>
      <c r="H1005" s="61"/>
      <c r="I1005" s="61"/>
      <c r="J1005" s="6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</row>
    <row r="1006" spans="1:29" ht="12.75" customHeight="1">
      <c r="A1006" s="59"/>
      <c r="B1006" s="59"/>
      <c r="C1006" s="11"/>
      <c r="D1006" s="60"/>
      <c r="E1006" s="61"/>
      <c r="F1006" s="61"/>
      <c r="G1006" s="61"/>
      <c r="H1006" s="61"/>
      <c r="I1006" s="61"/>
      <c r="J1006" s="6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</row>
  </sheetData>
  <mergeCells count="60">
    <mergeCell ref="M41:T41"/>
    <mergeCell ref="M42:T42"/>
    <mergeCell ref="U13:AA13"/>
    <mergeCell ref="B16:J16"/>
    <mergeCell ref="B17:J17"/>
    <mergeCell ref="F9:I9"/>
    <mergeCell ref="D10:I10"/>
    <mergeCell ref="F11:I11"/>
    <mergeCell ref="A12:J12"/>
    <mergeCell ref="A13:A14"/>
    <mergeCell ref="B13:B14"/>
    <mergeCell ref="C13:C14"/>
    <mergeCell ref="A46:J46"/>
    <mergeCell ref="M13:M14"/>
    <mergeCell ref="N13:T13"/>
    <mergeCell ref="M22:T22"/>
    <mergeCell ref="B23:J23"/>
    <mergeCell ref="B24:J24"/>
    <mergeCell ref="M26:T26"/>
    <mergeCell ref="M43:T43"/>
    <mergeCell ref="M44:T44"/>
    <mergeCell ref="M45:T45"/>
    <mergeCell ref="M46:T46"/>
    <mergeCell ref="B27:J27"/>
    <mergeCell ref="B28:J28"/>
    <mergeCell ref="M37:T37"/>
    <mergeCell ref="B38:J38"/>
    <mergeCell ref="B39:J39"/>
    <mergeCell ref="E49:F49"/>
    <mergeCell ref="G49:H49"/>
    <mergeCell ref="I49:J49"/>
    <mergeCell ref="A48:J48"/>
    <mergeCell ref="A1:J1"/>
    <mergeCell ref="A2:J2"/>
    <mergeCell ref="A3:J3"/>
    <mergeCell ref="A4:J4"/>
    <mergeCell ref="A5:J5"/>
    <mergeCell ref="A6:J6"/>
    <mergeCell ref="F8:I8"/>
    <mergeCell ref="D13:D14"/>
    <mergeCell ref="E13:F13"/>
    <mergeCell ref="G13:H13"/>
    <mergeCell ref="I13:J13"/>
    <mergeCell ref="A15:J15"/>
    <mergeCell ref="A50:J50"/>
    <mergeCell ref="E45:F45"/>
    <mergeCell ref="G45:H45"/>
    <mergeCell ref="A42:J42"/>
    <mergeCell ref="A43:D43"/>
    <mergeCell ref="E43:F43"/>
    <mergeCell ref="G43:H43"/>
    <mergeCell ref="I43:J43"/>
    <mergeCell ref="A44:J44"/>
    <mergeCell ref="I45:J45"/>
    <mergeCell ref="A45:D45"/>
    <mergeCell ref="A47:D47"/>
    <mergeCell ref="E47:F47"/>
    <mergeCell ref="G47:H47"/>
    <mergeCell ref="I47:J47"/>
    <mergeCell ref="A49:D49"/>
  </mergeCells>
  <pageMargins left="0.7" right="0.7" top="0.75" bottom="0.75" header="0" footer="0"/>
  <pageSetup orientation="landscape"/>
  <headerFooter>
    <oddHeader>&amp;CANEXO A.3</oddHeader>
    <oddFooter>&amp;CPágina &amp;P de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8"/>
  <sheetViews>
    <sheetView showGridLines="0" topLeftCell="A193" workbookViewId="0">
      <selection activeCell="B211" sqref="B211:G211"/>
    </sheetView>
  </sheetViews>
  <sheetFormatPr defaultColWidth="14.42578125" defaultRowHeight="15" customHeight="1"/>
  <cols>
    <col min="1" max="1" width="12.7109375" customWidth="1"/>
    <col min="2" max="2" width="19.28515625" customWidth="1"/>
    <col min="3" max="3" width="91.28515625" customWidth="1"/>
    <col min="4" max="4" width="10.5703125" customWidth="1"/>
    <col min="5" max="5" width="8.140625" customWidth="1"/>
    <col min="6" max="6" width="10.5703125" customWidth="1"/>
    <col min="7" max="7" width="13" customWidth="1"/>
    <col min="8" max="8" width="12.7109375" customWidth="1"/>
    <col min="9" max="9" width="29.85546875" customWidth="1"/>
    <col min="10" max="10" width="9.140625" customWidth="1"/>
    <col min="11" max="11" width="10.7109375" customWidth="1"/>
    <col min="12" max="12" width="12.42578125" customWidth="1"/>
    <col min="13" max="13" width="13" customWidth="1"/>
    <col min="14" max="14" width="10.7109375" customWidth="1"/>
    <col min="15" max="15" width="16.140625" customWidth="1"/>
    <col min="16" max="16" width="19" customWidth="1"/>
    <col min="17" max="18" width="9.140625" customWidth="1"/>
    <col min="19" max="26" width="8" customWidth="1"/>
  </cols>
  <sheetData>
    <row r="1" spans="1:26" ht="12.75" customHeight="1">
      <c r="A1" s="1"/>
      <c r="B1" s="203"/>
      <c r="C1" s="204"/>
      <c r="D1" s="204"/>
      <c r="E1" s="204"/>
      <c r="F1" s="204"/>
      <c r="G1" s="204"/>
      <c r="H1" s="205"/>
      <c r="I1" s="1"/>
      <c r="J1" s="1"/>
      <c r="K1" s="1"/>
      <c r="L1" s="62"/>
      <c r="M1" s="62"/>
      <c r="N1" s="62"/>
      <c r="O1" s="62"/>
      <c r="P1" s="62"/>
      <c r="Q1" s="62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06" t="str">
        <f>INSTRUÇÕES!A2</f>
        <v>PROCURADORIA DA REPÚBLICA EM GOIÁS</v>
      </c>
      <c r="C2" s="204"/>
      <c r="D2" s="204"/>
      <c r="E2" s="204"/>
      <c r="F2" s="204"/>
      <c r="G2" s="204"/>
      <c r="H2" s="205"/>
      <c r="I2" s="1"/>
      <c r="J2" s="1"/>
      <c r="K2" s="1"/>
      <c r="L2" s="63"/>
      <c r="M2" s="248"/>
      <c r="N2" s="202"/>
      <c r="O2" s="65"/>
      <c r="P2" s="65"/>
      <c r="Q2" s="65"/>
      <c r="R2" s="65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206" t="str">
        <f>INSTRUÇÕES!A3</f>
        <v>COORDENADORIA DE ADM</v>
      </c>
      <c r="C3" s="204"/>
      <c r="D3" s="204"/>
      <c r="E3" s="204"/>
      <c r="F3" s="204"/>
      <c r="G3" s="204"/>
      <c r="H3" s="205"/>
      <c r="I3" s="1"/>
      <c r="J3" s="1"/>
      <c r="K3" s="1"/>
      <c r="L3" s="63"/>
      <c r="M3" s="248"/>
      <c r="N3" s="202"/>
      <c r="O3" s="62"/>
      <c r="P3" s="62"/>
      <c r="Q3" s="62"/>
      <c r="R3" s="62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203"/>
      <c r="C4" s="204"/>
      <c r="D4" s="204"/>
      <c r="E4" s="204"/>
      <c r="F4" s="204"/>
      <c r="G4" s="204"/>
      <c r="H4" s="205"/>
      <c r="I4" s="1"/>
      <c r="J4" s="1"/>
      <c r="K4" s="1"/>
      <c r="L4" s="63"/>
      <c r="M4" s="248"/>
      <c r="N4" s="202"/>
      <c r="O4" s="62"/>
      <c r="P4" s="62"/>
      <c r="Q4" s="62"/>
      <c r="R4" s="62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247"/>
      <c r="C5" s="204"/>
      <c r="D5" s="204"/>
      <c r="E5" s="204"/>
      <c r="F5" s="204"/>
      <c r="G5" s="204"/>
      <c r="H5" s="205"/>
      <c r="I5" s="1"/>
      <c r="J5" s="1"/>
      <c r="K5" s="1"/>
      <c r="L5" s="63"/>
      <c r="M5" s="248"/>
      <c r="N5" s="202"/>
      <c r="O5" s="62"/>
      <c r="P5" s="62"/>
      <c r="Q5" s="62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>
      <c r="A6" s="1"/>
      <c r="B6" s="222" t="str">
        <f>INSTRUÇÕES!A6</f>
        <v>RECOMPOSIÇÃO DA FACHADA DO
EDIFÍCIO SEDE DA PR-GO</v>
      </c>
      <c r="C6" s="202"/>
      <c r="D6" s="202"/>
      <c r="E6" s="202"/>
      <c r="F6" s="202"/>
      <c r="G6" s="202"/>
      <c r="H6" s="202"/>
      <c r="I6" s="1"/>
      <c r="J6" s="1"/>
      <c r="K6" s="1"/>
      <c r="L6" s="63"/>
      <c r="M6" s="248"/>
      <c r="N6" s="202"/>
      <c r="O6" s="62"/>
      <c r="P6" s="62"/>
      <c r="Q6" s="62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247" t="s">
        <v>51</v>
      </c>
      <c r="C7" s="204"/>
      <c r="D7" s="204"/>
      <c r="E7" s="204"/>
      <c r="F7" s="204"/>
      <c r="G7" s="204"/>
      <c r="H7" s="205"/>
      <c r="I7" s="1"/>
      <c r="J7" s="1"/>
      <c r="K7" s="1"/>
      <c r="L7" s="63"/>
      <c r="M7" s="248"/>
      <c r="N7" s="202"/>
      <c r="O7" s="62"/>
      <c r="P7" s="62"/>
      <c r="Q7" s="62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251" t="str">
        <f>Sintetica!F8</f>
        <v>Leis Sociais Desoneradas - referência Horista SINAPI: LS</v>
      </c>
      <c r="C8" s="204"/>
      <c r="D8" s="204"/>
      <c r="E8" s="204"/>
      <c r="F8" s="204"/>
      <c r="G8" s="205"/>
      <c r="H8" s="66">
        <f>Sintetica!J8</f>
        <v>0.83989999999999998</v>
      </c>
      <c r="I8" s="1"/>
      <c r="J8" s="1"/>
      <c r="K8" s="1"/>
      <c r="L8" s="63"/>
      <c r="M8" s="248"/>
      <c r="N8" s="202"/>
      <c r="O8" s="62"/>
      <c r="P8" s="62"/>
      <c r="Q8" s="62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251" t="str">
        <f>Sintetica!F9</f>
        <v>Benefícios e Despesas Indiretas: BDI</v>
      </c>
      <c r="C9" s="204"/>
      <c r="D9" s="204"/>
      <c r="E9" s="204"/>
      <c r="F9" s="204"/>
      <c r="G9" s="205"/>
      <c r="H9" s="66">
        <f>Sintetica!J9</f>
        <v>0.249595963873122</v>
      </c>
      <c r="I9" s="1"/>
      <c r="J9" s="1"/>
      <c r="K9" s="1"/>
      <c r="L9" s="63"/>
      <c r="M9" s="248"/>
      <c r="N9" s="202"/>
      <c r="O9" s="62"/>
      <c r="P9" s="62"/>
      <c r="Q9" s="62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251" t="e">
        <f>[1]Sintetica!E10</f>
        <v>#REF!</v>
      </c>
      <c r="C10" s="204"/>
      <c r="D10" s="204"/>
      <c r="E10" s="204"/>
      <c r="F10" s="204"/>
      <c r="G10" s="205"/>
      <c r="H10" s="66">
        <f>Sintetica!J10</f>
        <v>0.14019999999999999</v>
      </c>
      <c r="I10" s="1"/>
      <c r="J10" s="1"/>
      <c r="K10" s="1"/>
      <c r="L10" s="63"/>
      <c r="M10" s="64"/>
      <c r="N10" s="64"/>
      <c r="O10" s="62"/>
      <c r="P10" s="62"/>
      <c r="Q10" s="62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67"/>
      <c r="C11" s="68"/>
      <c r="D11" s="68"/>
      <c r="E11" s="68"/>
      <c r="F11" s="68"/>
      <c r="G11" s="69" t="str">
        <f>Sintetica!F11</f>
        <v>REFERÊNCIA: SINAPI - GO - 07/24 (DESONERADO) e Mercado</v>
      </c>
      <c r="H11" s="70"/>
      <c r="I11" s="1"/>
      <c r="J11" s="1"/>
      <c r="K11" s="1"/>
      <c r="L11" s="63"/>
      <c r="M11" s="248"/>
      <c r="N11" s="202"/>
      <c r="O11" s="62"/>
      <c r="P11" s="62"/>
      <c r="Q11" s="62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249"/>
      <c r="C12" s="202"/>
      <c r="D12" s="202"/>
      <c r="E12" s="202"/>
      <c r="F12" s="202"/>
      <c r="G12" s="202"/>
      <c r="H12" s="202"/>
      <c r="I12" s="1"/>
      <c r="J12" s="1"/>
      <c r="K12" s="1"/>
      <c r="L12" s="63"/>
      <c r="M12" s="248"/>
      <c r="N12" s="202"/>
      <c r="O12" s="62"/>
      <c r="P12" s="62"/>
      <c r="Q12" s="62"/>
      <c r="R12" s="1"/>
      <c r="S12" s="1"/>
      <c r="T12" s="1"/>
      <c r="U12" s="1"/>
      <c r="V12" s="1"/>
      <c r="W12" s="1"/>
      <c r="X12" s="1"/>
      <c r="Y12" s="1"/>
      <c r="Z12" s="1"/>
    </row>
    <row r="13" spans="1:26" ht="26.25" customHeight="1">
      <c r="A13" s="71" t="s">
        <v>52</v>
      </c>
      <c r="B13" s="71" t="s">
        <v>11</v>
      </c>
      <c r="C13" s="71" t="s">
        <v>12</v>
      </c>
      <c r="D13" s="71" t="s">
        <v>53</v>
      </c>
      <c r="E13" s="71" t="s">
        <v>13</v>
      </c>
      <c r="F13" s="71" t="s">
        <v>54</v>
      </c>
      <c r="G13" s="72" t="s">
        <v>55</v>
      </c>
      <c r="H13" s="72" t="s">
        <v>56</v>
      </c>
      <c r="I13" s="1"/>
      <c r="J13" s="1"/>
      <c r="K13" s="1"/>
      <c r="L13" s="63"/>
      <c r="M13" s="248"/>
      <c r="N13" s="202"/>
      <c r="O13" s="62"/>
      <c r="P13" s="62"/>
      <c r="Q13" s="62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250"/>
      <c r="C14" s="210"/>
      <c r="D14" s="210"/>
      <c r="E14" s="210"/>
      <c r="F14" s="210"/>
      <c r="G14" s="210"/>
      <c r="H14" s="211"/>
      <c r="I14" s="1"/>
      <c r="J14" s="1"/>
      <c r="K14" s="1">
        <f t="shared" ref="K14:K36" si="0">IF(AND(B14&lt;&gt;"",B13=""),K13+1,K13)</f>
        <v>0</v>
      </c>
      <c r="L14" s="62"/>
      <c r="M14" s="62"/>
      <c r="N14" s="62"/>
      <c r="O14" s="62"/>
      <c r="P14" s="62"/>
      <c r="Q14" s="62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73">
        <v>1</v>
      </c>
      <c r="C15" s="246" t="s">
        <v>27</v>
      </c>
      <c r="D15" s="210"/>
      <c r="E15" s="210"/>
      <c r="F15" s="210"/>
      <c r="G15" s="210"/>
      <c r="H15" s="211"/>
      <c r="I15" s="1"/>
      <c r="J15" s="1"/>
      <c r="K15" s="1">
        <f t="shared" si="0"/>
        <v>1</v>
      </c>
      <c r="L15" s="62" t="str">
        <f t="shared" ref="L15:L16" si="1">IF(OR(E15="H",E15="MES"),H15,"")</f>
        <v/>
      </c>
      <c r="M15" s="62"/>
      <c r="N15" s="62"/>
      <c r="O15" s="62"/>
      <c r="P15" s="62"/>
      <c r="Q15" s="62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73" t="s">
        <v>28</v>
      </c>
      <c r="C16" s="214" t="s">
        <v>57</v>
      </c>
      <c r="D16" s="210"/>
      <c r="E16" s="210"/>
      <c r="F16" s="210"/>
      <c r="G16" s="210"/>
      <c r="H16" s="211"/>
      <c r="I16" s="1"/>
      <c r="J16" s="1"/>
      <c r="K16" s="1">
        <f t="shared" si="0"/>
        <v>1</v>
      </c>
      <c r="L16" s="62" t="str">
        <f t="shared" si="1"/>
        <v/>
      </c>
      <c r="M16" s="62"/>
      <c r="N16" s="62" t="str">
        <f>IF(AND(E16="",F16="",G16&lt;&gt;""),B16,"")</f>
        <v/>
      </c>
      <c r="O16" s="62" t="s">
        <v>58</v>
      </c>
      <c r="P16" s="62" t="s">
        <v>59</v>
      </c>
      <c r="Q16" s="62" t="s">
        <v>60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28" t="s">
        <v>30</v>
      </c>
      <c r="C17" s="28" t="s">
        <v>61</v>
      </c>
      <c r="D17" s="74" t="s">
        <v>62</v>
      </c>
      <c r="E17" s="74" t="str">
        <f>E18</f>
        <v>m²</v>
      </c>
      <c r="F17" s="75"/>
      <c r="G17" s="34"/>
      <c r="H17" s="34"/>
      <c r="I17" s="1"/>
      <c r="J17" s="1"/>
      <c r="K17" s="1">
        <f t="shared" si="0"/>
        <v>1</v>
      </c>
      <c r="L17" s="76" t="str">
        <f t="shared" ref="L17:L237" si="2">IF(D17="M.O.",H17,"")</f>
        <v/>
      </c>
      <c r="M17" s="76" t="str">
        <f t="shared" ref="M17:M237" si="3">IF(AND(G17&lt;&gt;"",L17=""),H17,"")</f>
        <v/>
      </c>
      <c r="N17" s="62" t="str">
        <f t="shared" ref="N17:N237" si="4">IF(AND(G17="",F17="",E17&lt;&gt;""),B17,"")</f>
        <v>01.01.01</v>
      </c>
      <c r="O17" s="76">
        <f>IF(N17&lt;&gt;"",SUMIF(K17:K221,K17,L17:L221),"")</f>
        <v>0</v>
      </c>
      <c r="P17" s="76">
        <f>IF(N17&lt;&gt;"",SUMIF(K17:K221,K17,M17:M221),"")</f>
        <v>309.32</v>
      </c>
      <c r="Q17" s="63">
        <f t="array" ref="Q17">IF(N17&lt;&gt;"",INDEX(H16:H115,MATCH("QUANTIDADE:",B16:B115,0)),"")</f>
        <v>1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1"/>
      <c r="B18" s="77">
        <v>103689</v>
      </c>
      <c r="C18" s="24" t="str">
        <f>VLOOKUP(B18,Insumos!$A$10:$F$1708,2,FALSE)</f>
        <v>FORNECIMENTO E INSTALAÇÃO DE PLACA DE OBRA COM CHAPA GALVANIZADA E ESTRUTURA DE MADEIRA. AF_03/2022_PS</v>
      </c>
      <c r="D18" s="78" t="str">
        <f>VLOOKUP(B18,Insumos!$A$10:$F$1708,3,FALSE)</f>
        <v>MAT.</v>
      </c>
      <c r="E18" s="78" t="str">
        <f>VLOOKUP(B18,Insumos!$A$10:$F$1708,4,FALSE)</f>
        <v>m²</v>
      </c>
      <c r="F18" s="75">
        <v>1</v>
      </c>
      <c r="G18" s="34">
        <f>VLOOKUP(B18,Insumos!$A$10:$F$1708,6,FALSE)</f>
        <v>309.32</v>
      </c>
      <c r="H18" s="34">
        <f>TRUNC(F18*G18,2)</f>
        <v>309.32</v>
      </c>
      <c r="I18" s="1"/>
      <c r="J18" s="1"/>
      <c r="K18" s="1">
        <f t="shared" si="0"/>
        <v>1</v>
      </c>
      <c r="L18" s="76" t="str">
        <f t="shared" ref="L18:L118" si="5">IF(D18="M.O.",H18,"")</f>
        <v/>
      </c>
      <c r="M18" s="76">
        <f t="shared" ref="M18:M118" si="6">IF(AND(G18&lt;&gt;"",L18=""),H18,"")</f>
        <v>309.32</v>
      </c>
      <c r="N18" s="171" t="str">
        <f t="shared" ref="N18:N118" si="7">IF(AND(G18="",F18="",E18&lt;&gt;""),B18,"")</f>
        <v/>
      </c>
      <c r="O18" s="76" t="str">
        <f t="shared" ref="O18:O28" si="8">IF(N18&lt;&gt;"",SUMIF(K18:K221,K18,L18:L221),"")</f>
        <v/>
      </c>
      <c r="P18" s="76" t="str">
        <f t="shared" ref="P18:P28" si="9">IF(N18&lt;&gt;"",SUMIF(K18:K221,K18,M18:M221),"")</f>
        <v/>
      </c>
      <c r="Q18" s="63" t="str">
        <f t="array" ref="Q18">IF(N18&lt;&gt;"",INDEX(H17:H116,MATCH("QUANTIDADE:",B17:B116,0)),"")</f>
        <v/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244" t="s">
        <v>63</v>
      </c>
      <c r="C19" s="210"/>
      <c r="D19" s="210"/>
      <c r="E19" s="210"/>
      <c r="F19" s="210"/>
      <c r="G19" s="211"/>
      <c r="H19" s="79">
        <f>SUMIF(K:K,K19,L:L)</f>
        <v>0</v>
      </c>
      <c r="I19" s="1"/>
      <c r="J19" s="1"/>
      <c r="K19" s="1">
        <f t="shared" si="0"/>
        <v>1</v>
      </c>
      <c r="L19" s="76" t="str">
        <f t="shared" si="5"/>
        <v/>
      </c>
      <c r="M19" s="76" t="str">
        <f t="shared" si="6"/>
        <v/>
      </c>
      <c r="N19" s="171" t="str">
        <f t="shared" si="7"/>
        <v/>
      </c>
      <c r="O19" s="76" t="str">
        <f t="shared" si="8"/>
        <v/>
      </c>
      <c r="P19" s="76" t="str">
        <f t="shared" si="9"/>
        <v/>
      </c>
      <c r="Q19" s="63" t="str">
        <f t="array" ref="Q19">IF(N19&lt;&gt;"",INDEX(H18:H117,MATCH("QUANTIDADE:",B18:B117,0)),"")</f>
        <v/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244" t="s">
        <v>64</v>
      </c>
      <c r="C20" s="210"/>
      <c r="D20" s="210"/>
      <c r="E20" s="210"/>
      <c r="F20" s="210"/>
      <c r="G20" s="211"/>
      <c r="H20" s="79">
        <f>P17</f>
        <v>309.32</v>
      </c>
      <c r="I20" s="1"/>
      <c r="J20" s="1"/>
      <c r="K20" s="1">
        <f t="shared" si="0"/>
        <v>1</v>
      </c>
      <c r="L20" s="76" t="str">
        <f t="shared" si="5"/>
        <v/>
      </c>
      <c r="M20" s="76" t="str">
        <f t="shared" si="6"/>
        <v/>
      </c>
      <c r="N20" s="171" t="str">
        <f t="shared" si="7"/>
        <v/>
      </c>
      <c r="O20" s="76" t="str">
        <f t="shared" si="8"/>
        <v/>
      </c>
      <c r="P20" s="76" t="str">
        <f t="shared" si="9"/>
        <v/>
      </c>
      <c r="Q20" s="63" t="str">
        <f t="array" ref="Q20">IF(N20&lt;&gt;"",INDEX(H19:H118,MATCH("QUANTIDADE:",B19:B118,0)),"")</f>
        <v/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244" t="s">
        <v>65</v>
      </c>
      <c r="C21" s="210"/>
      <c r="D21" s="210"/>
      <c r="E21" s="210"/>
      <c r="F21" s="210"/>
      <c r="G21" s="211"/>
      <c r="H21" s="79">
        <f>SUM(H19:H20)</f>
        <v>309.32</v>
      </c>
      <c r="I21" s="1"/>
      <c r="J21" s="1"/>
      <c r="K21" s="1">
        <f t="shared" si="0"/>
        <v>1</v>
      </c>
      <c r="L21" s="76" t="str">
        <f t="shared" si="5"/>
        <v/>
      </c>
      <c r="M21" s="76" t="str">
        <f t="shared" si="6"/>
        <v/>
      </c>
      <c r="N21" s="171" t="str">
        <f t="shared" si="7"/>
        <v/>
      </c>
      <c r="O21" s="76" t="str">
        <f t="shared" si="8"/>
        <v/>
      </c>
      <c r="P21" s="76" t="str">
        <f t="shared" si="9"/>
        <v/>
      </c>
      <c r="Q21" s="63" t="str">
        <f t="array" ref="Q21">IF(N21&lt;&gt;"",INDEX(H20:H119,MATCH("QUANTIDADE:",B20:B119,0)),"")</f>
        <v/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244" t="s">
        <v>66</v>
      </c>
      <c r="C22" s="210"/>
      <c r="D22" s="210"/>
      <c r="E22" s="210"/>
      <c r="F22" s="210"/>
      <c r="G22" s="211"/>
      <c r="H22" s="79">
        <v>0</v>
      </c>
      <c r="I22" s="1"/>
      <c r="J22" s="1"/>
      <c r="K22" s="1">
        <f t="shared" si="0"/>
        <v>1</v>
      </c>
      <c r="L22" s="76" t="str">
        <f t="shared" si="5"/>
        <v/>
      </c>
      <c r="M22" s="76" t="str">
        <f t="shared" si="6"/>
        <v/>
      </c>
      <c r="N22" s="171" t="str">
        <f t="shared" si="7"/>
        <v/>
      </c>
      <c r="O22" s="76" t="str">
        <f t="shared" si="8"/>
        <v/>
      </c>
      <c r="P22" s="76" t="str">
        <f t="shared" si="9"/>
        <v/>
      </c>
      <c r="Q22" s="63" t="str">
        <f t="array" ref="Q22">IF(N22&lt;&gt;"",INDEX(H21:H120,MATCH("QUANTIDADE:",B21:B120,0)),"")</f>
        <v/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244" t="s">
        <v>67</v>
      </c>
      <c r="C23" s="210"/>
      <c r="D23" s="210"/>
      <c r="E23" s="210"/>
      <c r="F23" s="210"/>
      <c r="G23" s="211"/>
      <c r="H23" s="79">
        <f>TRUNC(H21*$H$9,2)</f>
        <v>77.2</v>
      </c>
      <c r="I23" s="1"/>
      <c r="J23" s="1"/>
      <c r="K23" s="1">
        <f t="shared" si="0"/>
        <v>1</v>
      </c>
      <c r="L23" s="76" t="str">
        <f t="shared" si="5"/>
        <v/>
      </c>
      <c r="M23" s="76" t="str">
        <f t="shared" si="6"/>
        <v/>
      </c>
      <c r="N23" s="171" t="str">
        <f t="shared" si="7"/>
        <v/>
      </c>
      <c r="O23" s="76" t="str">
        <f t="shared" si="8"/>
        <v/>
      </c>
      <c r="P23" s="76" t="str">
        <f t="shared" si="9"/>
        <v/>
      </c>
      <c r="Q23" s="63" t="str">
        <f t="array" ref="Q23">IF(N23&lt;&gt;"",INDEX(H22:H121,MATCH("QUANTIDADE:",B22:B121,0)),"")</f>
        <v/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244" t="s">
        <v>68</v>
      </c>
      <c r="C24" s="210"/>
      <c r="D24" s="210"/>
      <c r="E24" s="210"/>
      <c r="F24" s="210"/>
      <c r="G24" s="211"/>
      <c r="H24" s="79">
        <v>0</v>
      </c>
      <c r="I24" s="1"/>
      <c r="J24" s="1"/>
      <c r="K24" s="1">
        <f t="shared" si="0"/>
        <v>1</v>
      </c>
      <c r="L24" s="76" t="str">
        <f t="shared" si="5"/>
        <v/>
      </c>
      <c r="M24" s="76" t="str">
        <f t="shared" si="6"/>
        <v/>
      </c>
      <c r="N24" s="171" t="str">
        <f t="shared" si="7"/>
        <v/>
      </c>
      <c r="O24" s="76" t="str">
        <f t="shared" si="8"/>
        <v/>
      </c>
      <c r="P24" s="76" t="str">
        <f t="shared" si="9"/>
        <v/>
      </c>
      <c r="Q24" s="63" t="str">
        <f t="array" ref="Q24">IF(N24&lt;&gt;"",INDEX(H23:H122,MATCH("QUANTIDADE:",B23:B122,0)),"")</f>
        <v/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244" t="s">
        <v>69</v>
      </c>
      <c r="C25" s="210"/>
      <c r="D25" s="210"/>
      <c r="E25" s="210"/>
      <c r="F25" s="210"/>
      <c r="G25" s="211"/>
      <c r="H25" s="79">
        <f>SUM(H22:H24)</f>
        <v>77.2</v>
      </c>
      <c r="I25" s="1"/>
      <c r="J25" s="1"/>
      <c r="K25" s="1">
        <f t="shared" si="0"/>
        <v>1</v>
      </c>
      <c r="L25" s="76" t="str">
        <f t="shared" si="5"/>
        <v/>
      </c>
      <c r="M25" s="76" t="str">
        <f t="shared" si="6"/>
        <v/>
      </c>
      <c r="N25" s="171" t="str">
        <f t="shared" si="7"/>
        <v/>
      </c>
      <c r="O25" s="76" t="str">
        <f t="shared" si="8"/>
        <v/>
      </c>
      <c r="P25" s="76" t="str">
        <f t="shared" si="9"/>
        <v/>
      </c>
      <c r="Q25" s="63" t="str">
        <f t="array" ref="Q25">IF(N25&lt;&gt;"",INDEX(H24:H123,MATCH("QUANTIDADE:",B24:B123,0)),"")</f>
        <v/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244" t="s">
        <v>70</v>
      </c>
      <c r="C26" s="210"/>
      <c r="D26" s="210"/>
      <c r="E26" s="210"/>
      <c r="F26" s="210"/>
      <c r="G26" s="211"/>
      <c r="H26" s="79">
        <f>SUM(H25,H21)</f>
        <v>386.52</v>
      </c>
      <c r="I26" s="1"/>
      <c r="J26" s="1"/>
      <c r="K26" s="1">
        <f t="shared" si="0"/>
        <v>1</v>
      </c>
      <c r="L26" s="76" t="str">
        <f t="shared" si="5"/>
        <v/>
      </c>
      <c r="M26" s="76" t="str">
        <f t="shared" si="6"/>
        <v/>
      </c>
      <c r="N26" s="171" t="str">
        <f t="shared" si="7"/>
        <v/>
      </c>
      <c r="O26" s="76" t="str">
        <f t="shared" si="8"/>
        <v/>
      </c>
      <c r="P26" s="76" t="str">
        <f t="shared" si="9"/>
        <v/>
      </c>
      <c r="Q26" s="63" t="str">
        <f t="array" ref="Q26">IF(N26&lt;&gt;"",INDEX(H25:H124,MATCH("QUANTIDADE:",B25:B124,0)),"")</f>
        <v/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244" t="s">
        <v>71</v>
      </c>
      <c r="C27" s="210"/>
      <c r="D27" s="210"/>
      <c r="E27" s="210"/>
      <c r="F27" s="210"/>
      <c r="G27" s="211"/>
      <c r="H27" s="80">
        <v>1</v>
      </c>
      <c r="I27" s="1"/>
      <c r="J27" s="1"/>
      <c r="K27" s="1">
        <f t="shared" si="0"/>
        <v>1</v>
      </c>
      <c r="L27" s="76" t="str">
        <f t="shared" si="5"/>
        <v/>
      </c>
      <c r="M27" s="76" t="str">
        <f t="shared" si="6"/>
        <v/>
      </c>
      <c r="N27" s="171" t="str">
        <f t="shared" si="7"/>
        <v/>
      </c>
      <c r="O27" s="76" t="str">
        <f t="shared" si="8"/>
        <v/>
      </c>
      <c r="P27" s="76" t="str">
        <f t="shared" si="9"/>
        <v/>
      </c>
      <c r="Q27" s="63" t="str">
        <f t="array" ref="Q27">IF(N27&lt;&gt;"",INDEX(H26:H125,MATCH("QUANTIDADE:",B26:B125,0)),"")</f>
        <v/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244" t="s">
        <v>72</v>
      </c>
      <c r="C28" s="210"/>
      <c r="D28" s="210"/>
      <c r="E28" s="210"/>
      <c r="F28" s="210"/>
      <c r="G28" s="211"/>
      <c r="H28" s="79">
        <f>TRUNC(H27*H26,2)</f>
        <v>386.52</v>
      </c>
      <c r="I28" s="1"/>
      <c r="J28" s="1"/>
      <c r="K28" s="1">
        <f t="shared" si="0"/>
        <v>1</v>
      </c>
      <c r="L28" s="76" t="str">
        <f t="shared" si="5"/>
        <v/>
      </c>
      <c r="M28" s="76" t="str">
        <f t="shared" si="6"/>
        <v/>
      </c>
      <c r="N28" s="171" t="str">
        <f t="shared" si="7"/>
        <v/>
      </c>
      <c r="O28" s="76" t="str">
        <f t="shared" si="8"/>
        <v/>
      </c>
      <c r="P28" s="76" t="str">
        <f t="shared" si="9"/>
        <v/>
      </c>
      <c r="Q28" s="63" t="str">
        <f t="array" ref="Q28">IF(N28&lt;&gt;"",INDEX(H27:H126,MATCH("QUANTIDADE:",B27:B126,0)),"")</f>
        <v/>
      </c>
      <c r="R28" s="1"/>
      <c r="S28" s="1"/>
      <c r="T28" s="1"/>
      <c r="U28" s="1"/>
      <c r="V28" s="1"/>
      <c r="W28" s="1"/>
      <c r="X28" s="1"/>
      <c r="Y28" s="1"/>
      <c r="Z28" s="1"/>
    </row>
    <row r="29" spans="1:26" s="188" customFormat="1" ht="12.75" customHeight="1">
      <c r="A29" s="1"/>
      <c r="B29" s="81"/>
      <c r="C29" s="174"/>
      <c r="D29" s="174"/>
      <c r="E29" s="174"/>
      <c r="F29" s="174"/>
      <c r="G29" s="174"/>
      <c r="H29" s="83"/>
      <c r="I29" s="1"/>
      <c r="J29" s="1"/>
      <c r="K29" s="1">
        <f t="shared" si="0"/>
        <v>1</v>
      </c>
      <c r="L29" s="76"/>
      <c r="M29" s="76"/>
      <c r="N29" s="189"/>
      <c r="O29" s="76"/>
      <c r="P29" s="76"/>
      <c r="Q29" s="63"/>
      <c r="R29" s="1"/>
      <c r="S29" s="1"/>
      <c r="T29" s="1"/>
      <c r="U29" s="1"/>
      <c r="V29" s="1"/>
      <c r="W29" s="1"/>
      <c r="X29" s="1"/>
      <c r="Y29" s="1"/>
      <c r="Z29" s="1"/>
    </row>
    <row r="30" spans="1:26" s="188" customFormat="1" ht="12.75" customHeight="1">
      <c r="A30" s="1"/>
      <c r="B30" s="73">
        <v>1</v>
      </c>
      <c r="C30" s="246" t="s">
        <v>27</v>
      </c>
      <c r="D30" s="210"/>
      <c r="E30" s="210"/>
      <c r="F30" s="210"/>
      <c r="G30" s="210"/>
      <c r="H30" s="211"/>
      <c r="I30" s="1"/>
      <c r="J30" s="1"/>
      <c r="K30" s="1">
        <f t="shared" si="0"/>
        <v>2</v>
      </c>
      <c r="L30" s="76" t="str">
        <f t="shared" ref="L30:L93" si="10">IF(D30="M.O.",H30,"")</f>
        <v/>
      </c>
      <c r="M30" s="76" t="str">
        <f t="shared" ref="M30:M93" si="11">IF(AND(G30&lt;&gt;"",L30=""),H30,"")</f>
        <v/>
      </c>
      <c r="N30" s="189" t="str">
        <f t="shared" ref="N30:N93" si="12">IF(AND(G30="",F30="",E30&lt;&gt;""),B30,"")</f>
        <v/>
      </c>
      <c r="O30" s="76" t="str">
        <f t="shared" ref="O30:O62" si="13">IF(N30&lt;&gt;"",SUMIF(K30:K232,K30,L30:L232),"")</f>
        <v/>
      </c>
      <c r="P30" s="76" t="str">
        <f t="shared" ref="P30:P62" si="14">IF(N30&lt;&gt;"",SUMIF(K30:K232,K30,M30:M232),"")</f>
        <v/>
      </c>
      <c r="Q30" s="63" t="str">
        <f t="array" ref="Q30">IF(N30&lt;&gt;"",INDEX(H28:H127,MATCH("QUANTIDADE:",B28:B127,0)),"")</f>
        <v/>
      </c>
      <c r="R30" s="1"/>
      <c r="S30" s="1"/>
      <c r="T30" s="1"/>
      <c r="U30" s="1"/>
      <c r="V30" s="1"/>
      <c r="W30" s="1"/>
      <c r="X30" s="1"/>
      <c r="Y30" s="1"/>
      <c r="Z30" s="1"/>
    </row>
    <row r="31" spans="1:26" s="188" customFormat="1" ht="12.75" customHeight="1">
      <c r="A31" s="1"/>
      <c r="B31" s="195" t="s">
        <v>181</v>
      </c>
      <c r="C31" s="245" t="s">
        <v>182</v>
      </c>
      <c r="D31" s="210"/>
      <c r="E31" s="210"/>
      <c r="F31" s="210"/>
      <c r="G31" s="210"/>
      <c r="H31" s="211"/>
      <c r="I31" s="1"/>
      <c r="J31" s="1"/>
      <c r="K31" s="1">
        <f t="shared" si="0"/>
        <v>2</v>
      </c>
      <c r="L31" s="76" t="str">
        <f t="shared" si="10"/>
        <v/>
      </c>
      <c r="M31" s="76" t="str">
        <f t="shared" si="11"/>
        <v/>
      </c>
      <c r="N31" s="189" t="str">
        <f t="shared" si="12"/>
        <v/>
      </c>
      <c r="O31" s="76" t="str">
        <f t="shared" si="13"/>
        <v/>
      </c>
      <c r="P31" s="76" t="str">
        <f t="shared" si="14"/>
        <v/>
      </c>
      <c r="Q31" s="63" t="str">
        <f t="array" ref="Q31">IF(N31&lt;&gt;"",INDEX(H30:H128,MATCH("QUANTIDADE:",B30:B128,0)),"")</f>
        <v/>
      </c>
      <c r="R31" s="1"/>
      <c r="S31" s="1"/>
      <c r="T31" s="1"/>
      <c r="U31" s="1"/>
      <c r="V31" s="1"/>
      <c r="W31" s="1"/>
      <c r="X31" s="1"/>
      <c r="Y31" s="1"/>
      <c r="Z31" s="1"/>
    </row>
    <row r="32" spans="1:26" s="188" customFormat="1" ht="12.75" customHeight="1">
      <c r="A32" s="1"/>
      <c r="B32" s="196" t="s">
        <v>183</v>
      </c>
      <c r="C32" s="196" t="s">
        <v>184</v>
      </c>
      <c r="D32" s="74" t="s">
        <v>62</v>
      </c>
      <c r="E32" s="74" t="str">
        <f>E33</f>
        <v>M²</v>
      </c>
      <c r="F32" s="75"/>
      <c r="G32" s="34"/>
      <c r="H32" s="34"/>
      <c r="I32" s="1"/>
      <c r="J32" s="1"/>
      <c r="K32" s="1">
        <f t="shared" si="0"/>
        <v>2</v>
      </c>
      <c r="L32" s="76" t="str">
        <f t="shared" si="10"/>
        <v/>
      </c>
      <c r="M32" s="76" t="str">
        <f t="shared" si="11"/>
        <v/>
      </c>
      <c r="N32" s="189" t="str">
        <f t="shared" si="12"/>
        <v>01.02.01</v>
      </c>
      <c r="O32" s="76">
        <f t="shared" si="13"/>
        <v>0</v>
      </c>
      <c r="P32" s="76">
        <f t="shared" si="14"/>
        <v>10000</v>
      </c>
      <c r="Q32" s="63">
        <f t="array" ref="Q32">IF(N32&lt;&gt;"",INDEX(H31:H129,MATCH("QUANTIDADE:",B31:B129,0)),"")</f>
        <v>1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s="188" customFormat="1" ht="60.75" customHeight="1">
      <c r="A33" s="1"/>
      <c r="B33" s="197" t="s">
        <v>179</v>
      </c>
      <c r="C33" s="24" t="str">
        <f>VLOOKUP(B33,Insumos!$A$10:$F$1708,2,FALSE)</f>
        <v xml:space="preserve">FORNECIMENTO E INSTALAÇÃO DE PONTO DE ANCORAGEM COM PARAFUSO DO TIPO PARABOLT E OLHAL EM AÇO INOXIDÁVEL - AISI 304 ou 316l - COM CAPACIDADE DE SUPORTE DE 2300 kgf. INCLUINDO PROJETO EXECUTIVO, TESTES E LAUDOS DE ACORDO COM NR 18, NR 33 e ABNT NBR 16325.  </v>
      </c>
      <c r="D33" s="78" t="str">
        <f>VLOOKUP(B33,Insumos!$A$10:$F$1708,3,FALSE)</f>
        <v>MAT.</v>
      </c>
      <c r="E33" s="78" t="str">
        <f>VLOOKUP(B33,Insumos!$A$10:$F$1708,4,FALSE)</f>
        <v>M²</v>
      </c>
      <c r="F33" s="75">
        <v>1</v>
      </c>
      <c r="G33" s="34">
        <f>VLOOKUP(B33,Insumos!$A$10:$F$1708,6,FALSE)</f>
        <v>10000</v>
      </c>
      <c r="H33" s="34">
        <f>TRUNC(F33*G33,2)</f>
        <v>10000</v>
      </c>
      <c r="I33" s="1"/>
      <c r="J33" s="1"/>
      <c r="K33" s="1">
        <f t="shared" si="0"/>
        <v>2</v>
      </c>
      <c r="L33" s="76" t="str">
        <f t="shared" si="10"/>
        <v/>
      </c>
      <c r="M33" s="76">
        <f t="shared" si="11"/>
        <v>10000</v>
      </c>
      <c r="N33" s="189" t="str">
        <f t="shared" si="12"/>
        <v/>
      </c>
      <c r="O33" s="76" t="str">
        <f t="shared" si="13"/>
        <v/>
      </c>
      <c r="P33" s="76" t="str">
        <f t="shared" si="14"/>
        <v/>
      </c>
      <c r="Q33" s="63" t="str">
        <f t="array" ref="Q33">IF(N33&lt;&gt;"",INDEX(H32:H130,MATCH("QUANTIDADE:",B32:B130,0)),"")</f>
        <v/>
      </c>
      <c r="R33" s="1"/>
      <c r="S33" s="1"/>
      <c r="T33" s="1"/>
      <c r="U33" s="1"/>
      <c r="V33" s="1"/>
      <c r="W33" s="1"/>
      <c r="X33" s="1"/>
      <c r="Y33" s="1"/>
      <c r="Z33" s="1"/>
    </row>
    <row r="34" spans="1:26" s="188" customFormat="1" ht="12.75" customHeight="1">
      <c r="A34" s="1"/>
      <c r="B34" s="244" t="s">
        <v>63</v>
      </c>
      <c r="C34" s="210"/>
      <c r="D34" s="210"/>
      <c r="E34" s="210"/>
      <c r="F34" s="210"/>
      <c r="G34" s="211"/>
      <c r="H34" s="79">
        <f>SUMIF(K:K,K34,L:L)</f>
        <v>0</v>
      </c>
      <c r="I34" s="1"/>
      <c r="J34" s="1"/>
      <c r="K34" s="1">
        <f t="shared" si="0"/>
        <v>2</v>
      </c>
      <c r="L34" s="76" t="str">
        <f t="shared" si="10"/>
        <v/>
      </c>
      <c r="M34" s="76" t="str">
        <f t="shared" si="11"/>
        <v/>
      </c>
      <c r="N34" s="189" t="str">
        <f t="shared" si="12"/>
        <v/>
      </c>
      <c r="O34" s="76" t="str">
        <f t="shared" si="13"/>
        <v/>
      </c>
      <c r="P34" s="76" t="str">
        <f t="shared" si="14"/>
        <v/>
      </c>
      <c r="Q34" s="63" t="str">
        <f t="array" ref="Q34">IF(N34&lt;&gt;"",INDEX(H33:H131,MATCH("QUANTIDADE:",B33:B131,0)),"")</f>
        <v/>
      </c>
      <c r="R34" s="1"/>
      <c r="S34" s="1"/>
      <c r="T34" s="1"/>
      <c r="U34" s="1"/>
      <c r="V34" s="1"/>
      <c r="W34" s="1"/>
      <c r="X34" s="1"/>
      <c r="Y34" s="1"/>
      <c r="Z34" s="1"/>
    </row>
    <row r="35" spans="1:26" s="188" customFormat="1" ht="12.75" customHeight="1">
      <c r="A35" s="1"/>
      <c r="B35" s="244" t="s">
        <v>64</v>
      </c>
      <c r="C35" s="210"/>
      <c r="D35" s="210"/>
      <c r="E35" s="210"/>
      <c r="F35" s="210"/>
      <c r="G35" s="211"/>
      <c r="H35" s="79">
        <f>P32</f>
        <v>10000</v>
      </c>
      <c r="I35" s="1"/>
      <c r="J35" s="1"/>
      <c r="K35" s="1">
        <f t="shared" si="0"/>
        <v>2</v>
      </c>
      <c r="L35" s="76" t="str">
        <f t="shared" si="10"/>
        <v/>
      </c>
      <c r="M35" s="76" t="str">
        <f t="shared" si="11"/>
        <v/>
      </c>
      <c r="N35" s="189" t="str">
        <f t="shared" si="12"/>
        <v/>
      </c>
      <c r="O35" s="76" t="str">
        <f t="shared" si="13"/>
        <v/>
      </c>
      <c r="P35" s="76" t="str">
        <f t="shared" si="14"/>
        <v/>
      </c>
      <c r="Q35" s="63" t="str">
        <f t="array" ref="Q35">IF(N35&lt;&gt;"",INDEX(H34:H132,MATCH("QUANTIDADE:",B34:B132,0)),"")</f>
        <v/>
      </c>
      <c r="R35" s="1"/>
      <c r="S35" s="1"/>
      <c r="T35" s="1"/>
      <c r="U35" s="1"/>
      <c r="V35" s="1"/>
      <c r="W35" s="1"/>
      <c r="X35" s="1"/>
      <c r="Y35" s="1"/>
      <c r="Z35" s="1"/>
    </row>
    <row r="36" spans="1:26" s="188" customFormat="1" ht="12.75" customHeight="1">
      <c r="A36" s="1"/>
      <c r="B36" s="244" t="s">
        <v>65</v>
      </c>
      <c r="C36" s="210"/>
      <c r="D36" s="210"/>
      <c r="E36" s="210"/>
      <c r="F36" s="210"/>
      <c r="G36" s="211"/>
      <c r="H36" s="79">
        <f>SUM(H34:H35)</f>
        <v>10000</v>
      </c>
      <c r="I36" s="1"/>
      <c r="J36" s="1"/>
      <c r="K36" s="1">
        <f t="shared" si="0"/>
        <v>2</v>
      </c>
      <c r="L36" s="76" t="str">
        <f t="shared" si="10"/>
        <v/>
      </c>
      <c r="M36" s="76" t="str">
        <f t="shared" si="11"/>
        <v/>
      </c>
      <c r="N36" s="189" t="str">
        <f t="shared" si="12"/>
        <v/>
      </c>
      <c r="O36" s="76" t="str">
        <f t="shared" si="13"/>
        <v/>
      </c>
      <c r="P36" s="76" t="str">
        <f t="shared" si="14"/>
        <v/>
      </c>
      <c r="Q36" s="63" t="str">
        <f t="array" ref="Q36">IF(N36&lt;&gt;"",INDEX(H35:H133,MATCH("QUANTIDADE:",B35:B133,0)),"")</f>
        <v/>
      </c>
      <c r="R36" s="1"/>
      <c r="S36" s="1"/>
      <c r="T36" s="1"/>
      <c r="U36" s="1"/>
      <c r="V36" s="1"/>
      <c r="W36" s="1"/>
      <c r="X36" s="1"/>
      <c r="Y36" s="1"/>
      <c r="Z36" s="1"/>
    </row>
    <row r="37" spans="1:26" s="188" customFormat="1" ht="12.75" customHeight="1">
      <c r="A37" s="1"/>
      <c r="B37" s="244" t="s">
        <v>66</v>
      </c>
      <c r="C37" s="210"/>
      <c r="D37" s="210"/>
      <c r="E37" s="210"/>
      <c r="F37" s="210"/>
      <c r="G37" s="211"/>
      <c r="H37" s="79">
        <v>0</v>
      </c>
      <c r="I37" s="1"/>
      <c r="J37" s="1"/>
      <c r="K37" s="1">
        <f t="shared" ref="K37:K39" si="15">IF(AND(B37&lt;&gt;"",B36=""),K36+1,K36)</f>
        <v>2</v>
      </c>
      <c r="L37" s="76" t="str">
        <f t="shared" si="10"/>
        <v/>
      </c>
      <c r="M37" s="76" t="str">
        <f t="shared" si="11"/>
        <v/>
      </c>
      <c r="N37" s="189" t="str">
        <f t="shared" si="12"/>
        <v/>
      </c>
      <c r="O37" s="76" t="str">
        <f t="shared" si="13"/>
        <v/>
      </c>
      <c r="P37" s="76" t="str">
        <f t="shared" si="14"/>
        <v/>
      </c>
      <c r="Q37" s="63" t="str">
        <f t="array" ref="Q37">IF(N37&lt;&gt;"",INDEX(H36:H134,MATCH("QUANTIDADE:",B36:B134,0)),"")</f>
        <v/>
      </c>
      <c r="R37" s="1"/>
      <c r="S37" s="1"/>
      <c r="T37" s="1"/>
      <c r="U37" s="1"/>
      <c r="V37" s="1"/>
      <c r="W37" s="1"/>
      <c r="X37" s="1"/>
      <c r="Y37" s="1"/>
      <c r="Z37" s="1"/>
    </row>
    <row r="38" spans="1:26" s="188" customFormat="1" ht="12.75" customHeight="1">
      <c r="A38" s="1"/>
      <c r="B38" s="244" t="s">
        <v>67</v>
      </c>
      <c r="C38" s="210"/>
      <c r="D38" s="210"/>
      <c r="E38" s="210"/>
      <c r="F38" s="210"/>
      <c r="G38" s="211"/>
      <c r="H38" s="79">
        <f>TRUNC(H36*$H$9,2)</f>
        <v>2495.9499999999998</v>
      </c>
      <c r="I38" s="1"/>
      <c r="J38" s="1"/>
      <c r="K38" s="1">
        <f t="shared" si="15"/>
        <v>2</v>
      </c>
      <c r="L38" s="76" t="str">
        <f t="shared" si="10"/>
        <v/>
      </c>
      <c r="M38" s="76" t="str">
        <f t="shared" si="11"/>
        <v/>
      </c>
      <c r="N38" s="189" t="str">
        <f t="shared" si="12"/>
        <v/>
      </c>
      <c r="O38" s="76" t="str">
        <f t="shared" si="13"/>
        <v/>
      </c>
      <c r="P38" s="76" t="str">
        <f t="shared" si="14"/>
        <v/>
      </c>
      <c r="Q38" s="63" t="str">
        <f t="array" ref="Q38">IF(N38&lt;&gt;"",INDEX(H37:H135,MATCH("QUANTIDADE:",B37:B135,0)),"")</f>
        <v/>
      </c>
      <c r="R38" s="1"/>
      <c r="S38" s="1"/>
      <c r="T38" s="1"/>
      <c r="U38" s="1"/>
      <c r="V38" s="1"/>
      <c r="W38" s="1"/>
      <c r="X38" s="1"/>
      <c r="Y38" s="1"/>
      <c r="Z38" s="1"/>
    </row>
    <row r="39" spans="1:26" s="188" customFormat="1" ht="12.75" customHeight="1">
      <c r="A39" s="1"/>
      <c r="B39" s="244" t="s">
        <v>68</v>
      </c>
      <c r="C39" s="210"/>
      <c r="D39" s="210"/>
      <c r="E39" s="210"/>
      <c r="F39" s="210"/>
      <c r="G39" s="211"/>
      <c r="H39" s="79">
        <v>0</v>
      </c>
      <c r="I39" s="1"/>
      <c r="J39" s="1"/>
      <c r="K39" s="1">
        <f t="shared" si="15"/>
        <v>2</v>
      </c>
      <c r="L39" s="76" t="str">
        <f t="shared" si="10"/>
        <v/>
      </c>
      <c r="M39" s="76" t="str">
        <f t="shared" si="11"/>
        <v/>
      </c>
      <c r="N39" s="189" t="str">
        <f t="shared" si="12"/>
        <v/>
      </c>
      <c r="O39" s="76" t="str">
        <f t="shared" si="13"/>
        <v/>
      </c>
      <c r="P39" s="76" t="str">
        <f t="shared" si="14"/>
        <v/>
      </c>
      <c r="Q39" s="63" t="str">
        <f t="array" ref="Q39">IF(N39&lt;&gt;"",INDEX(H38:H136,MATCH("QUANTIDADE:",B38:B136,0)),"")</f>
        <v/>
      </c>
      <c r="R39" s="1"/>
      <c r="S39" s="1"/>
      <c r="T39" s="1"/>
      <c r="U39" s="1"/>
      <c r="V39" s="1"/>
      <c r="W39" s="1"/>
      <c r="X39" s="1"/>
      <c r="Y39" s="1"/>
      <c r="Z39" s="1"/>
    </row>
    <row r="40" spans="1:26" s="188" customFormat="1" ht="12.75" customHeight="1">
      <c r="A40" s="1"/>
      <c r="B40" s="244" t="s">
        <v>69</v>
      </c>
      <c r="C40" s="210"/>
      <c r="D40" s="210"/>
      <c r="E40" s="210"/>
      <c r="F40" s="210"/>
      <c r="G40" s="211"/>
      <c r="H40" s="79">
        <f>SUM(H37:H39)</f>
        <v>2495.9499999999998</v>
      </c>
      <c r="I40" s="1"/>
      <c r="J40" s="1"/>
      <c r="K40" s="1">
        <f t="shared" ref="K40:K93" si="16">IF(AND(B40&lt;&gt;"",B39=""),K39+1,K39)</f>
        <v>2</v>
      </c>
      <c r="L40" s="76" t="str">
        <f t="shared" si="10"/>
        <v/>
      </c>
      <c r="M40" s="76" t="str">
        <f t="shared" si="11"/>
        <v/>
      </c>
      <c r="N40" s="189" t="str">
        <f t="shared" si="12"/>
        <v/>
      </c>
      <c r="O40" s="76" t="str">
        <f t="shared" si="13"/>
        <v/>
      </c>
      <c r="P40" s="76" t="str">
        <f t="shared" si="14"/>
        <v/>
      </c>
      <c r="Q40" s="63" t="str">
        <f t="array" ref="Q40">IF(N40&lt;&gt;"",INDEX(H39:H137,MATCH("QUANTIDADE:",B39:B137,0)),"")</f>
        <v/>
      </c>
      <c r="R40" s="1"/>
      <c r="S40" s="1"/>
      <c r="T40" s="1"/>
      <c r="U40" s="1"/>
      <c r="V40" s="1"/>
      <c r="W40" s="1"/>
      <c r="X40" s="1"/>
      <c r="Y40" s="1"/>
      <c r="Z40" s="1"/>
    </row>
    <row r="41" spans="1:26" s="188" customFormat="1" ht="12.75" customHeight="1">
      <c r="A41" s="1"/>
      <c r="B41" s="244" t="s">
        <v>70</v>
      </c>
      <c r="C41" s="210"/>
      <c r="D41" s="210"/>
      <c r="E41" s="210"/>
      <c r="F41" s="210"/>
      <c r="G41" s="211"/>
      <c r="H41" s="79">
        <f>SUM(H40,H36)</f>
        <v>12495.95</v>
      </c>
      <c r="I41" s="1"/>
      <c r="J41" s="1"/>
      <c r="K41" s="1">
        <f t="shared" si="16"/>
        <v>2</v>
      </c>
      <c r="L41" s="76" t="str">
        <f t="shared" si="10"/>
        <v/>
      </c>
      <c r="M41" s="76" t="str">
        <f t="shared" si="11"/>
        <v/>
      </c>
      <c r="N41" s="189" t="str">
        <f t="shared" si="12"/>
        <v/>
      </c>
      <c r="O41" s="76" t="str">
        <f t="shared" si="13"/>
        <v/>
      </c>
      <c r="P41" s="76" t="str">
        <f t="shared" si="14"/>
        <v/>
      </c>
      <c r="Q41" s="63" t="str">
        <f t="array" ref="Q41">IF(N41&lt;&gt;"",INDEX(H40:H138,MATCH("QUANTIDADE:",B40:B138,0)),"")</f>
        <v/>
      </c>
      <c r="R41" s="1"/>
      <c r="S41" s="1"/>
      <c r="T41" s="1"/>
      <c r="U41" s="1"/>
      <c r="V41" s="1"/>
      <c r="W41" s="1"/>
      <c r="X41" s="1"/>
      <c r="Y41" s="1"/>
      <c r="Z41" s="1"/>
    </row>
    <row r="42" spans="1:26" s="188" customFormat="1" ht="12.75" customHeight="1">
      <c r="A42" s="1"/>
      <c r="B42" s="244" t="s">
        <v>71</v>
      </c>
      <c r="C42" s="210"/>
      <c r="D42" s="210"/>
      <c r="E42" s="210"/>
      <c r="F42" s="210"/>
      <c r="G42" s="211"/>
      <c r="H42" s="80">
        <v>1</v>
      </c>
      <c r="I42" s="1"/>
      <c r="J42" s="1"/>
      <c r="K42" s="1">
        <f t="shared" si="16"/>
        <v>2</v>
      </c>
      <c r="L42" s="76" t="str">
        <f t="shared" si="10"/>
        <v/>
      </c>
      <c r="M42" s="76" t="str">
        <f t="shared" si="11"/>
        <v/>
      </c>
      <c r="N42" s="189" t="str">
        <f t="shared" si="12"/>
        <v/>
      </c>
      <c r="O42" s="76" t="str">
        <f t="shared" si="13"/>
        <v/>
      </c>
      <c r="P42" s="76" t="str">
        <f t="shared" si="14"/>
        <v/>
      </c>
      <c r="Q42" s="63" t="str">
        <f t="array" ref="Q42">IF(N42&lt;&gt;"",INDEX(H41:H139,MATCH("QUANTIDADE:",B41:B139,0)),"")</f>
        <v/>
      </c>
      <c r="R42" s="1"/>
      <c r="S42" s="1"/>
      <c r="T42" s="1"/>
      <c r="U42" s="1"/>
      <c r="V42" s="1"/>
      <c r="W42" s="1"/>
      <c r="X42" s="1"/>
      <c r="Y42" s="1"/>
      <c r="Z42" s="1"/>
    </row>
    <row r="43" spans="1:26" s="188" customFormat="1" ht="12.75" customHeight="1">
      <c r="A43" s="1"/>
      <c r="B43" s="244" t="s">
        <v>72</v>
      </c>
      <c r="C43" s="210"/>
      <c r="D43" s="210"/>
      <c r="E43" s="210"/>
      <c r="F43" s="210"/>
      <c r="G43" s="211"/>
      <c r="H43" s="79">
        <f>TRUNC(H42*H41,2)</f>
        <v>12495.95</v>
      </c>
      <c r="I43" s="1"/>
      <c r="J43" s="1"/>
      <c r="K43" s="1">
        <f t="shared" si="16"/>
        <v>2</v>
      </c>
      <c r="L43" s="76" t="str">
        <f t="shared" si="10"/>
        <v/>
      </c>
      <c r="M43" s="76" t="str">
        <f t="shared" si="11"/>
        <v/>
      </c>
      <c r="N43" s="189" t="str">
        <f t="shared" si="12"/>
        <v/>
      </c>
      <c r="O43" s="76" t="str">
        <f t="shared" si="13"/>
        <v/>
      </c>
      <c r="P43" s="76" t="str">
        <f t="shared" si="14"/>
        <v/>
      </c>
      <c r="Q43" s="63" t="str">
        <f t="array" ref="Q43">IF(N43&lt;&gt;"",INDEX(H42:H140,MATCH("QUANTIDADE:",B42:B140,0)),"")</f>
        <v/>
      </c>
      <c r="R43" s="1"/>
      <c r="S43" s="1"/>
      <c r="T43" s="1"/>
      <c r="U43" s="1"/>
      <c r="V43" s="1"/>
      <c r="W43" s="1"/>
      <c r="X43" s="1"/>
      <c r="Y43" s="1"/>
      <c r="Z43" s="1"/>
    </row>
    <row r="44" spans="1:26" s="188" customFormat="1" ht="12.75" customHeight="1">
      <c r="A44" s="1"/>
      <c r="B44" s="81"/>
      <c r="C44" s="174"/>
      <c r="D44" s="174"/>
      <c r="E44" s="174"/>
      <c r="F44" s="174"/>
      <c r="G44" s="174"/>
      <c r="H44" s="83"/>
      <c r="I44" s="1"/>
      <c r="J44" s="1"/>
      <c r="K44" s="1">
        <f t="shared" si="16"/>
        <v>2</v>
      </c>
      <c r="L44" s="76" t="str">
        <f t="shared" si="10"/>
        <v/>
      </c>
      <c r="M44" s="76" t="str">
        <f t="shared" si="11"/>
        <v/>
      </c>
      <c r="N44" s="189" t="str">
        <f t="shared" si="12"/>
        <v/>
      </c>
      <c r="O44" s="76" t="str">
        <f t="shared" si="13"/>
        <v/>
      </c>
      <c r="P44" s="76" t="str">
        <f t="shared" si="14"/>
        <v/>
      </c>
      <c r="Q44" s="63" t="str">
        <f t="array" ref="Q44">IF(N44&lt;&gt;"",INDEX(H43:H141,MATCH("QUANTIDADE:",B43:B141,0)),"")</f>
        <v/>
      </c>
      <c r="R44" s="1"/>
      <c r="S44" s="1"/>
      <c r="T44" s="1"/>
      <c r="U44" s="1"/>
      <c r="V44" s="1"/>
      <c r="W44" s="1"/>
      <c r="X44" s="1"/>
      <c r="Y44" s="1"/>
      <c r="Z44" s="1"/>
    </row>
    <row r="45" spans="1:26" s="188" customFormat="1" ht="12.75" customHeight="1">
      <c r="A45" s="1"/>
      <c r="B45" s="73">
        <v>1</v>
      </c>
      <c r="C45" s="246" t="s">
        <v>27</v>
      </c>
      <c r="D45" s="210"/>
      <c r="E45" s="210"/>
      <c r="F45" s="210"/>
      <c r="G45" s="210"/>
      <c r="H45" s="211"/>
      <c r="I45" s="1"/>
      <c r="J45" s="1"/>
      <c r="K45" s="1">
        <f t="shared" si="16"/>
        <v>3</v>
      </c>
      <c r="L45" s="76" t="str">
        <f t="shared" si="10"/>
        <v/>
      </c>
      <c r="M45" s="76" t="str">
        <f t="shared" si="11"/>
        <v/>
      </c>
      <c r="N45" s="189" t="str">
        <f t="shared" si="12"/>
        <v/>
      </c>
      <c r="O45" s="76" t="str">
        <f t="shared" si="13"/>
        <v/>
      </c>
      <c r="P45" s="76" t="str">
        <f t="shared" si="14"/>
        <v/>
      </c>
      <c r="Q45" s="63" t="str">
        <f t="array" ref="Q45">IF(N45&lt;&gt;"",INDEX(H44:H142,MATCH("QUANTIDADE:",B44:B142,0)),"")</f>
        <v/>
      </c>
      <c r="R45" s="1"/>
      <c r="S45" s="1"/>
      <c r="T45" s="1"/>
      <c r="U45" s="1"/>
      <c r="V45" s="1"/>
      <c r="W45" s="1"/>
      <c r="X45" s="1"/>
      <c r="Y45" s="1"/>
      <c r="Z45" s="1"/>
    </row>
    <row r="46" spans="1:26" s="188" customFormat="1" ht="12.75" customHeight="1">
      <c r="A46" s="1"/>
      <c r="B46" s="195" t="s">
        <v>181</v>
      </c>
      <c r="C46" s="245" t="s">
        <v>182</v>
      </c>
      <c r="D46" s="210"/>
      <c r="E46" s="210"/>
      <c r="F46" s="210"/>
      <c r="G46" s="210"/>
      <c r="H46" s="211"/>
      <c r="I46" s="1"/>
      <c r="J46" s="1"/>
      <c r="K46" s="1">
        <f t="shared" si="16"/>
        <v>3</v>
      </c>
      <c r="L46" s="76" t="str">
        <f t="shared" si="10"/>
        <v/>
      </c>
      <c r="M46" s="76" t="str">
        <f t="shared" si="11"/>
        <v/>
      </c>
      <c r="N46" s="189" t="str">
        <f t="shared" si="12"/>
        <v/>
      </c>
      <c r="O46" s="76" t="str">
        <f t="shared" si="13"/>
        <v/>
      </c>
      <c r="P46" s="76" t="str">
        <f t="shared" si="14"/>
        <v/>
      </c>
      <c r="Q46" s="63" t="str">
        <f t="array" ref="Q46">IF(N46&lt;&gt;"",INDEX(H45:H143,MATCH("QUANTIDADE:",B45:B143,0)),"")</f>
        <v/>
      </c>
      <c r="R46" s="1"/>
      <c r="S46" s="1"/>
      <c r="T46" s="1"/>
      <c r="U46" s="1"/>
      <c r="V46" s="1"/>
      <c r="W46" s="1"/>
      <c r="X46" s="1"/>
      <c r="Y46" s="1"/>
      <c r="Z46" s="1"/>
    </row>
    <row r="47" spans="1:26" s="188" customFormat="1" ht="12.75" customHeight="1">
      <c r="A47" s="1"/>
      <c r="B47" s="196" t="s">
        <v>183</v>
      </c>
      <c r="C47" s="196" t="s">
        <v>184</v>
      </c>
      <c r="D47" s="74" t="s">
        <v>62</v>
      </c>
      <c r="E47" s="74" t="str">
        <f>E48</f>
        <v>M²</v>
      </c>
      <c r="F47" s="75"/>
      <c r="G47" s="34"/>
      <c r="H47" s="34"/>
      <c r="I47" s="1"/>
      <c r="J47" s="1"/>
      <c r="K47" s="1">
        <f t="shared" si="16"/>
        <v>3</v>
      </c>
      <c r="L47" s="76" t="str">
        <f t="shared" si="10"/>
        <v/>
      </c>
      <c r="M47" s="76" t="str">
        <f t="shared" si="11"/>
        <v/>
      </c>
      <c r="N47" s="189" t="str">
        <f t="shared" si="12"/>
        <v>01.02.01</v>
      </c>
      <c r="O47" s="76">
        <f t="shared" si="13"/>
        <v>0</v>
      </c>
      <c r="P47" s="76">
        <f t="shared" si="14"/>
        <v>10000</v>
      </c>
      <c r="Q47" s="63">
        <f t="array" ref="Q47">IF(N47&lt;&gt;"",INDEX(H46:H144,MATCH("QUANTIDADE:",B46:B144,0)),"")</f>
        <v>1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s="188" customFormat="1" ht="12.75" customHeight="1">
      <c r="A48" s="1"/>
      <c r="B48" s="197" t="s">
        <v>179</v>
      </c>
      <c r="C48" s="24" t="str">
        <f>VLOOKUP(B48,Insumos!$A$10:$F$1708,2,FALSE)</f>
        <v xml:space="preserve">FORNECIMENTO E INSTALAÇÃO DE PONTO DE ANCORAGEM COM PARAFUSO DO TIPO PARABOLT E OLHAL EM AÇO INOXIDÁVEL - AISI 304 ou 316l - COM CAPACIDADE DE SUPORTE DE 2300 kgf. INCLUINDO PROJETO EXECUTIVO, TESTES E LAUDOS DE ACORDO COM NR 18, NR 33 e ABNT NBR 16325.  </v>
      </c>
      <c r="D48" s="78" t="str">
        <f>VLOOKUP(B48,Insumos!$A$10:$F$1708,3,FALSE)</f>
        <v>MAT.</v>
      </c>
      <c r="E48" s="78" t="str">
        <f>VLOOKUP(B48,Insumos!$A$10:$F$1708,4,FALSE)</f>
        <v>M²</v>
      </c>
      <c r="F48" s="75">
        <v>1</v>
      </c>
      <c r="G48" s="34">
        <f>VLOOKUP(B48,Insumos!$A$10:$F$1708,6,FALSE)</f>
        <v>10000</v>
      </c>
      <c r="H48" s="34">
        <f>TRUNC(F48*G48,2)</f>
        <v>10000</v>
      </c>
      <c r="I48" s="1"/>
      <c r="J48" s="1"/>
      <c r="K48" s="1">
        <f t="shared" si="16"/>
        <v>3</v>
      </c>
      <c r="L48" s="76" t="str">
        <f t="shared" si="10"/>
        <v/>
      </c>
      <c r="M48" s="76">
        <f t="shared" si="11"/>
        <v>10000</v>
      </c>
      <c r="N48" s="189" t="str">
        <f t="shared" si="12"/>
        <v/>
      </c>
      <c r="O48" s="76" t="str">
        <f t="shared" si="13"/>
        <v/>
      </c>
      <c r="P48" s="76" t="str">
        <f t="shared" si="14"/>
        <v/>
      </c>
      <c r="Q48" s="63" t="str">
        <f t="array" ref="Q48">IF(N48&lt;&gt;"",INDEX(H47:H145,MATCH("QUANTIDADE:",B47:B145,0)),"")</f>
        <v/>
      </c>
      <c r="R48" s="1"/>
      <c r="S48" s="1"/>
      <c r="T48" s="1"/>
      <c r="U48" s="1"/>
      <c r="V48" s="1"/>
      <c r="W48" s="1"/>
      <c r="X48" s="1"/>
      <c r="Y48" s="1"/>
      <c r="Z48" s="1"/>
    </row>
    <row r="49" spans="1:26" s="188" customFormat="1" ht="12.75" customHeight="1">
      <c r="A49" s="1"/>
      <c r="B49" s="244" t="s">
        <v>63</v>
      </c>
      <c r="C49" s="210"/>
      <c r="D49" s="210"/>
      <c r="E49" s="210"/>
      <c r="F49" s="210"/>
      <c r="G49" s="211"/>
      <c r="H49" s="79">
        <f>SUMIF(K:K,K49,L:L)</f>
        <v>0</v>
      </c>
      <c r="I49" s="1"/>
      <c r="J49" s="1"/>
      <c r="K49" s="1">
        <f t="shared" si="16"/>
        <v>3</v>
      </c>
      <c r="L49" s="76" t="str">
        <f t="shared" si="10"/>
        <v/>
      </c>
      <c r="M49" s="76" t="str">
        <f t="shared" si="11"/>
        <v/>
      </c>
      <c r="N49" s="189" t="str">
        <f t="shared" si="12"/>
        <v/>
      </c>
      <c r="O49" s="76" t="str">
        <f t="shared" si="13"/>
        <v/>
      </c>
      <c r="P49" s="76" t="str">
        <f t="shared" si="14"/>
        <v/>
      </c>
      <c r="Q49" s="63" t="str">
        <f t="array" ref="Q49">IF(N49&lt;&gt;"",INDEX(H48:H146,MATCH("QUANTIDADE:",B48:B146,0)),"")</f>
        <v/>
      </c>
      <c r="R49" s="1"/>
      <c r="S49" s="1"/>
      <c r="T49" s="1"/>
      <c r="U49" s="1"/>
      <c r="V49" s="1"/>
      <c r="W49" s="1"/>
      <c r="X49" s="1"/>
      <c r="Y49" s="1"/>
      <c r="Z49" s="1"/>
    </row>
    <row r="50" spans="1:26" s="188" customFormat="1" ht="12.75" customHeight="1">
      <c r="A50" s="1"/>
      <c r="B50" s="244" t="s">
        <v>64</v>
      </c>
      <c r="C50" s="210"/>
      <c r="D50" s="210"/>
      <c r="E50" s="210"/>
      <c r="F50" s="210"/>
      <c r="G50" s="211"/>
      <c r="H50" s="79">
        <f>P47</f>
        <v>10000</v>
      </c>
      <c r="I50" s="1"/>
      <c r="J50" s="1"/>
      <c r="K50" s="1">
        <f t="shared" si="16"/>
        <v>3</v>
      </c>
      <c r="L50" s="76" t="str">
        <f t="shared" si="10"/>
        <v/>
      </c>
      <c r="M50" s="76" t="str">
        <f t="shared" si="11"/>
        <v/>
      </c>
      <c r="N50" s="189" t="str">
        <f t="shared" si="12"/>
        <v/>
      </c>
      <c r="O50" s="76" t="str">
        <f t="shared" si="13"/>
        <v/>
      </c>
      <c r="P50" s="76" t="str">
        <f t="shared" si="14"/>
        <v/>
      </c>
      <c r="Q50" s="63" t="str">
        <f t="array" ref="Q50">IF(N50&lt;&gt;"",INDEX(H49:H147,MATCH("QUANTIDADE:",B49:B147,0)),"")</f>
        <v/>
      </c>
      <c r="R50" s="1"/>
      <c r="S50" s="1"/>
      <c r="T50" s="1"/>
      <c r="U50" s="1"/>
      <c r="V50" s="1"/>
      <c r="W50" s="1"/>
      <c r="X50" s="1"/>
      <c r="Y50" s="1"/>
      <c r="Z50" s="1"/>
    </row>
    <row r="51" spans="1:26" s="188" customFormat="1" ht="12.75" customHeight="1">
      <c r="A51" s="1"/>
      <c r="B51" s="244" t="s">
        <v>65</v>
      </c>
      <c r="C51" s="210"/>
      <c r="D51" s="210"/>
      <c r="E51" s="210"/>
      <c r="F51" s="210"/>
      <c r="G51" s="211"/>
      <c r="H51" s="79">
        <f>SUM(H49:H50)</f>
        <v>10000</v>
      </c>
      <c r="I51" s="1"/>
      <c r="J51" s="1"/>
      <c r="K51" s="1">
        <f t="shared" si="16"/>
        <v>3</v>
      </c>
      <c r="L51" s="76" t="str">
        <f t="shared" si="10"/>
        <v/>
      </c>
      <c r="M51" s="76" t="str">
        <f t="shared" si="11"/>
        <v/>
      </c>
      <c r="N51" s="189" t="str">
        <f t="shared" si="12"/>
        <v/>
      </c>
      <c r="O51" s="76" t="str">
        <f t="shared" si="13"/>
        <v/>
      </c>
      <c r="P51" s="76" t="str">
        <f t="shared" si="14"/>
        <v/>
      </c>
      <c r="Q51" s="63" t="str">
        <f t="array" ref="Q51">IF(N51&lt;&gt;"",INDEX(H50:H148,MATCH("QUANTIDADE:",B50:B148,0)),"")</f>
        <v/>
      </c>
      <c r="R51" s="1"/>
      <c r="S51" s="1"/>
      <c r="T51" s="1"/>
      <c r="U51" s="1"/>
      <c r="V51" s="1"/>
      <c r="W51" s="1"/>
      <c r="X51" s="1"/>
      <c r="Y51" s="1"/>
      <c r="Z51" s="1"/>
    </row>
    <row r="52" spans="1:26" s="188" customFormat="1" ht="12.75" customHeight="1">
      <c r="A52" s="1"/>
      <c r="B52" s="244" t="s">
        <v>66</v>
      </c>
      <c r="C52" s="210"/>
      <c r="D52" s="210"/>
      <c r="E52" s="210"/>
      <c r="F52" s="210"/>
      <c r="G52" s="211"/>
      <c r="H52" s="79">
        <v>0</v>
      </c>
      <c r="I52" s="1"/>
      <c r="J52" s="1"/>
      <c r="K52" s="1">
        <f t="shared" si="16"/>
        <v>3</v>
      </c>
      <c r="L52" s="76" t="str">
        <f t="shared" si="10"/>
        <v/>
      </c>
      <c r="M52" s="76" t="str">
        <f t="shared" si="11"/>
        <v/>
      </c>
      <c r="N52" s="189" t="str">
        <f t="shared" si="12"/>
        <v/>
      </c>
      <c r="O52" s="76" t="str">
        <f t="shared" si="13"/>
        <v/>
      </c>
      <c r="P52" s="76" t="str">
        <f t="shared" si="14"/>
        <v/>
      </c>
      <c r="Q52" s="63" t="str">
        <f t="array" ref="Q52">IF(N52&lt;&gt;"",INDEX(H51:H149,MATCH("QUANTIDADE:",B51:B149,0)),"")</f>
        <v/>
      </c>
      <c r="R52" s="1"/>
      <c r="S52" s="1"/>
      <c r="T52" s="1"/>
      <c r="U52" s="1"/>
      <c r="V52" s="1"/>
      <c r="W52" s="1"/>
      <c r="X52" s="1"/>
      <c r="Y52" s="1"/>
      <c r="Z52" s="1"/>
    </row>
    <row r="53" spans="1:26" s="188" customFormat="1" ht="12.75" customHeight="1">
      <c r="A53" s="1"/>
      <c r="B53" s="244" t="s">
        <v>67</v>
      </c>
      <c r="C53" s="210"/>
      <c r="D53" s="210"/>
      <c r="E53" s="210"/>
      <c r="F53" s="210"/>
      <c r="G53" s="211"/>
      <c r="H53" s="79">
        <f>TRUNC(H51*$H$9,2)</f>
        <v>2495.9499999999998</v>
      </c>
      <c r="I53" s="1"/>
      <c r="J53" s="1"/>
      <c r="K53" s="1">
        <f t="shared" si="16"/>
        <v>3</v>
      </c>
      <c r="L53" s="76" t="str">
        <f t="shared" si="10"/>
        <v/>
      </c>
      <c r="M53" s="76" t="str">
        <f t="shared" si="11"/>
        <v/>
      </c>
      <c r="N53" s="189" t="str">
        <f t="shared" si="12"/>
        <v/>
      </c>
      <c r="O53" s="76" t="str">
        <f t="shared" si="13"/>
        <v/>
      </c>
      <c r="P53" s="76" t="str">
        <f t="shared" si="14"/>
        <v/>
      </c>
      <c r="Q53" s="63" t="str">
        <f t="array" ref="Q53">IF(N53&lt;&gt;"",INDEX(H52:H150,MATCH("QUANTIDADE:",B52:B150,0)),"")</f>
        <v/>
      </c>
      <c r="R53" s="1"/>
      <c r="S53" s="1"/>
      <c r="T53" s="1"/>
      <c r="U53" s="1"/>
      <c r="V53" s="1"/>
      <c r="W53" s="1"/>
      <c r="X53" s="1"/>
      <c r="Y53" s="1"/>
      <c r="Z53" s="1"/>
    </row>
    <row r="54" spans="1:26" s="188" customFormat="1" ht="12.75" customHeight="1">
      <c r="A54" s="1"/>
      <c r="B54" s="244" t="s">
        <v>68</v>
      </c>
      <c r="C54" s="210"/>
      <c r="D54" s="210"/>
      <c r="E54" s="210"/>
      <c r="F54" s="210"/>
      <c r="G54" s="211"/>
      <c r="H54" s="79">
        <v>0</v>
      </c>
      <c r="I54" s="1"/>
      <c r="J54" s="1"/>
      <c r="K54" s="1">
        <f t="shared" si="16"/>
        <v>3</v>
      </c>
      <c r="L54" s="76" t="str">
        <f t="shared" si="10"/>
        <v/>
      </c>
      <c r="M54" s="76" t="str">
        <f t="shared" si="11"/>
        <v/>
      </c>
      <c r="N54" s="189" t="str">
        <f t="shared" si="12"/>
        <v/>
      </c>
      <c r="O54" s="76" t="str">
        <f t="shared" si="13"/>
        <v/>
      </c>
      <c r="P54" s="76" t="str">
        <f t="shared" si="14"/>
        <v/>
      </c>
      <c r="Q54" s="63" t="str">
        <f t="array" ref="Q54">IF(N54&lt;&gt;"",INDEX(H53:H151,MATCH("QUANTIDADE:",B53:B151,0)),"")</f>
        <v/>
      </c>
      <c r="R54" s="1"/>
      <c r="S54" s="1"/>
      <c r="T54" s="1"/>
      <c r="U54" s="1"/>
      <c r="V54" s="1"/>
      <c r="W54" s="1"/>
      <c r="X54" s="1"/>
      <c r="Y54" s="1"/>
      <c r="Z54" s="1"/>
    </row>
    <row r="55" spans="1:26" s="188" customFormat="1" ht="12.75" customHeight="1">
      <c r="A55" s="1"/>
      <c r="B55" s="244" t="s">
        <v>69</v>
      </c>
      <c r="C55" s="210"/>
      <c r="D55" s="210"/>
      <c r="E55" s="210"/>
      <c r="F55" s="210"/>
      <c r="G55" s="211"/>
      <c r="H55" s="79">
        <f>SUM(H52:H54)</f>
        <v>2495.9499999999998</v>
      </c>
      <c r="I55" s="1"/>
      <c r="J55" s="1"/>
      <c r="K55" s="1">
        <f t="shared" si="16"/>
        <v>3</v>
      </c>
      <c r="L55" s="76" t="str">
        <f t="shared" si="10"/>
        <v/>
      </c>
      <c r="M55" s="76" t="str">
        <f t="shared" si="11"/>
        <v/>
      </c>
      <c r="N55" s="189" t="str">
        <f t="shared" si="12"/>
        <v/>
      </c>
      <c r="O55" s="76" t="str">
        <f t="shared" si="13"/>
        <v/>
      </c>
      <c r="P55" s="76" t="str">
        <f t="shared" si="14"/>
        <v/>
      </c>
      <c r="Q55" s="63" t="str">
        <f t="array" ref="Q55">IF(N55&lt;&gt;"",INDEX(H54:H152,MATCH("QUANTIDADE:",B54:B152,0)),"")</f>
        <v/>
      </c>
      <c r="R55" s="1"/>
      <c r="S55" s="1"/>
      <c r="T55" s="1"/>
      <c r="U55" s="1"/>
      <c r="V55" s="1"/>
      <c r="W55" s="1"/>
      <c r="X55" s="1"/>
      <c r="Y55" s="1"/>
      <c r="Z55" s="1"/>
    </row>
    <row r="56" spans="1:26" s="188" customFormat="1" ht="12.75" customHeight="1">
      <c r="A56" s="1"/>
      <c r="B56" s="244" t="s">
        <v>70</v>
      </c>
      <c r="C56" s="210"/>
      <c r="D56" s="210"/>
      <c r="E56" s="210"/>
      <c r="F56" s="210"/>
      <c r="G56" s="211"/>
      <c r="H56" s="79">
        <f>SUM(H55,H51)</f>
        <v>12495.95</v>
      </c>
      <c r="I56" s="1"/>
      <c r="J56" s="1"/>
      <c r="K56" s="1">
        <f t="shared" si="16"/>
        <v>3</v>
      </c>
      <c r="L56" s="76" t="str">
        <f t="shared" si="10"/>
        <v/>
      </c>
      <c r="M56" s="76" t="str">
        <f t="shared" si="11"/>
        <v/>
      </c>
      <c r="N56" s="189" t="str">
        <f t="shared" si="12"/>
        <v/>
      </c>
      <c r="O56" s="76" t="str">
        <f t="shared" si="13"/>
        <v/>
      </c>
      <c r="P56" s="76" t="str">
        <f t="shared" si="14"/>
        <v/>
      </c>
      <c r="Q56" s="63" t="str">
        <f t="array" ref="Q56">IF(N56&lt;&gt;"",INDEX(H55:H153,MATCH("QUANTIDADE:",B55:B153,0)),"")</f>
        <v/>
      </c>
      <c r="R56" s="1"/>
      <c r="S56" s="1"/>
      <c r="T56" s="1"/>
      <c r="U56" s="1"/>
      <c r="V56" s="1"/>
      <c r="W56" s="1"/>
      <c r="X56" s="1"/>
      <c r="Y56" s="1"/>
      <c r="Z56" s="1"/>
    </row>
    <row r="57" spans="1:26" s="188" customFormat="1" ht="12.75" customHeight="1">
      <c r="A57" s="1"/>
      <c r="B57" s="244" t="s">
        <v>71</v>
      </c>
      <c r="C57" s="210"/>
      <c r="D57" s="210"/>
      <c r="E57" s="210"/>
      <c r="F57" s="210"/>
      <c r="G57" s="211"/>
      <c r="H57" s="80">
        <v>1</v>
      </c>
      <c r="I57" s="1"/>
      <c r="J57" s="1"/>
      <c r="K57" s="1">
        <f t="shared" si="16"/>
        <v>3</v>
      </c>
      <c r="L57" s="76" t="str">
        <f t="shared" si="10"/>
        <v/>
      </c>
      <c r="M57" s="76" t="str">
        <f t="shared" si="11"/>
        <v/>
      </c>
      <c r="N57" s="189" t="str">
        <f t="shared" si="12"/>
        <v/>
      </c>
      <c r="O57" s="76" t="str">
        <f t="shared" si="13"/>
        <v/>
      </c>
      <c r="P57" s="76" t="str">
        <f t="shared" si="14"/>
        <v/>
      </c>
      <c r="Q57" s="63" t="str">
        <f t="array" ref="Q57">IF(N57&lt;&gt;"",INDEX(H56:H154,MATCH("QUANTIDADE:",B56:B154,0)),"")</f>
        <v/>
      </c>
      <c r="R57" s="1"/>
      <c r="S57" s="1"/>
      <c r="T57" s="1"/>
      <c r="U57" s="1"/>
      <c r="V57" s="1"/>
      <c r="W57" s="1"/>
      <c r="X57" s="1"/>
      <c r="Y57" s="1"/>
      <c r="Z57" s="1"/>
    </row>
    <row r="58" spans="1:26" s="188" customFormat="1" ht="12.75" customHeight="1">
      <c r="A58" s="1"/>
      <c r="B58" s="244" t="s">
        <v>72</v>
      </c>
      <c r="C58" s="210"/>
      <c r="D58" s="210"/>
      <c r="E58" s="210"/>
      <c r="F58" s="210"/>
      <c r="G58" s="211"/>
      <c r="H58" s="79">
        <f>TRUNC(H57*H56,2)</f>
        <v>12495.95</v>
      </c>
      <c r="I58" s="1"/>
      <c r="J58" s="1"/>
      <c r="K58" s="1">
        <f t="shared" si="16"/>
        <v>3</v>
      </c>
      <c r="L58" s="76" t="str">
        <f t="shared" si="10"/>
        <v/>
      </c>
      <c r="M58" s="76" t="str">
        <f t="shared" si="11"/>
        <v/>
      </c>
      <c r="N58" s="189" t="str">
        <f t="shared" si="12"/>
        <v/>
      </c>
      <c r="O58" s="76" t="str">
        <f t="shared" si="13"/>
        <v/>
      </c>
      <c r="P58" s="76" t="str">
        <f t="shared" si="14"/>
        <v/>
      </c>
      <c r="Q58" s="63" t="str">
        <f t="array" ref="Q58">IF(N58&lt;&gt;"",INDEX(H57:H155,MATCH("QUANTIDADE:",B57:B155,0)),"")</f>
        <v/>
      </c>
      <c r="R58" s="1"/>
      <c r="S58" s="1"/>
      <c r="T58" s="1"/>
      <c r="U58" s="1"/>
      <c r="V58" s="1"/>
      <c r="W58" s="1"/>
      <c r="X58" s="1"/>
      <c r="Y58" s="1"/>
      <c r="Z58" s="1"/>
    </row>
    <row r="59" spans="1:26" s="188" customFormat="1" ht="12.75" customHeight="1">
      <c r="A59" s="1"/>
      <c r="B59" s="81"/>
      <c r="C59" s="174"/>
      <c r="D59" s="174"/>
      <c r="E59" s="174"/>
      <c r="F59" s="174"/>
      <c r="G59" s="174"/>
      <c r="H59" s="83"/>
      <c r="I59" s="1"/>
      <c r="J59" s="1"/>
      <c r="K59" s="1">
        <f t="shared" si="16"/>
        <v>3</v>
      </c>
      <c r="L59" s="76" t="str">
        <f t="shared" si="10"/>
        <v/>
      </c>
      <c r="M59" s="76" t="str">
        <f t="shared" si="11"/>
        <v/>
      </c>
      <c r="N59" s="189" t="str">
        <f t="shared" si="12"/>
        <v/>
      </c>
      <c r="O59" s="76" t="str">
        <f t="shared" si="13"/>
        <v/>
      </c>
      <c r="P59" s="76" t="str">
        <f t="shared" si="14"/>
        <v/>
      </c>
      <c r="Q59" s="63" t="str">
        <f t="array" ref="Q59">IF(N59&lt;&gt;"",INDEX(H58:H156,MATCH("QUANTIDADE:",B58:B156,0)),"")</f>
        <v/>
      </c>
      <c r="R59" s="1"/>
      <c r="S59" s="1"/>
      <c r="T59" s="1"/>
      <c r="U59" s="1"/>
      <c r="V59" s="1"/>
      <c r="W59" s="1"/>
      <c r="X59" s="1"/>
      <c r="Y59" s="1"/>
      <c r="Z59" s="1"/>
    </row>
    <row r="60" spans="1:26" s="188" customFormat="1" ht="12.75" customHeight="1">
      <c r="A60" s="1"/>
      <c r="B60" s="73">
        <v>1</v>
      </c>
      <c r="C60" s="246" t="s">
        <v>27</v>
      </c>
      <c r="D60" s="210"/>
      <c r="E60" s="210"/>
      <c r="F60" s="210"/>
      <c r="G60" s="210"/>
      <c r="H60" s="211"/>
      <c r="I60" s="1"/>
      <c r="J60" s="1"/>
      <c r="K60" s="1">
        <f t="shared" si="16"/>
        <v>4</v>
      </c>
      <c r="L60" s="76" t="str">
        <f t="shared" si="10"/>
        <v/>
      </c>
      <c r="M60" s="76" t="str">
        <f t="shared" si="11"/>
        <v/>
      </c>
      <c r="N60" s="189" t="str">
        <f t="shared" si="12"/>
        <v/>
      </c>
      <c r="O60" s="76" t="str">
        <f t="shared" si="13"/>
        <v/>
      </c>
      <c r="P60" s="76" t="str">
        <f t="shared" si="14"/>
        <v/>
      </c>
      <c r="Q60" s="63" t="str">
        <f t="array" ref="Q60">IF(N60&lt;&gt;"",INDEX(H59:H157,MATCH("QUANTIDADE:",B59:B157,0)),"")</f>
        <v/>
      </c>
      <c r="R60" s="1"/>
      <c r="S60" s="1"/>
      <c r="T60" s="1"/>
      <c r="U60" s="1"/>
      <c r="V60" s="1"/>
      <c r="W60" s="1"/>
      <c r="X60" s="1"/>
      <c r="Y60" s="1"/>
      <c r="Z60" s="1"/>
    </row>
    <row r="61" spans="1:26" s="188" customFormat="1" ht="12.75" customHeight="1">
      <c r="A61" s="1"/>
      <c r="B61" s="195" t="s">
        <v>186</v>
      </c>
      <c r="C61" s="245" t="s">
        <v>191</v>
      </c>
      <c r="D61" s="210"/>
      <c r="E61" s="210"/>
      <c r="F61" s="210"/>
      <c r="G61" s="210"/>
      <c r="H61" s="211"/>
      <c r="I61" s="1"/>
      <c r="J61" s="1"/>
      <c r="K61" s="1">
        <f t="shared" si="16"/>
        <v>4</v>
      </c>
      <c r="L61" s="76" t="str">
        <f t="shared" si="10"/>
        <v/>
      </c>
      <c r="M61" s="76" t="str">
        <f t="shared" si="11"/>
        <v/>
      </c>
      <c r="N61" s="189" t="str">
        <f t="shared" si="12"/>
        <v/>
      </c>
      <c r="O61" s="76" t="str">
        <f t="shared" si="13"/>
        <v/>
      </c>
      <c r="P61" s="76" t="str">
        <f t="shared" si="14"/>
        <v/>
      </c>
      <c r="Q61" s="63" t="str">
        <f t="array" ref="Q61">IF(N61&lt;&gt;"",INDEX(H60:H158,MATCH("QUANTIDADE:",B60:B158,0)),"")</f>
        <v/>
      </c>
      <c r="R61" s="1"/>
      <c r="S61" s="1"/>
      <c r="T61" s="1"/>
      <c r="U61" s="1"/>
      <c r="V61" s="1"/>
      <c r="W61" s="1"/>
      <c r="X61" s="1"/>
      <c r="Y61" s="1"/>
      <c r="Z61" s="1"/>
    </row>
    <row r="62" spans="1:26" s="188" customFormat="1" ht="12.75" customHeight="1">
      <c r="A62" s="1"/>
      <c r="B62" s="196" t="s">
        <v>185</v>
      </c>
      <c r="C62" s="196" t="s">
        <v>187</v>
      </c>
      <c r="D62" s="74" t="s">
        <v>62</v>
      </c>
      <c r="E62" s="74" t="str">
        <f>E63</f>
        <v>mês</v>
      </c>
      <c r="F62" s="75"/>
      <c r="G62" s="34"/>
      <c r="H62" s="34"/>
      <c r="I62" s="1"/>
      <c r="J62" s="1"/>
      <c r="K62" s="1">
        <f t="shared" si="16"/>
        <v>4</v>
      </c>
      <c r="L62" s="76" t="str">
        <f t="shared" si="10"/>
        <v/>
      </c>
      <c r="M62" s="76" t="str">
        <f t="shared" si="11"/>
        <v/>
      </c>
      <c r="N62" s="189" t="str">
        <f t="shared" si="12"/>
        <v>01.03.01</v>
      </c>
      <c r="O62" s="76">
        <f t="shared" si="13"/>
        <v>0</v>
      </c>
      <c r="P62" s="76">
        <f t="shared" si="14"/>
        <v>650.39</v>
      </c>
      <c r="Q62" s="63">
        <f t="array" ref="Q62">IF(N62&lt;&gt;"",INDEX(H61:H159,MATCH("QUANTIDADE:",B61:B159,0)),"")</f>
        <v>1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s="188" customFormat="1" ht="45.75" customHeight="1">
      <c r="A63" s="1"/>
      <c r="B63" s="197">
        <v>10776</v>
      </c>
      <c r="C63" s="24" t="str">
        <f>VLOOKUP(B63,Insumos!$A$10:$F$1708,2,FALSE)</f>
        <v>LOCACAO DE CONTAINER 2,30 X 6,00 M, ALT. 2,50 M, PARA ESCRITORIO, SEM DIVISORIAS INTERNAS E SEM SANITARIO (NAOINCLUIMOBILIZACAO/DESMOBILIZACAO)</v>
      </c>
      <c r="D63" s="78" t="str">
        <f>VLOOKUP(B63,Insumos!$A$10:$F$1708,3,FALSE)</f>
        <v>MAT.</v>
      </c>
      <c r="E63" s="78" t="str">
        <f>VLOOKUP(B63,Insumos!$A$10:$F$1708,4,FALSE)</f>
        <v>mês</v>
      </c>
      <c r="F63" s="75">
        <v>1</v>
      </c>
      <c r="G63" s="34">
        <f>VLOOKUP(B63,Insumos!$A$10:$F$1708,6,FALSE)</f>
        <v>650.39</v>
      </c>
      <c r="H63" s="34">
        <f>TRUNC(F63*G63,2)</f>
        <v>650.39</v>
      </c>
      <c r="I63" s="1"/>
      <c r="J63" s="1"/>
      <c r="K63" s="1">
        <f>IF(AND(B63&lt;&gt;"",B62=""),K62+1,K62)</f>
        <v>4</v>
      </c>
      <c r="L63" s="76" t="str">
        <f t="shared" si="10"/>
        <v/>
      </c>
      <c r="M63" s="76">
        <f t="shared" si="11"/>
        <v>650.39</v>
      </c>
      <c r="N63" s="189" t="str">
        <f t="shared" si="12"/>
        <v/>
      </c>
      <c r="O63" s="76" t="str">
        <f t="shared" ref="O63:O93" si="17">IF(N63&lt;&gt;"",SUMIF(K63:K265,K63,L63:L265),"")</f>
        <v/>
      </c>
      <c r="P63" s="76" t="str">
        <f t="shared" ref="P63:P93" si="18">IF(N63&lt;&gt;"",SUMIF(K63:K265,K63,M63:M265),"")</f>
        <v/>
      </c>
      <c r="Q63" s="63" t="str">
        <f t="array" ref="Q63">IF(N63&lt;&gt;"",INDEX(H62:H160,MATCH("QUANTIDADE:",B62:B160,0)),"")</f>
        <v/>
      </c>
      <c r="R63" s="1"/>
      <c r="S63" s="1"/>
      <c r="T63" s="1"/>
      <c r="U63" s="1"/>
      <c r="V63" s="1"/>
      <c r="W63" s="1"/>
      <c r="X63" s="1"/>
      <c r="Y63" s="1"/>
      <c r="Z63" s="1"/>
    </row>
    <row r="64" spans="1:26" s="188" customFormat="1" ht="29.25" customHeight="1">
      <c r="A64" s="1"/>
      <c r="B64" s="244" t="s">
        <v>63</v>
      </c>
      <c r="C64" s="210"/>
      <c r="D64" s="210"/>
      <c r="E64" s="210"/>
      <c r="F64" s="210"/>
      <c r="G64" s="211"/>
      <c r="H64" s="79">
        <f>SUMIF(K:K,K64,L:L)</f>
        <v>0</v>
      </c>
      <c r="I64" s="1"/>
      <c r="J64" s="1"/>
      <c r="K64" s="1">
        <f t="shared" si="16"/>
        <v>4</v>
      </c>
      <c r="L64" s="76" t="str">
        <f t="shared" si="10"/>
        <v/>
      </c>
      <c r="M64" s="76" t="str">
        <f t="shared" si="11"/>
        <v/>
      </c>
      <c r="N64" s="189" t="str">
        <f t="shared" si="12"/>
        <v/>
      </c>
      <c r="O64" s="76" t="str">
        <f t="shared" si="17"/>
        <v/>
      </c>
      <c r="P64" s="76" t="str">
        <f t="shared" si="18"/>
        <v/>
      </c>
      <c r="Q64" s="63" t="str">
        <f t="array" ref="Q64">IF(N64&lt;&gt;"",INDEX(H63:H161,MATCH("QUANTIDADE:",B63:B161,0)),"")</f>
        <v/>
      </c>
      <c r="R64" s="1"/>
      <c r="S64" s="1"/>
      <c r="T64" s="1"/>
      <c r="U64" s="1"/>
      <c r="V64" s="1"/>
      <c r="W64" s="1"/>
      <c r="X64" s="1"/>
      <c r="Y64" s="1"/>
      <c r="Z64" s="1"/>
    </row>
    <row r="65" spans="1:26" s="188" customFormat="1" ht="12.75" customHeight="1">
      <c r="A65" s="1"/>
      <c r="B65" s="244" t="s">
        <v>64</v>
      </c>
      <c r="C65" s="210"/>
      <c r="D65" s="210"/>
      <c r="E65" s="210"/>
      <c r="F65" s="210"/>
      <c r="G65" s="211"/>
      <c r="H65" s="79">
        <f>P62</f>
        <v>650.39</v>
      </c>
      <c r="I65" s="1"/>
      <c r="J65" s="1"/>
      <c r="K65" s="1">
        <f t="shared" si="16"/>
        <v>4</v>
      </c>
      <c r="L65" s="76" t="str">
        <f t="shared" si="10"/>
        <v/>
      </c>
      <c r="M65" s="76" t="str">
        <f t="shared" si="11"/>
        <v/>
      </c>
      <c r="N65" s="189" t="str">
        <f t="shared" si="12"/>
        <v/>
      </c>
      <c r="O65" s="76" t="str">
        <f t="shared" si="17"/>
        <v/>
      </c>
      <c r="P65" s="76" t="str">
        <f t="shared" si="18"/>
        <v/>
      </c>
      <c r="Q65" s="63" t="str">
        <f t="array" ref="Q65">IF(N65&lt;&gt;"",INDEX(H64:H162,MATCH("QUANTIDADE:",B64:B162,0)),"")</f>
        <v/>
      </c>
      <c r="R65" s="1"/>
      <c r="S65" s="1"/>
      <c r="T65" s="1"/>
      <c r="U65" s="1"/>
      <c r="V65" s="1"/>
      <c r="W65" s="1"/>
      <c r="X65" s="1"/>
      <c r="Y65" s="1"/>
      <c r="Z65" s="1"/>
    </row>
    <row r="66" spans="1:26" s="188" customFormat="1" ht="12.75" customHeight="1">
      <c r="A66" s="1"/>
      <c r="B66" s="244" t="s">
        <v>65</v>
      </c>
      <c r="C66" s="210"/>
      <c r="D66" s="210"/>
      <c r="E66" s="210"/>
      <c r="F66" s="210"/>
      <c r="G66" s="211"/>
      <c r="H66" s="79">
        <f>SUM(H64:H65)</f>
        <v>650.39</v>
      </c>
      <c r="I66" s="1"/>
      <c r="J66" s="1"/>
      <c r="K66" s="1">
        <f t="shared" si="16"/>
        <v>4</v>
      </c>
      <c r="L66" s="76" t="str">
        <f t="shared" si="10"/>
        <v/>
      </c>
      <c r="M66" s="76" t="str">
        <f t="shared" si="11"/>
        <v/>
      </c>
      <c r="N66" s="189" t="str">
        <f t="shared" si="12"/>
        <v/>
      </c>
      <c r="O66" s="76" t="str">
        <f t="shared" si="17"/>
        <v/>
      </c>
      <c r="P66" s="76" t="str">
        <f t="shared" si="18"/>
        <v/>
      </c>
      <c r="Q66" s="63" t="str">
        <f t="array" ref="Q66">IF(N66&lt;&gt;"",INDEX(H65:H163,MATCH("QUANTIDADE:",B65:B163,0)),"")</f>
        <v/>
      </c>
      <c r="R66" s="1"/>
      <c r="S66" s="1"/>
      <c r="T66" s="1"/>
      <c r="U66" s="1"/>
      <c r="V66" s="1"/>
      <c r="W66" s="1"/>
      <c r="X66" s="1"/>
      <c r="Y66" s="1"/>
      <c r="Z66" s="1"/>
    </row>
    <row r="67" spans="1:26" s="188" customFormat="1" ht="12.75" customHeight="1">
      <c r="A67" s="1"/>
      <c r="B67" s="244" t="s">
        <v>66</v>
      </c>
      <c r="C67" s="210"/>
      <c r="D67" s="210"/>
      <c r="E67" s="210"/>
      <c r="F67" s="210"/>
      <c r="G67" s="211"/>
      <c r="H67" s="79">
        <v>0</v>
      </c>
      <c r="I67" s="1"/>
      <c r="J67" s="1"/>
      <c r="K67" s="1">
        <f t="shared" si="16"/>
        <v>4</v>
      </c>
      <c r="L67" s="76" t="str">
        <f t="shared" si="10"/>
        <v/>
      </c>
      <c r="M67" s="76" t="str">
        <f t="shared" si="11"/>
        <v/>
      </c>
      <c r="N67" s="189" t="str">
        <f t="shared" si="12"/>
        <v/>
      </c>
      <c r="O67" s="76" t="str">
        <f t="shared" si="17"/>
        <v/>
      </c>
      <c r="P67" s="76" t="str">
        <f t="shared" si="18"/>
        <v/>
      </c>
      <c r="Q67" s="63" t="str">
        <f t="array" ref="Q67">IF(N67&lt;&gt;"",INDEX(H66:H164,MATCH("QUANTIDADE:",B66:B164,0)),"")</f>
        <v/>
      </c>
      <c r="R67" s="1"/>
      <c r="S67" s="1"/>
      <c r="T67" s="1"/>
      <c r="U67" s="1"/>
      <c r="V67" s="1"/>
      <c r="W67" s="1"/>
      <c r="X67" s="1"/>
      <c r="Y67" s="1"/>
      <c r="Z67" s="1"/>
    </row>
    <row r="68" spans="1:26" s="188" customFormat="1" ht="12.75" customHeight="1">
      <c r="A68" s="1"/>
      <c r="B68" s="244" t="s">
        <v>67</v>
      </c>
      <c r="C68" s="210"/>
      <c r="D68" s="210"/>
      <c r="E68" s="210"/>
      <c r="F68" s="210"/>
      <c r="G68" s="211"/>
      <c r="H68" s="79">
        <f>TRUNC(H66*$H$9,2)</f>
        <v>162.33000000000001</v>
      </c>
      <c r="I68" s="1"/>
      <c r="J68" s="1"/>
      <c r="K68" s="1">
        <f t="shared" si="16"/>
        <v>4</v>
      </c>
      <c r="L68" s="76" t="str">
        <f t="shared" si="10"/>
        <v/>
      </c>
      <c r="M68" s="76" t="str">
        <f t="shared" si="11"/>
        <v/>
      </c>
      <c r="N68" s="189" t="str">
        <f t="shared" si="12"/>
        <v/>
      </c>
      <c r="O68" s="76" t="str">
        <f t="shared" si="17"/>
        <v/>
      </c>
      <c r="P68" s="76" t="str">
        <f t="shared" si="18"/>
        <v/>
      </c>
      <c r="Q68" s="63" t="str">
        <f t="array" ref="Q68">IF(N68&lt;&gt;"",INDEX(H67:H165,MATCH("QUANTIDADE:",B67:B165,0)),"")</f>
        <v/>
      </c>
      <c r="R68" s="1"/>
      <c r="S68" s="1"/>
      <c r="T68" s="1"/>
      <c r="U68" s="1"/>
      <c r="V68" s="1"/>
      <c r="W68" s="1"/>
      <c r="X68" s="1"/>
      <c r="Y68" s="1"/>
      <c r="Z68" s="1"/>
    </row>
    <row r="69" spans="1:26" s="188" customFormat="1" ht="12.75" customHeight="1">
      <c r="A69" s="1"/>
      <c r="B69" s="244" t="s">
        <v>68</v>
      </c>
      <c r="C69" s="210"/>
      <c r="D69" s="210"/>
      <c r="E69" s="210"/>
      <c r="F69" s="210"/>
      <c r="G69" s="211"/>
      <c r="H69" s="79">
        <v>0</v>
      </c>
      <c r="I69" s="1"/>
      <c r="J69" s="1"/>
      <c r="K69" s="1">
        <f t="shared" si="16"/>
        <v>4</v>
      </c>
      <c r="L69" s="76" t="str">
        <f t="shared" si="10"/>
        <v/>
      </c>
      <c r="M69" s="76" t="str">
        <f t="shared" si="11"/>
        <v/>
      </c>
      <c r="N69" s="189" t="str">
        <f t="shared" si="12"/>
        <v/>
      </c>
      <c r="O69" s="76" t="str">
        <f t="shared" si="17"/>
        <v/>
      </c>
      <c r="P69" s="76" t="str">
        <f t="shared" si="18"/>
        <v/>
      </c>
      <c r="Q69" s="63" t="str">
        <f t="array" ref="Q69">IF(N69&lt;&gt;"",INDEX(H68:H166,MATCH("QUANTIDADE:",B68:B166,0)),"")</f>
        <v/>
      </c>
      <c r="R69" s="1"/>
      <c r="S69" s="1"/>
      <c r="T69" s="1"/>
      <c r="U69" s="1"/>
      <c r="V69" s="1"/>
      <c r="W69" s="1"/>
      <c r="X69" s="1"/>
      <c r="Y69" s="1"/>
      <c r="Z69" s="1"/>
    </row>
    <row r="70" spans="1:26" s="188" customFormat="1" ht="12.75" customHeight="1">
      <c r="A70" s="1"/>
      <c r="B70" s="244" t="s">
        <v>69</v>
      </c>
      <c r="C70" s="210"/>
      <c r="D70" s="210"/>
      <c r="E70" s="210"/>
      <c r="F70" s="210"/>
      <c r="G70" s="211"/>
      <c r="H70" s="79">
        <f>SUM(H67:H69)</f>
        <v>162.33000000000001</v>
      </c>
      <c r="I70" s="1"/>
      <c r="J70" s="1"/>
      <c r="K70" s="1">
        <f t="shared" si="16"/>
        <v>4</v>
      </c>
      <c r="L70" s="76" t="str">
        <f t="shared" si="10"/>
        <v/>
      </c>
      <c r="M70" s="76" t="str">
        <f t="shared" si="11"/>
        <v/>
      </c>
      <c r="N70" s="189" t="str">
        <f t="shared" si="12"/>
        <v/>
      </c>
      <c r="O70" s="76" t="str">
        <f t="shared" si="17"/>
        <v/>
      </c>
      <c r="P70" s="76" t="str">
        <f t="shared" si="18"/>
        <v/>
      </c>
      <c r="Q70" s="63" t="str">
        <f t="array" ref="Q70">IF(N70&lt;&gt;"",INDEX(H69:H167,MATCH("QUANTIDADE:",B69:B167,0)),"")</f>
        <v/>
      </c>
      <c r="R70" s="1"/>
      <c r="S70" s="1"/>
      <c r="T70" s="1"/>
      <c r="U70" s="1"/>
      <c r="V70" s="1"/>
      <c r="W70" s="1"/>
      <c r="X70" s="1"/>
      <c r="Y70" s="1"/>
      <c r="Z70" s="1"/>
    </row>
    <row r="71" spans="1:26" s="188" customFormat="1" ht="12.75" customHeight="1">
      <c r="A71" s="1"/>
      <c r="B71" s="244" t="s">
        <v>70</v>
      </c>
      <c r="C71" s="210"/>
      <c r="D71" s="210"/>
      <c r="E71" s="210"/>
      <c r="F71" s="210"/>
      <c r="G71" s="211"/>
      <c r="H71" s="79">
        <f>SUM(H70,H66)</f>
        <v>812.72</v>
      </c>
      <c r="I71" s="1"/>
      <c r="J71" s="1"/>
      <c r="K71" s="1">
        <f t="shared" si="16"/>
        <v>4</v>
      </c>
      <c r="L71" s="76" t="str">
        <f t="shared" si="10"/>
        <v/>
      </c>
      <c r="M71" s="76" t="str">
        <f t="shared" si="11"/>
        <v/>
      </c>
      <c r="N71" s="189" t="str">
        <f t="shared" si="12"/>
        <v/>
      </c>
      <c r="O71" s="76" t="str">
        <f t="shared" si="17"/>
        <v/>
      </c>
      <c r="P71" s="76" t="str">
        <f t="shared" si="18"/>
        <v/>
      </c>
      <c r="Q71" s="63" t="str">
        <f t="array" ref="Q71">IF(N71&lt;&gt;"",INDEX(H70:H168,MATCH("QUANTIDADE:",B70:B168,0)),"")</f>
        <v/>
      </c>
      <c r="R71" s="1"/>
      <c r="S71" s="1"/>
      <c r="T71" s="1"/>
      <c r="U71" s="1"/>
      <c r="V71" s="1"/>
      <c r="W71" s="1"/>
      <c r="X71" s="1"/>
      <c r="Y71" s="1"/>
      <c r="Z71" s="1"/>
    </row>
    <row r="72" spans="1:26" s="188" customFormat="1" ht="12.75" customHeight="1">
      <c r="A72" s="1"/>
      <c r="B72" s="244" t="s">
        <v>71</v>
      </c>
      <c r="C72" s="210"/>
      <c r="D72" s="210"/>
      <c r="E72" s="210"/>
      <c r="F72" s="210"/>
      <c r="G72" s="211"/>
      <c r="H72" s="80">
        <v>1</v>
      </c>
      <c r="I72" s="1"/>
      <c r="J72" s="1"/>
      <c r="K72" s="1">
        <f t="shared" si="16"/>
        <v>4</v>
      </c>
      <c r="L72" s="76" t="str">
        <f t="shared" si="10"/>
        <v/>
      </c>
      <c r="M72" s="76" t="str">
        <f t="shared" si="11"/>
        <v/>
      </c>
      <c r="N72" s="189" t="str">
        <f t="shared" si="12"/>
        <v/>
      </c>
      <c r="O72" s="76" t="str">
        <f t="shared" si="17"/>
        <v/>
      </c>
      <c r="P72" s="76" t="str">
        <f t="shared" si="18"/>
        <v/>
      </c>
      <c r="Q72" s="63" t="str">
        <f t="array" ref="Q72">IF(N72&lt;&gt;"",INDEX(H71:H169,MATCH("QUANTIDADE:",B71:B169,0)),"")</f>
        <v/>
      </c>
      <c r="R72" s="1"/>
      <c r="S72" s="1"/>
      <c r="T72" s="1"/>
      <c r="U72" s="1"/>
      <c r="V72" s="1"/>
      <c r="W72" s="1"/>
      <c r="X72" s="1"/>
      <c r="Y72" s="1"/>
      <c r="Z72" s="1"/>
    </row>
    <row r="73" spans="1:26" s="188" customFormat="1" ht="12.75" customHeight="1">
      <c r="A73" s="1"/>
      <c r="B73" s="244" t="s">
        <v>72</v>
      </c>
      <c r="C73" s="210"/>
      <c r="D73" s="210"/>
      <c r="E73" s="210"/>
      <c r="F73" s="210"/>
      <c r="G73" s="211"/>
      <c r="H73" s="79">
        <f>TRUNC(H72*H71,2)</f>
        <v>812.72</v>
      </c>
      <c r="I73" s="1"/>
      <c r="J73" s="1"/>
      <c r="K73" s="1">
        <f t="shared" si="16"/>
        <v>4</v>
      </c>
      <c r="L73" s="76" t="str">
        <f t="shared" si="10"/>
        <v/>
      </c>
      <c r="M73" s="76" t="str">
        <f t="shared" si="11"/>
        <v/>
      </c>
      <c r="N73" s="189" t="str">
        <f t="shared" si="12"/>
        <v/>
      </c>
      <c r="O73" s="76" t="str">
        <f t="shared" si="17"/>
        <v/>
      </c>
      <c r="P73" s="76" t="str">
        <f t="shared" si="18"/>
        <v/>
      </c>
      <c r="Q73" s="63" t="str">
        <f t="array" ref="Q73">IF(N73&lt;&gt;"",INDEX(H72:H170,MATCH("QUANTIDADE:",B72:B170,0)),"")</f>
        <v/>
      </c>
      <c r="R73" s="1"/>
      <c r="S73" s="1"/>
      <c r="T73" s="1"/>
      <c r="U73" s="1"/>
      <c r="V73" s="1"/>
      <c r="W73" s="1"/>
      <c r="X73" s="1"/>
      <c r="Y73" s="1"/>
      <c r="Z73" s="1"/>
    </row>
    <row r="74" spans="1:26" s="188" customFormat="1" ht="12.75" customHeight="1">
      <c r="A74" s="1"/>
      <c r="B74" s="81"/>
      <c r="C74" s="174"/>
      <c r="D74" s="174"/>
      <c r="E74" s="174"/>
      <c r="F74" s="174"/>
      <c r="G74" s="174"/>
      <c r="H74" s="83"/>
      <c r="I74" s="1"/>
      <c r="J74" s="1"/>
      <c r="K74" s="1">
        <f t="shared" si="16"/>
        <v>4</v>
      </c>
      <c r="L74" s="76" t="str">
        <f t="shared" si="10"/>
        <v/>
      </c>
      <c r="M74" s="76" t="str">
        <f t="shared" si="11"/>
        <v/>
      </c>
      <c r="N74" s="189" t="str">
        <f t="shared" si="12"/>
        <v/>
      </c>
      <c r="O74" s="76" t="str">
        <f t="shared" si="17"/>
        <v/>
      </c>
      <c r="P74" s="76" t="str">
        <f t="shared" si="18"/>
        <v/>
      </c>
      <c r="Q74" s="63" t="str">
        <f t="array" ref="Q74">IF(N74&lt;&gt;"",INDEX(H73:H171,MATCH("QUANTIDADE:",B73:B171,0)),"")</f>
        <v/>
      </c>
      <c r="R74" s="1"/>
      <c r="S74" s="1"/>
      <c r="T74" s="1"/>
      <c r="U74" s="1"/>
      <c r="V74" s="1"/>
      <c r="W74" s="1"/>
      <c r="X74" s="1"/>
      <c r="Y74" s="1"/>
      <c r="Z74" s="1"/>
    </row>
    <row r="75" spans="1:26" s="188" customFormat="1" ht="12.75" customHeight="1">
      <c r="A75" s="1"/>
      <c r="B75" s="195" t="s">
        <v>186</v>
      </c>
      <c r="C75" s="245" t="s">
        <v>191</v>
      </c>
      <c r="D75" s="210"/>
      <c r="E75" s="210"/>
      <c r="F75" s="210"/>
      <c r="G75" s="210"/>
      <c r="H75" s="211"/>
      <c r="I75" s="1"/>
      <c r="J75" s="1"/>
      <c r="K75" s="1">
        <f t="shared" si="16"/>
        <v>5</v>
      </c>
      <c r="L75" s="76" t="str">
        <f t="shared" si="10"/>
        <v/>
      </c>
      <c r="M75" s="76" t="str">
        <f t="shared" si="11"/>
        <v/>
      </c>
      <c r="N75" s="189" t="str">
        <f t="shared" si="12"/>
        <v/>
      </c>
      <c r="O75" s="76" t="str">
        <f t="shared" si="17"/>
        <v/>
      </c>
      <c r="P75" s="76" t="str">
        <f t="shared" si="18"/>
        <v/>
      </c>
      <c r="Q75" s="63" t="str">
        <f t="array" ref="Q75">IF(N75&lt;&gt;"",INDEX(H74:H172,MATCH("QUANTIDADE:",B74:B172,0)),"")</f>
        <v/>
      </c>
      <c r="R75" s="1"/>
      <c r="S75" s="1"/>
      <c r="T75" s="1"/>
      <c r="U75" s="1"/>
      <c r="V75" s="1"/>
      <c r="W75" s="1"/>
      <c r="X75" s="1"/>
      <c r="Y75" s="1"/>
      <c r="Z75" s="1"/>
    </row>
    <row r="76" spans="1:26" s="188" customFormat="1" ht="12.75" customHeight="1">
      <c r="A76" s="1"/>
      <c r="B76" s="196" t="s">
        <v>193</v>
      </c>
      <c r="C76" s="196" t="s">
        <v>194</v>
      </c>
      <c r="D76" s="74" t="s">
        <v>62</v>
      </c>
      <c r="E76" s="74" t="str">
        <f>E77</f>
        <v>UN</v>
      </c>
      <c r="F76" s="75"/>
      <c r="G76" s="34"/>
      <c r="H76" s="34"/>
      <c r="I76" s="1"/>
      <c r="J76" s="1"/>
      <c r="K76" s="1">
        <f t="shared" si="16"/>
        <v>5</v>
      </c>
      <c r="L76" s="76" t="str">
        <f t="shared" si="10"/>
        <v/>
      </c>
      <c r="M76" s="76" t="str">
        <f t="shared" si="11"/>
        <v/>
      </c>
      <c r="N76" s="189" t="str">
        <f t="shared" si="12"/>
        <v>01.03.02</v>
      </c>
      <c r="O76" s="76">
        <f t="shared" si="17"/>
        <v>0</v>
      </c>
      <c r="P76" s="76">
        <f t="shared" si="18"/>
        <v>500</v>
      </c>
      <c r="Q76" s="63">
        <f t="array" ref="Q76">IF(N76&lt;&gt;"",INDEX(H75:H173,MATCH("QUANTIDADE:",B75:B173,0)),"")</f>
        <v>1</v>
      </c>
      <c r="R76" s="1"/>
      <c r="S76" s="1"/>
      <c r="T76" s="1"/>
      <c r="U76" s="1"/>
      <c r="V76" s="1"/>
      <c r="W76" s="1"/>
      <c r="X76" s="1"/>
      <c r="Y76" s="1"/>
      <c r="Z76" s="1"/>
    </row>
    <row r="77" spans="1:26" s="188" customFormat="1" ht="12.75" customHeight="1">
      <c r="A77" s="1"/>
      <c r="B77" s="197" t="s">
        <v>192</v>
      </c>
      <c r="C77" s="24" t="str">
        <f>VLOOKUP(B77,Insumos!$A$10:$F$1708,2,FALSE)</f>
        <v>MOBILIZAÇÃO / DESMOBILIZAÇÃO CONTAINER</v>
      </c>
      <c r="D77" s="78" t="str">
        <f>VLOOKUP(B77,Insumos!$A$10:$F$1708,3,FALSE)</f>
        <v>MAT.</v>
      </c>
      <c r="E77" s="78" t="str">
        <f>VLOOKUP(B77,Insumos!$A$10:$F$1708,4,FALSE)</f>
        <v>UN</v>
      </c>
      <c r="F77" s="75">
        <v>1</v>
      </c>
      <c r="G77" s="34">
        <f>VLOOKUP(B77,Insumos!$A$10:$F$1708,6,FALSE)</f>
        <v>500</v>
      </c>
      <c r="H77" s="34">
        <f>TRUNC(F77*G77,2)</f>
        <v>500</v>
      </c>
      <c r="I77" s="1"/>
      <c r="J77" s="1"/>
      <c r="K77" s="1">
        <f t="shared" si="16"/>
        <v>5</v>
      </c>
      <c r="L77" s="76" t="str">
        <f t="shared" si="10"/>
        <v/>
      </c>
      <c r="M77" s="76">
        <f t="shared" si="11"/>
        <v>500</v>
      </c>
      <c r="N77" s="189" t="str">
        <f t="shared" si="12"/>
        <v/>
      </c>
      <c r="O77" s="76" t="str">
        <f t="shared" si="17"/>
        <v/>
      </c>
      <c r="P77" s="76" t="str">
        <f t="shared" si="18"/>
        <v/>
      </c>
      <c r="Q77" s="63" t="str">
        <f t="array" ref="Q77">IF(N77&lt;&gt;"",INDEX(H76:H174,MATCH("QUANTIDADE:",B76:B174,0)),"")</f>
        <v/>
      </c>
      <c r="R77" s="1"/>
      <c r="S77" s="1"/>
      <c r="T77" s="1"/>
      <c r="U77" s="1"/>
      <c r="V77" s="1"/>
      <c r="W77" s="1"/>
      <c r="X77" s="1"/>
      <c r="Y77" s="1"/>
      <c r="Z77" s="1"/>
    </row>
    <row r="78" spans="1:26" s="188" customFormat="1" ht="12.75" customHeight="1">
      <c r="A78" s="1"/>
      <c r="B78" s="244" t="s">
        <v>63</v>
      </c>
      <c r="C78" s="210"/>
      <c r="D78" s="210"/>
      <c r="E78" s="210"/>
      <c r="F78" s="210"/>
      <c r="G78" s="211"/>
      <c r="H78" s="79">
        <f>SUMIF(K:K,K78,L:L)</f>
        <v>0</v>
      </c>
      <c r="I78" s="1"/>
      <c r="J78" s="1"/>
      <c r="K78" s="1">
        <f t="shared" si="16"/>
        <v>5</v>
      </c>
      <c r="L78" s="76" t="str">
        <f t="shared" si="10"/>
        <v/>
      </c>
      <c r="M78" s="76" t="str">
        <f t="shared" si="11"/>
        <v/>
      </c>
      <c r="N78" s="189" t="str">
        <f t="shared" si="12"/>
        <v/>
      </c>
      <c r="O78" s="76" t="str">
        <f t="shared" si="17"/>
        <v/>
      </c>
      <c r="P78" s="76" t="str">
        <f t="shared" si="18"/>
        <v/>
      </c>
      <c r="Q78" s="63" t="str">
        <f t="array" ref="Q78">IF(N78&lt;&gt;"",INDEX(H77:H175,MATCH("QUANTIDADE:",B77:B175,0)),"")</f>
        <v/>
      </c>
      <c r="R78" s="1"/>
      <c r="S78" s="1"/>
      <c r="T78" s="1"/>
      <c r="U78" s="1"/>
      <c r="V78" s="1"/>
      <c r="W78" s="1"/>
      <c r="X78" s="1"/>
      <c r="Y78" s="1"/>
      <c r="Z78" s="1"/>
    </row>
    <row r="79" spans="1:26" s="188" customFormat="1" ht="12.75" customHeight="1">
      <c r="A79" s="1"/>
      <c r="B79" s="244" t="s">
        <v>64</v>
      </c>
      <c r="C79" s="210"/>
      <c r="D79" s="210"/>
      <c r="E79" s="210"/>
      <c r="F79" s="210"/>
      <c r="G79" s="211"/>
      <c r="H79" s="79">
        <f>P76</f>
        <v>500</v>
      </c>
      <c r="I79" s="1"/>
      <c r="J79" s="1"/>
      <c r="K79" s="1">
        <f t="shared" si="16"/>
        <v>5</v>
      </c>
      <c r="L79" s="76" t="str">
        <f t="shared" si="10"/>
        <v/>
      </c>
      <c r="M79" s="76" t="str">
        <f t="shared" si="11"/>
        <v/>
      </c>
      <c r="N79" s="189" t="str">
        <f t="shared" si="12"/>
        <v/>
      </c>
      <c r="O79" s="76" t="str">
        <f t="shared" si="17"/>
        <v/>
      </c>
      <c r="P79" s="76" t="str">
        <f t="shared" si="18"/>
        <v/>
      </c>
      <c r="Q79" s="63" t="str">
        <f t="array" ref="Q79">IF(N79&lt;&gt;"",INDEX(H78:H176,MATCH("QUANTIDADE:",B78:B176,0)),"")</f>
        <v/>
      </c>
      <c r="R79" s="1"/>
      <c r="S79" s="1"/>
      <c r="T79" s="1"/>
      <c r="U79" s="1"/>
      <c r="V79" s="1"/>
      <c r="W79" s="1"/>
      <c r="X79" s="1"/>
      <c r="Y79" s="1"/>
      <c r="Z79" s="1"/>
    </row>
    <row r="80" spans="1:26" s="188" customFormat="1" ht="12.75" customHeight="1">
      <c r="A80" s="1"/>
      <c r="B80" s="244" t="s">
        <v>65</v>
      </c>
      <c r="C80" s="210"/>
      <c r="D80" s="210"/>
      <c r="E80" s="210"/>
      <c r="F80" s="210"/>
      <c r="G80" s="211"/>
      <c r="H80" s="79">
        <f>SUM(H78:H79)</f>
        <v>500</v>
      </c>
      <c r="I80" s="1"/>
      <c r="J80" s="1"/>
      <c r="K80" s="1">
        <f t="shared" si="16"/>
        <v>5</v>
      </c>
      <c r="L80" s="76" t="str">
        <f t="shared" si="10"/>
        <v/>
      </c>
      <c r="M80" s="76" t="str">
        <f t="shared" si="11"/>
        <v/>
      </c>
      <c r="N80" s="189" t="str">
        <f t="shared" si="12"/>
        <v/>
      </c>
      <c r="O80" s="76" t="str">
        <f t="shared" si="17"/>
        <v/>
      </c>
      <c r="P80" s="76" t="str">
        <f t="shared" si="18"/>
        <v/>
      </c>
      <c r="Q80" s="63" t="str">
        <f t="array" ref="Q80">IF(N80&lt;&gt;"",INDEX(H79:H177,MATCH("QUANTIDADE:",B79:B177,0)),"")</f>
        <v/>
      </c>
      <c r="R80" s="1"/>
      <c r="S80" s="1"/>
      <c r="T80" s="1"/>
      <c r="U80" s="1"/>
      <c r="V80" s="1"/>
      <c r="W80" s="1"/>
      <c r="X80" s="1"/>
      <c r="Y80" s="1"/>
      <c r="Z80" s="1"/>
    </row>
    <row r="81" spans="1:26" s="188" customFormat="1" ht="12.75" customHeight="1">
      <c r="A81" s="1"/>
      <c r="B81" s="244" t="s">
        <v>66</v>
      </c>
      <c r="C81" s="210"/>
      <c r="D81" s="210"/>
      <c r="E81" s="210"/>
      <c r="F81" s="210"/>
      <c r="G81" s="211"/>
      <c r="H81" s="79">
        <v>0</v>
      </c>
      <c r="I81" s="1"/>
      <c r="J81" s="1"/>
      <c r="K81" s="1">
        <f t="shared" si="16"/>
        <v>5</v>
      </c>
      <c r="L81" s="76" t="str">
        <f t="shared" si="10"/>
        <v/>
      </c>
      <c r="M81" s="76" t="str">
        <f t="shared" si="11"/>
        <v/>
      </c>
      <c r="N81" s="189" t="str">
        <f t="shared" si="12"/>
        <v/>
      </c>
      <c r="O81" s="76" t="str">
        <f t="shared" si="17"/>
        <v/>
      </c>
      <c r="P81" s="76" t="str">
        <f t="shared" si="18"/>
        <v/>
      </c>
      <c r="Q81" s="63" t="str">
        <f t="array" ref="Q81">IF(N81&lt;&gt;"",INDEX(H80:H178,MATCH("QUANTIDADE:",B80:B178,0)),"")</f>
        <v/>
      </c>
      <c r="R81" s="1"/>
      <c r="S81" s="1"/>
      <c r="T81" s="1"/>
      <c r="U81" s="1"/>
      <c r="V81" s="1"/>
      <c r="W81" s="1"/>
      <c r="X81" s="1"/>
      <c r="Y81" s="1"/>
      <c r="Z81" s="1"/>
    </row>
    <row r="82" spans="1:26" s="188" customFormat="1" ht="12.75" customHeight="1">
      <c r="A82" s="1"/>
      <c r="B82" s="244" t="s">
        <v>67</v>
      </c>
      <c r="C82" s="210"/>
      <c r="D82" s="210"/>
      <c r="E82" s="210"/>
      <c r="F82" s="210"/>
      <c r="G82" s="211"/>
      <c r="H82" s="79">
        <f>TRUNC(H80*$H$9,2)</f>
        <v>124.79</v>
      </c>
      <c r="I82" s="1"/>
      <c r="J82" s="1"/>
      <c r="K82" s="1">
        <f t="shared" si="16"/>
        <v>5</v>
      </c>
      <c r="L82" s="76" t="str">
        <f t="shared" si="10"/>
        <v/>
      </c>
      <c r="M82" s="76" t="str">
        <f t="shared" si="11"/>
        <v/>
      </c>
      <c r="N82" s="189" t="str">
        <f t="shared" si="12"/>
        <v/>
      </c>
      <c r="O82" s="76" t="str">
        <f t="shared" si="17"/>
        <v/>
      </c>
      <c r="P82" s="76" t="str">
        <f t="shared" si="18"/>
        <v/>
      </c>
      <c r="Q82" s="63" t="str">
        <f t="array" ref="Q82">IF(N82&lt;&gt;"",INDEX(H81:H179,MATCH("QUANTIDADE:",B81:B179,0)),"")</f>
        <v/>
      </c>
      <c r="R82" s="1"/>
      <c r="S82" s="1"/>
      <c r="T82" s="1"/>
      <c r="U82" s="1"/>
      <c r="V82" s="1"/>
      <c r="W82" s="1"/>
      <c r="X82" s="1"/>
      <c r="Y82" s="1"/>
      <c r="Z82" s="1"/>
    </row>
    <row r="83" spans="1:26" s="188" customFormat="1" ht="12.75" customHeight="1">
      <c r="A83" s="1"/>
      <c r="B83" s="244" t="s">
        <v>68</v>
      </c>
      <c r="C83" s="210"/>
      <c r="D83" s="210"/>
      <c r="E83" s="210"/>
      <c r="F83" s="210"/>
      <c r="G83" s="211"/>
      <c r="H83" s="79">
        <v>0</v>
      </c>
      <c r="I83" s="1"/>
      <c r="J83" s="1"/>
      <c r="K83" s="1">
        <f t="shared" si="16"/>
        <v>5</v>
      </c>
      <c r="L83" s="76" t="str">
        <f t="shared" si="10"/>
        <v/>
      </c>
      <c r="M83" s="76" t="str">
        <f t="shared" si="11"/>
        <v/>
      </c>
      <c r="N83" s="189" t="str">
        <f t="shared" si="12"/>
        <v/>
      </c>
      <c r="O83" s="76" t="str">
        <f t="shared" si="17"/>
        <v/>
      </c>
      <c r="P83" s="76" t="str">
        <f t="shared" si="18"/>
        <v/>
      </c>
      <c r="Q83" s="63" t="str">
        <f t="array" ref="Q83">IF(N83&lt;&gt;"",INDEX(H82:H180,MATCH("QUANTIDADE:",B82:B180,0)),"")</f>
        <v/>
      </c>
      <c r="R83" s="1"/>
      <c r="S83" s="1"/>
      <c r="T83" s="1"/>
      <c r="U83" s="1"/>
      <c r="V83" s="1"/>
      <c r="W83" s="1"/>
      <c r="X83" s="1"/>
      <c r="Y83" s="1"/>
      <c r="Z83" s="1"/>
    </row>
    <row r="84" spans="1:26" s="188" customFormat="1" ht="12.75" customHeight="1">
      <c r="A84" s="1"/>
      <c r="B84" s="244" t="s">
        <v>69</v>
      </c>
      <c r="C84" s="210"/>
      <c r="D84" s="210"/>
      <c r="E84" s="210"/>
      <c r="F84" s="210"/>
      <c r="G84" s="211"/>
      <c r="H84" s="79">
        <f>SUM(H81:H83)</f>
        <v>124.79</v>
      </c>
      <c r="I84" s="1"/>
      <c r="J84" s="1"/>
      <c r="K84" s="1">
        <f t="shared" si="16"/>
        <v>5</v>
      </c>
      <c r="L84" s="76" t="str">
        <f t="shared" si="10"/>
        <v/>
      </c>
      <c r="M84" s="76" t="str">
        <f t="shared" si="11"/>
        <v/>
      </c>
      <c r="N84" s="189" t="str">
        <f t="shared" si="12"/>
        <v/>
      </c>
      <c r="O84" s="76" t="str">
        <f t="shared" si="17"/>
        <v/>
      </c>
      <c r="P84" s="76" t="str">
        <f t="shared" si="18"/>
        <v/>
      </c>
      <c r="Q84" s="63" t="str">
        <f t="array" ref="Q84">IF(N84&lt;&gt;"",INDEX(H83:H181,MATCH("QUANTIDADE:",B83:B181,0)),"")</f>
        <v/>
      </c>
      <c r="R84" s="1"/>
      <c r="S84" s="1"/>
      <c r="T84" s="1"/>
      <c r="U84" s="1"/>
      <c r="V84" s="1"/>
      <c r="W84" s="1"/>
      <c r="X84" s="1"/>
      <c r="Y84" s="1"/>
      <c r="Z84" s="1"/>
    </row>
    <row r="85" spans="1:26" s="188" customFormat="1" ht="12.75" customHeight="1">
      <c r="A85" s="1"/>
      <c r="B85" s="244" t="s">
        <v>70</v>
      </c>
      <c r="C85" s="210"/>
      <c r="D85" s="210"/>
      <c r="E85" s="210"/>
      <c r="F85" s="210"/>
      <c r="G85" s="211"/>
      <c r="H85" s="79">
        <f>SUM(H84,H80)</f>
        <v>624.79</v>
      </c>
      <c r="I85" s="1"/>
      <c r="J85" s="1"/>
      <c r="K85" s="1">
        <f t="shared" si="16"/>
        <v>5</v>
      </c>
      <c r="L85" s="76" t="str">
        <f t="shared" si="10"/>
        <v/>
      </c>
      <c r="M85" s="76" t="str">
        <f t="shared" si="11"/>
        <v/>
      </c>
      <c r="N85" s="189" t="str">
        <f t="shared" si="12"/>
        <v/>
      </c>
      <c r="O85" s="76" t="str">
        <f t="shared" si="17"/>
        <v/>
      </c>
      <c r="P85" s="76" t="str">
        <f t="shared" si="18"/>
        <v/>
      </c>
      <c r="Q85" s="63" t="str">
        <f t="array" ref="Q85">IF(N85&lt;&gt;"",INDEX(H84:H182,MATCH("QUANTIDADE:",B84:B182,0)),"")</f>
        <v/>
      </c>
      <c r="R85" s="1"/>
      <c r="S85" s="1"/>
      <c r="T85" s="1"/>
      <c r="U85" s="1"/>
      <c r="V85" s="1"/>
      <c r="W85" s="1"/>
      <c r="X85" s="1"/>
      <c r="Y85" s="1"/>
      <c r="Z85" s="1"/>
    </row>
    <row r="86" spans="1:26" s="188" customFormat="1" ht="12.75" customHeight="1">
      <c r="A86" s="1"/>
      <c r="B86" s="244" t="s">
        <v>71</v>
      </c>
      <c r="C86" s="210"/>
      <c r="D86" s="210"/>
      <c r="E86" s="210"/>
      <c r="F86" s="210"/>
      <c r="G86" s="211"/>
      <c r="H86" s="80">
        <v>1</v>
      </c>
      <c r="I86" s="1"/>
      <c r="J86" s="1"/>
      <c r="K86" s="1">
        <f t="shared" si="16"/>
        <v>5</v>
      </c>
      <c r="L86" s="76" t="str">
        <f t="shared" si="10"/>
        <v/>
      </c>
      <c r="M86" s="76" t="str">
        <f t="shared" si="11"/>
        <v/>
      </c>
      <c r="N86" s="189" t="str">
        <f t="shared" si="12"/>
        <v/>
      </c>
      <c r="O86" s="76" t="str">
        <f t="shared" si="17"/>
        <v/>
      </c>
      <c r="P86" s="76" t="str">
        <f t="shared" si="18"/>
        <v/>
      </c>
      <c r="Q86" s="63" t="str">
        <f t="array" ref="Q86">IF(N86&lt;&gt;"",INDEX(H85:H183,MATCH("QUANTIDADE:",B85:B183,0)),"")</f>
        <v/>
      </c>
      <c r="R86" s="1"/>
      <c r="S86" s="1"/>
      <c r="T86" s="1"/>
      <c r="U86" s="1"/>
      <c r="V86" s="1"/>
      <c r="W86" s="1"/>
      <c r="X86" s="1"/>
      <c r="Y86" s="1"/>
      <c r="Z86" s="1"/>
    </row>
    <row r="87" spans="1:26" s="188" customFormat="1" ht="12.75" customHeight="1">
      <c r="A87" s="1"/>
      <c r="B87" s="244" t="s">
        <v>72</v>
      </c>
      <c r="C87" s="210"/>
      <c r="D87" s="210"/>
      <c r="E87" s="210"/>
      <c r="F87" s="210"/>
      <c r="G87" s="211"/>
      <c r="H87" s="79">
        <f>TRUNC(H86*H85,2)</f>
        <v>624.79</v>
      </c>
      <c r="I87" s="1"/>
      <c r="J87" s="1"/>
      <c r="K87" s="1">
        <f t="shared" si="16"/>
        <v>5</v>
      </c>
      <c r="L87" s="76" t="str">
        <f t="shared" si="10"/>
        <v/>
      </c>
      <c r="M87" s="76" t="str">
        <f t="shared" si="11"/>
        <v/>
      </c>
      <c r="N87" s="189" t="str">
        <f t="shared" si="12"/>
        <v/>
      </c>
      <c r="O87" s="76" t="str">
        <f t="shared" si="17"/>
        <v/>
      </c>
      <c r="P87" s="76" t="str">
        <f t="shared" si="18"/>
        <v/>
      </c>
      <c r="Q87" s="63" t="str">
        <f t="array" ref="Q87">IF(N87&lt;&gt;"",INDEX(H86:H184,MATCH("QUANTIDADE:",B86:B184,0)),"")</f>
        <v/>
      </c>
      <c r="R87" s="1"/>
      <c r="S87" s="1"/>
      <c r="T87" s="1"/>
      <c r="U87" s="1"/>
      <c r="V87" s="1"/>
      <c r="W87" s="1"/>
      <c r="X87" s="1"/>
      <c r="Y87" s="1"/>
      <c r="Z87" s="1"/>
    </row>
    <row r="88" spans="1:26" s="188" customFormat="1" ht="12.75" customHeight="1">
      <c r="A88" s="1"/>
      <c r="B88" s="81"/>
      <c r="C88" s="174"/>
      <c r="D88" s="174"/>
      <c r="E88" s="174"/>
      <c r="F88" s="174"/>
      <c r="G88" s="174"/>
      <c r="H88" s="83"/>
      <c r="I88" s="1"/>
      <c r="J88" s="1"/>
      <c r="K88" s="1">
        <f t="shared" si="16"/>
        <v>5</v>
      </c>
      <c r="L88" s="76" t="str">
        <f t="shared" si="10"/>
        <v/>
      </c>
      <c r="M88" s="76" t="str">
        <f t="shared" si="11"/>
        <v/>
      </c>
      <c r="N88" s="189" t="str">
        <f t="shared" si="12"/>
        <v/>
      </c>
      <c r="O88" s="76" t="str">
        <f t="shared" si="17"/>
        <v/>
      </c>
      <c r="P88" s="76" t="str">
        <f t="shared" si="18"/>
        <v/>
      </c>
      <c r="Q88" s="63" t="str">
        <f t="array" ref="Q88">IF(N88&lt;&gt;"",INDEX(H87:H185,MATCH("QUANTIDADE:",B87:B185,0)),"")</f>
        <v/>
      </c>
      <c r="R88" s="1"/>
      <c r="S88" s="1"/>
      <c r="T88" s="1"/>
      <c r="U88" s="1"/>
      <c r="V88" s="1"/>
      <c r="W88" s="1"/>
      <c r="X88" s="1"/>
      <c r="Y88" s="1"/>
      <c r="Z88" s="1"/>
    </row>
    <row r="89" spans="1:26" s="188" customFormat="1" ht="12.75" customHeight="1">
      <c r="A89" s="1"/>
      <c r="B89" s="81"/>
      <c r="C89" s="174"/>
      <c r="D89" s="174"/>
      <c r="E89" s="174"/>
      <c r="F89" s="174"/>
      <c r="G89" s="174"/>
      <c r="H89" s="83"/>
      <c r="I89" s="1"/>
      <c r="J89" s="1"/>
      <c r="K89" s="1">
        <f t="shared" si="16"/>
        <v>5</v>
      </c>
      <c r="L89" s="76" t="str">
        <f t="shared" si="10"/>
        <v/>
      </c>
      <c r="M89" s="76" t="str">
        <f t="shared" si="11"/>
        <v/>
      </c>
      <c r="N89" s="189" t="str">
        <f t="shared" si="12"/>
        <v/>
      </c>
      <c r="O89" s="76" t="str">
        <f t="shared" si="17"/>
        <v/>
      </c>
      <c r="P89" s="76" t="str">
        <f t="shared" si="18"/>
        <v/>
      </c>
      <c r="Q89" s="63" t="str">
        <f t="array" ref="Q89">IF(N89&lt;&gt;"",INDEX(H88:H186,MATCH("QUANTIDADE:",B88:B186,0)),"")</f>
        <v/>
      </c>
      <c r="R89" s="1"/>
      <c r="S89" s="1"/>
      <c r="T89" s="1"/>
      <c r="U89" s="1"/>
      <c r="V89" s="1"/>
      <c r="W89" s="1"/>
      <c r="X89" s="1"/>
      <c r="Y89" s="1"/>
      <c r="Z89" s="1"/>
    </row>
    <row r="90" spans="1:26" s="188" customFormat="1" ht="12.75" customHeight="1">
      <c r="A90" s="1"/>
      <c r="B90" s="81"/>
      <c r="C90" s="174"/>
      <c r="D90" s="174"/>
      <c r="E90" s="174"/>
      <c r="F90" s="174"/>
      <c r="G90" s="174"/>
      <c r="H90" s="83"/>
      <c r="I90" s="1"/>
      <c r="J90" s="1"/>
      <c r="K90" s="1">
        <f t="shared" si="16"/>
        <v>5</v>
      </c>
      <c r="L90" s="76" t="str">
        <f t="shared" si="10"/>
        <v/>
      </c>
      <c r="M90" s="76" t="str">
        <f t="shared" si="11"/>
        <v/>
      </c>
      <c r="N90" s="189" t="str">
        <f t="shared" si="12"/>
        <v/>
      </c>
      <c r="O90" s="76" t="str">
        <f t="shared" si="17"/>
        <v/>
      </c>
      <c r="P90" s="76" t="str">
        <f t="shared" si="18"/>
        <v/>
      </c>
      <c r="Q90" s="63" t="str">
        <f t="array" ref="Q90">IF(N90&lt;&gt;"",INDEX(H89:H187,MATCH("QUANTIDADE:",B89:B187,0)),"")</f>
        <v/>
      </c>
      <c r="R90" s="1"/>
      <c r="S90" s="1"/>
      <c r="T90" s="1"/>
      <c r="U90" s="1"/>
      <c r="V90" s="1"/>
      <c r="W90" s="1"/>
      <c r="X90" s="1"/>
      <c r="Y90" s="1"/>
      <c r="Z90" s="1"/>
    </row>
    <row r="91" spans="1:26" s="188" customFormat="1" ht="12.75" customHeight="1">
      <c r="A91" s="1"/>
      <c r="B91" s="81"/>
      <c r="C91" s="174"/>
      <c r="D91" s="174"/>
      <c r="E91" s="174"/>
      <c r="F91" s="174"/>
      <c r="G91" s="174"/>
      <c r="H91" s="83"/>
      <c r="I91" s="1"/>
      <c r="J91" s="1"/>
      <c r="K91" s="1">
        <f t="shared" si="16"/>
        <v>5</v>
      </c>
      <c r="L91" s="76" t="str">
        <f t="shared" si="10"/>
        <v/>
      </c>
      <c r="M91" s="76" t="str">
        <f t="shared" si="11"/>
        <v/>
      </c>
      <c r="N91" s="189" t="str">
        <f t="shared" si="12"/>
        <v/>
      </c>
      <c r="O91" s="76" t="str">
        <f t="shared" si="17"/>
        <v/>
      </c>
      <c r="P91" s="76" t="str">
        <f t="shared" si="18"/>
        <v/>
      </c>
      <c r="Q91" s="63" t="str">
        <f t="array" ref="Q91">IF(N91&lt;&gt;"",INDEX(H90:H188,MATCH("QUANTIDADE:",B90:B188,0)),"")</f>
        <v/>
      </c>
      <c r="R91" s="1"/>
      <c r="S91" s="1"/>
      <c r="T91" s="1"/>
      <c r="U91" s="1"/>
      <c r="V91" s="1"/>
      <c r="W91" s="1"/>
      <c r="X91" s="1"/>
      <c r="Y91" s="1"/>
      <c r="Z91" s="1"/>
    </row>
    <row r="92" spans="1:26" s="188" customFormat="1" ht="12.75" customHeight="1">
      <c r="A92" s="1"/>
      <c r="B92" s="81"/>
      <c r="C92" s="174"/>
      <c r="D92" s="174"/>
      <c r="E92" s="174"/>
      <c r="F92" s="174"/>
      <c r="G92" s="174"/>
      <c r="H92" s="83"/>
      <c r="I92" s="1"/>
      <c r="J92" s="1"/>
      <c r="K92" s="1">
        <f t="shared" si="16"/>
        <v>5</v>
      </c>
      <c r="L92" s="76" t="str">
        <f t="shared" si="10"/>
        <v/>
      </c>
      <c r="M92" s="76" t="str">
        <f t="shared" si="11"/>
        <v/>
      </c>
      <c r="N92" s="189" t="str">
        <f t="shared" si="12"/>
        <v/>
      </c>
      <c r="O92" s="76" t="str">
        <f t="shared" si="17"/>
        <v/>
      </c>
      <c r="P92" s="76" t="str">
        <f t="shared" si="18"/>
        <v/>
      </c>
      <c r="Q92" s="63" t="str">
        <f t="array" ref="Q92">IF(N92&lt;&gt;"",INDEX(H91:H189,MATCH("QUANTIDADE:",B91:B189,0)),"")</f>
        <v/>
      </c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252"/>
      <c r="C93" s="210"/>
      <c r="D93" s="210"/>
      <c r="E93" s="210"/>
      <c r="F93" s="210"/>
      <c r="G93" s="210"/>
      <c r="H93" s="211"/>
      <c r="I93" s="1"/>
      <c r="J93" s="1"/>
      <c r="K93" s="1">
        <f t="shared" si="16"/>
        <v>5</v>
      </c>
      <c r="L93" s="76" t="str">
        <f t="shared" si="10"/>
        <v/>
      </c>
      <c r="M93" s="76" t="str">
        <f t="shared" si="11"/>
        <v/>
      </c>
      <c r="N93" s="189" t="str">
        <f t="shared" si="12"/>
        <v/>
      </c>
      <c r="O93" s="76" t="str">
        <f t="shared" si="17"/>
        <v/>
      </c>
      <c r="P93" s="76" t="str">
        <f t="shared" si="18"/>
        <v/>
      </c>
      <c r="Q93" s="63" t="str">
        <f t="array" ref="Q93">IF(N93&lt;&gt;"",INDEX(H92:H190,MATCH("QUANTIDADE:",B92:B190,0)),"")</f>
        <v/>
      </c>
      <c r="R93" s="1"/>
      <c r="S93" s="1"/>
      <c r="T93" s="1"/>
      <c r="U93" s="1"/>
      <c r="V93" s="1"/>
      <c r="W93" s="1"/>
      <c r="X93" s="1"/>
      <c r="Y93" s="1"/>
      <c r="Z93" s="1"/>
    </row>
    <row r="94" spans="1:26" s="188" customFormat="1" ht="12.75" customHeight="1">
      <c r="A94" s="1"/>
      <c r="B94" s="194"/>
      <c r="C94" s="174"/>
      <c r="D94" s="174"/>
      <c r="E94" s="174"/>
      <c r="F94" s="174"/>
      <c r="G94" s="174"/>
      <c r="H94" s="191"/>
      <c r="I94" s="1"/>
      <c r="J94" s="1"/>
      <c r="K94" s="1">
        <f t="shared" ref="K94:K102" si="19">IF(AND(B94&lt;&gt;"",B93=""),K93+1,K93)</f>
        <v>5</v>
      </c>
      <c r="L94" s="76" t="str">
        <f t="shared" ref="L94:L102" si="20">IF(D94="M.O.",H94,"")</f>
        <v/>
      </c>
      <c r="M94" s="76" t="str">
        <f t="shared" ref="M94:M102" si="21">IF(AND(G94&lt;&gt;"",L94=""),H94,"")</f>
        <v/>
      </c>
      <c r="N94" s="189" t="str">
        <f t="shared" ref="N94:N102" si="22">IF(AND(G94="",F94="",E94&lt;&gt;""),B94,"")</f>
        <v/>
      </c>
      <c r="O94" s="76" t="str">
        <f t="shared" ref="O94:O102" si="23">IF(N94&lt;&gt;"",SUMIF(K94:K296,K94,L94:L296),"")</f>
        <v/>
      </c>
      <c r="P94" s="76" t="str">
        <f t="shared" ref="P94:P102" si="24">IF(N94&lt;&gt;"",SUMIF(K94:K296,K94,M94:M296),"")</f>
        <v/>
      </c>
      <c r="Q94" s="63" t="str">
        <f t="array" ref="Q94">IF(N94&lt;&gt;"",INDEX(H93:H191,MATCH("QUANTIDADE:",B93:B191,0)),"")</f>
        <v/>
      </c>
      <c r="R94" s="1"/>
      <c r="S94" s="1"/>
      <c r="T94" s="1"/>
      <c r="U94" s="1"/>
      <c r="V94" s="1"/>
      <c r="W94" s="1"/>
      <c r="X94" s="1"/>
      <c r="Y94" s="1"/>
      <c r="Z94" s="1"/>
    </row>
    <row r="95" spans="1:26" s="188" customFormat="1" ht="12.75" customHeight="1">
      <c r="A95" s="1"/>
      <c r="B95" s="194"/>
      <c r="C95" s="174"/>
      <c r="D95" s="174"/>
      <c r="E95" s="174"/>
      <c r="F95" s="174"/>
      <c r="G95" s="174"/>
      <c r="H95" s="191"/>
      <c r="I95" s="1"/>
      <c r="J95" s="1"/>
      <c r="K95" s="1">
        <f t="shared" si="19"/>
        <v>5</v>
      </c>
      <c r="L95" s="76" t="str">
        <f t="shared" si="20"/>
        <v/>
      </c>
      <c r="M95" s="76" t="str">
        <f t="shared" si="21"/>
        <v/>
      </c>
      <c r="N95" s="189" t="str">
        <f t="shared" si="22"/>
        <v/>
      </c>
      <c r="O95" s="76" t="str">
        <f t="shared" si="23"/>
        <v/>
      </c>
      <c r="P95" s="76" t="str">
        <f t="shared" si="24"/>
        <v/>
      </c>
      <c r="Q95" s="63" t="str">
        <f t="array" ref="Q95">IF(N95&lt;&gt;"",INDEX(H94:H192,MATCH("QUANTIDADE:",B94:B192,0)),"")</f>
        <v/>
      </c>
      <c r="R95" s="1"/>
      <c r="S95" s="1"/>
      <c r="T95" s="1"/>
      <c r="U95" s="1"/>
      <c r="V95" s="1"/>
      <c r="W95" s="1"/>
      <c r="X95" s="1"/>
      <c r="Y95" s="1"/>
      <c r="Z95" s="1"/>
    </row>
    <row r="96" spans="1:26" s="188" customFormat="1" ht="12.75" customHeight="1">
      <c r="A96" s="1"/>
      <c r="B96" s="194"/>
      <c r="C96" s="174"/>
      <c r="D96" s="174"/>
      <c r="E96" s="174"/>
      <c r="F96" s="174"/>
      <c r="G96" s="174"/>
      <c r="H96" s="191"/>
      <c r="I96" s="1"/>
      <c r="J96" s="1"/>
      <c r="K96" s="1">
        <f t="shared" si="19"/>
        <v>5</v>
      </c>
      <c r="L96" s="76" t="str">
        <f t="shared" si="20"/>
        <v/>
      </c>
      <c r="M96" s="76" t="str">
        <f t="shared" si="21"/>
        <v/>
      </c>
      <c r="N96" s="189" t="str">
        <f t="shared" si="22"/>
        <v/>
      </c>
      <c r="O96" s="76" t="str">
        <f t="shared" si="23"/>
        <v/>
      </c>
      <c r="P96" s="76" t="str">
        <f t="shared" si="24"/>
        <v/>
      </c>
      <c r="Q96" s="63" t="str">
        <f t="array" ref="Q96">IF(N96&lt;&gt;"",INDEX(H95:H193,MATCH("QUANTIDADE:",B95:B193,0)),"")</f>
        <v/>
      </c>
      <c r="R96" s="1"/>
      <c r="S96" s="1"/>
      <c r="T96" s="1"/>
      <c r="U96" s="1"/>
      <c r="V96" s="1"/>
      <c r="W96" s="1"/>
      <c r="X96" s="1"/>
      <c r="Y96" s="1"/>
      <c r="Z96" s="1"/>
    </row>
    <row r="97" spans="1:26" s="188" customFormat="1" ht="12.75" customHeight="1">
      <c r="A97" s="1"/>
      <c r="B97" s="194"/>
      <c r="C97" s="174"/>
      <c r="D97" s="174"/>
      <c r="E97" s="174"/>
      <c r="F97" s="174"/>
      <c r="G97" s="174"/>
      <c r="H97" s="191"/>
      <c r="I97" s="1"/>
      <c r="J97" s="1"/>
      <c r="K97" s="1">
        <f t="shared" si="19"/>
        <v>5</v>
      </c>
      <c r="L97" s="76" t="str">
        <f t="shared" si="20"/>
        <v/>
      </c>
      <c r="M97" s="76" t="str">
        <f t="shared" si="21"/>
        <v/>
      </c>
      <c r="N97" s="189" t="str">
        <f t="shared" si="22"/>
        <v/>
      </c>
      <c r="O97" s="76" t="str">
        <f t="shared" si="23"/>
        <v/>
      </c>
      <c r="P97" s="76" t="str">
        <f t="shared" si="24"/>
        <v/>
      </c>
      <c r="Q97" s="63" t="str">
        <f t="array" ref="Q97">IF(N97&lt;&gt;"",INDEX(H96:H194,MATCH("QUANTIDADE:",B96:B194,0)),"")</f>
        <v/>
      </c>
      <c r="R97" s="1"/>
      <c r="S97" s="1"/>
      <c r="T97" s="1"/>
      <c r="U97" s="1"/>
      <c r="V97" s="1"/>
      <c r="W97" s="1"/>
      <c r="X97" s="1"/>
      <c r="Y97" s="1"/>
      <c r="Z97" s="1"/>
    </row>
    <row r="98" spans="1:26" s="188" customFormat="1" ht="12.75" customHeight="1">
      <c r="A98" s="1"/>
      <c r="B98" s="194"/>
      <c r="C98" s="174"/>
      <c r="D98" s="174"/>
      <c r="E98" s="174"/>
      <c r="F98" s="174"/>
      <c r="G98" s="174"/>
      <c r="H98" s="191"/>
      <c r="I98" s="1"/>
      <c r="J98" s="1"/>
      <c r="K98" s="1">
        <f t="shared" si="19"/>
        <v>5</v>
      </c>
      <c r="L98" s="76" t="str">
        <f t="shared" si="20"/>
        <v/>
      </c>
      <c r="M98" s="76" t="str">
        <f t="shared" si="21"/>
        <v/>
      </c>
      <c r="N98" s="189" t="str">
        <f t="shared" si="22"/>
        <v/>
      </c>
      <c r="O98" s="76" t="str">
        <f t="shared" si="23"/>
        <v/>
      </c>
      <c r="P98" s="76" t="str">
        <f t="shared" si="24"/>
        <v/>
      </c>
      <c r="Q98" s="63" t="str">
        <f t="array" ref="Q98">IF(N98&lt;&gt;"",INDEX(H97:H195,MATCH("QUANTIDADE:",B97:B195,0)),"")</f>
        <v/>
      </c>
      <c r="R98" s="1"/>
      <c r="S98" s="1"/>
      <c r="T98" s="1"/>
      <c r="U98" s="1"/>
      <c r="V98" s="1"/>
      <c r="W98" s="1"/>
      <c r="X98" s="1"/>
      <c r="Y98" s="1"/>
      <c r="Z98" s="1"/>
    </row>
    <row r="99" spans="1:26" s="188" customFormat="1" ht="12.75" customHeight="1">
      <c r="A99" s="1"/>
      <c r="B99" s="194"/>
      <c r="C99" s="174"/>
      <c r="D99" s="174"/>
      <c r="E99" s="174"/>
      <c r="F99" s="174"/>
      <c r="G99" s="174"/>
      <c r="H99" s="191"/>
      <c r="I99" s="1"/>
      <c r="J99" s="1"/>
      <c r="K99" s="1">
        <f t="shared" si="19"/>
        <v>5</v>
      </c>
      <c r="L99" s="76" t="str">
        <f t="shared" si="20"/>
        <v/>
      </c>
      <c r="M99" s="76" t="str">
        <f t="shared" si="21"/>
        <v/>
      </c>
      <c r="N99" s="189" t="str">
        <f t="shared" si="22"/>
        <v/>
      </c>
      <c r="O99" s="76" t="str">
        <f t="shared" si="23"/>
        <v/>
      </c>
      <c r="P99" s="76" t="str">
        <f t="shared" si="24"/>
        <v/>
      </c>
      <c r="Q99" s="63" t="str">
        <f t="array" ref="Q99">IF(N99&lt;&gt;"",INDEX(H98:H196,MATCH("QUANTIDADE:",B98:B196,0)),"")</f>
        <v/>
      </c>
      <c r="R99" s="1"/>
      <c r="S99" s="1"/>
      <c r="T99" s="1"/>
      <c r="U99" s="1"/>
      <c r="V99" s="1"/>
      <c r="W99" s="1"/>
      <c r="X99" s="1"/>
      <c r="Y99" s="1"/>
      <c r="Z99" s="1"/>
    </row>
    <row r="100" spans="1:26" s="188" customFormat="1" ht="12.75" customHeight="1">
      <c r="A100" s="1"/>
      <c r="B100" s="194"/>
      <c r="C100" s="174"/>
      <c r="D100" s="174"/>
      <c r="E100" s="174"/>
      <c r="F100" s="174"/>
      <c r="G100" s="174"/>
      <c r="H100" s="191"/>
      <c r="I100" s="1"/>
      <c r="J100" s="1"/>
      <c r="K100" s="1">
        <f t="shared" si="19"/>
        <v>5</v>
      </c>
      <c r="L100" s="76" t="str">
        <f t="shared" si="20"/>
        <v/>
      </c>
      <c r="M100" s="76" t="str">
        <f t="shared" si="21"/>
        <v/>
      </c>
      <c r="N100" s="189" t="str">
        <f t="shared" si="22"/>
        <v/>
      </c>
      <c r="O100" s="76" t="str">
        <f t="shared" si="23"/>
        <v/>
      </c>
      <c r="P100" s="76" t="str">
        <f t="shared" si="24"/>
        <v/>
      </c>
      <c r="Q100" s="63" t="str">
        <f t="array" ref="Q100">IF(N100&lt;&gt;"",INDEX(H99:H197,MATCH("QUANTIDADE:",B99:B197,0)),"")</f>
        <v/>
      </c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81"/>
      <c r="C101" s="82"/>
      <c r="D101" s="82"/>
      <c r="E101" s="82"/>
      <c r="F101" s="82"/>
      <c r="G101" s="82"/>
      <c r="H101" s="83"/>
      <c r="I101" s="1"/>
      <c r="J101" s="1"/>
      <c r="K101" s="1">
        <f t="shared" si="19"/>
        <v>5</v>
      </c>
      <c r="L101" s="76" t="str">
        <f t="shared" si="20"/>
        <v/>
      </c>
      <c r="M101" s="76" t="str">
        <f t="shared" si="21"/>
        <v/>
      </c>
      <c r="N101" s="189" t="str">
        <f t="shared" si="22"/>
        <v/>
      </c>
      <c r="O101" s="76" t="str">
        <f t="shared" si="23"/>
        <v/>
      </c>
      <c r="P101" s="76" t="str">
        <f t="shared" si="24"/>
        <v/>
      </c>
      <c r="Q101" s="63" t="str">
        <f t="array" ref="Q101">IF(N101&lt;&gt;"",INDEX(H100:H198,MATCH("QUANTIDADE:",B100:B198,0)),"")</f>
        <v/>
      </c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5" customHeight="1">
      <c r="A102" s="1"/>
      <c r="B102" s="73">
        <v>2</v>
      </c>
      <c r="C102" s="246" t="s">
        <v>145</v>
      </c>
      <c r="D102" s="210"/>
      <c r="E102" s="210"/>
      <c r="F102" s="210"/>
      <c r="G102" s="210"/>
      <c r="H102" s="211"/>
      <c r="I102" s="1"/>
      <c r="J102" s="1"/>
      <c r="K102" s="1">
        <f t="shared" si="19"/>
        <v>6</v>
      </c>
      <c r="L102" s="76" t="str">
        <f t="shared" si="20"/>
        <v/>
      </c>
      <c r="M102" s="76" t="str">
        <f t="shared" si="21"/>
        <v/>
      </c>
      <c r="N102" s="189" t="str">
        <f t="shared" si="22"/>
        <v/>
      </c>
      <c r="O102" s="76" t="str">
        <f t="shared" si="23"/>
        <v/>
      </c>
      <c r="P102" s="76" t="str">
        <f t="shared" si="24"/>
        <v/>
      </c>
      <c r="Q102" s="63" t="str">
        <f t="array" ref="Q102">IF(N102&lt;&gt;"",INDEX(H101:H199,MATCH("QUANTIDADE:",B101:B199,0)),"")</f>
        <v/>
      </c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73" t="s">
        <v>34</v>
      </c>
      <c r="C103" s="84" t="s">
        <v>146</v>
      </c>
      <c r="D103" s="74" t="s">
        <v>73</v>
      </c>
      <c r="E103" s="74" t="s">
        <v>74</v>
      </c>
      <c r="F103" s="75"/>
      <c r="G103" s="34"/>
      <c r="H103" s="34"/>
      <c r="I103" s="1"/>
      <c r="J103" s="1"/>
      <c r="K103" s="1">
        <f t="shared" ref="K103:K118" si="25">IF(AND(B103&lt;&gt;"",B102=""),K102+1,K102)</f>
        <v>6</v>
      </c>
      <c r="L103" s="76" t="str">
        <f t="shared" si="5"/>
        <v/>
      </c>
      <c r="M103" s="76" t="str">
        <f t="shared" si="6"/>
        <v/>
      </c>
      <c r="N103" s="171" t="str">
        <f t="shared" si="7"/>
        <v>02.01.01</v>
      </c>
      <c r="O103" s="76">
        <f t="shared" ref="O103:O117" si="26">IF(N103&lt;&gt;"",SUMIF(K103:K235,K103,L103:L235),"")</f>
        <v>24446.400000000001</v>
      </c>
      <c r="P103" s="76">
        <f t="shared" ref="P103:P117" si="27">IF(N103&lt;&gt;"",SUMIF(K103:K235,K103,M103:M235),"")</f>
        <v>0</v>
      </c>
      <c r="Q103" s="63">
        <f t="array" ref="Q103">IF(N103&lt;&gt;"",INDEX(H102:H130,MATCH("QUANTIDADE:",B102:B130,0)),"")</f>
        <v>1</v>
      </c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9.25" customHeight="1">
      <c r="A104" s="1"/>
      <c r="B104" s="85">
        <v>90770</v>
      </c>
      <c r="C104" s="24" t="str">
        <f>VLOOKUP(B104,Insumos!$A$10:$F$1708,2,FALSE)</f>
        <v>ARQUITETO DE OBRA SENIOR COM ENCARGOS COMPLEMENTARES</v>
      </c>
      <c r="D104" s="78" t="str">
        <f>VLOOKUP(B104,Insumos!$A$10:$F$1708,3,FALSE)</f>
        <v>M.O.</v>
      </c>
      <c r="E104" s="78" t="str">
        <f>VLOOKUP(B104,Insumos!$A$10:$F$1708,4,FALSE)</f>
        <v>H</v>
      </c>
      <c r="F104" s="75">
        <v>220</v>
      </c>
      <c r="G104" s="34">
        <f>VLOOKUP(B104,Insumos!$A$10:$F$1708,6,FALSE)</f>
        <v>111.12</v>
      </c>
      <c r="H104" s="34">
        <f t="shared" ref="H104" si="28">TRUNC(F104*G104,2)</f>
        <v>24446.400000000001</v>
      </c>
      <c r="I104" s="1"/>
      <c r="J104" s="1"/>
      <c r="K104" s="1">
        <f t="shared" si="25"/>
        <v>6</v>
      </c>
      <c r="L104" s="76">
        <f t="shared" si="5"/>
        <v>24446.400000000001</v>
      </c>
      <c r="M104" s="76" t="str">
        <f t="shared" si="6"/>
        <v/>
      </c>
      <c r="N104" s="171" t="str">
        <f t="shared" si="7"/>
        <v/>
      </c>
      <c r="O104" s="76" t="str">
        <f t="shared" si="26"/>
        <v/>
      </c>
      <c r="P104" s="76" t="str">
        <f t="shared" si="27"/>
        <v/>
      </c>
      <c r="Q104" s="63" t="str">
        <f t="array" ref="Q104">IF(N104&lt;&gt;"",INDEX(H103:H131,MATCH("QUANTIDADE:",B103:B131,0)),"")</f>
        <v/>
      </c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244" t="s">
        <v>63</v>
      </c>
      <c r="C105" s="210"/>
      <c r="D105" s="210"/>
      <c r="E105" s="210"/>
      <c r="F105" s="210"/>
      <c r="G105" s="211"/>
      <c r="H105" s="79">
        <f>O103</f>
        <v>24446.400000000001</v>
      </c>
      <c r="I105" s="1"/>
      <c r="J105" s="1"/>
      <c r="K105" s="1">
        <f t="shared" si="25"/>
        <v>6</v>
      </c>
      <c r="L105" s="76" t="str">
        <f t="shared" si="5"/>
        <v/>
      </c>
      <c r="M105" s="76" t="str">
        <f t="shared" si="6"/>
        <v/>
      </c>
      <c r="N105" s="171" t="str">
        <f t="shared" si="7"/>
        <v/>
      </c>
      <c r="O105" s="76" t="str">
        <f t="shared" si="26"/>
        <v/>
      </c>
      <c r="P105" s="76" t="str">
        <f t="shared" si="27"/>
        <v/>
      </c>
      <c r="Q105" s="63" t="str">
        <f t="array" ref="Q105">IF(N105&lt;&gt;"",INDEX(H104:H132,MATCH("QUANTIDADE:",B104:B132,0)),"")</f>
        <v/>
      </c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244" t="s">
        <v>64</v>
      </c>
      <c r="C106" s="210"/>
      <c r="D106" s="210"/>
      <c r="E106" s="210"/>
      <c r="F106" s="210"/>
      <c r="G106" s="211"/>
      <c r="H106" s="79">
        <f>P103</f>
        <v>0</v>
      </c>
      <c r="I106" s="1"/>
      <c r="J106" s="1"/>
      <c r="K106" s="1">
        <f t="shared" si="25"/>
        <v>6</v>
      </c>
      <c r="L106" s="76" t="str">
        <f t="shared" si="5"/>
        <v/>
      </c>
      <c r="M106" s="76" t="str">
        <f t="shared" si="6"/>
        <v/>
      </c>
      <c r="N106" s="171" t="str">
        <f t="shared" si="7"/>
        <v/>
      </c>
      <c r="O106" s="76" t="str">
        <f t="shared" si="26"/>
        <v/>
      </c>
      <c r="P106" s="76" t="str">
        <f t="shared" si="27"/>
        <v/>
      </c>
      <c r="Q106" s="63" t="str">
        <f t="array" ref="Q106">IF(N106&lt;&gt;"",INDEX(H105:H133,MATCH("QUANTIDADE:",B105:B133,0)),"")</f>
        <v/>
      </c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244" t="s">
        <v>65</v>
      </c>
      <c r="C107" s="210"/>
      <c r="D107" s="210"/>
      <c r="E107" s="210"/>
      <c r="F107" s="210"/>
      <c r="G107" s="211"/>
      <c r="H107" s="79">
        <f>SUM(H105:H106)</f>
        <v>24446.400000000001</v>
      </c>
      <c r="I107" s="1"/>
      <c r="J107" s="1"/>
      <c r="K107" s="1">
        <f t="shared" si="25"/>
        <v>6</v>
      </c>
      <c r="L107" s="76" t="str">
        <f t="shared" si="5"/>
        <v/>
      </c>
      <c r="M107" s="76" t="str">
        <f t="shared" si="6"/>
        <v/>
      </c>
      <c r="N107" s="171" t="str">
        <f t="shared" si="7"/>
        <v/>
      </c>
      <c r="O107" s="76" t="str">
        <f t="shared" si="26"/>
        <v/>
      </c>
      <c r="P107" s="76" t="str">
        <f t="shared" si="27"/>
        <v/>
      </c>
      <c r="Q107" s="63" t="str">
        <f t="array" ref="Q107">IF(N107&lt;&gt;"",INDEX(H106:H134,MATCH("QUANTIDADE:",B106:B134,0)),"")</f>
        <v/>
      </c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244" t="s">
        <v>66</v>
      </c>
      <c r="C108" s="210"/>
      <c r="D108" s="210"/>
      <c r="E108" s="210"/>
      <c r="F108" s="210"/>
      <c r="G108" s="211"/>
      <c r="H108" s="79">
        <v>0</v>
      </c>
      <c r="I108" s="1"/>
      <c r="J108" s="1"/>
      <c r="K108" s="1">
        <f t="shared" si="25"/>
        <v>6</v>
      </c>
      <c r="L108" s="76" t="str">
        <f t="shared" si="5"/>
        <v/>
      </c>
      <c r="M108" s="76" t="str">
        <f t="shared" si="6"/>
        <v/>
      </c>
      <c r="N108" s="171" t="str">
        <f t="shared" si="7"/>
        <v/>
      </c>
      <c r="O108" s="76" t="str">
        <f t="shared" si="26"/>
        <v/>
      </c>
      <c r="P108" s="76" t="str">
        <f t="shared" si="27"/>
        <v/>
      </c>
      <c r="Q108" s="63" t="str">
        <f t="array" ref="Q108">IF(N108&lt;&gt;"",INDEX(H107:H135,MATCH("QUANTIDADE:",B107:B135,0)),"")</f>
        <v/>
      </c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244" t="s">
        <v>67</v>
      </c>
      <c r="C109" s="210"/>
      <c r="D109" s="210"/>
      <c r="E109" s="210"/>
      <c r="F109" s="210"/>
      <c r="G109" s="211"/>
      <c r="H109" s="79">
        <f>TRUNC(H107*$H$9,2)</f>
        <v>6101.72</v>
      </c>
      <c r="I109" s="1"/>
      <c r="J109" s="1"/>
      <c r="K109" s="1">
        <f t="shared" si="25"/>
        <v>6</v>
      </c>
      <c r="L109" s="76" t="str">
        <f t="shared" si="5"/>
        <v/>
      </c>
      <c r="M109" s="76" t="str">
        <f t="shared" si="6"/>
        <v/>
      </c>
      <c r="N109" s="171" t="str">
        <f t="shared" si="7"/>
        <v/>
      </c>
      <c r="O109" s="76" t="str">
        <f t="shared" si="26"/>
        <v/>
      </c>
      <c r="P109" s="76" t="str">
        <f t="shared" si="27"/>
        <v/>
      </c>
      <c r="Q109" s="63" t="str">
        <f t="array" ref="Q109">IF(N109&lt;&gt;"",INDEX(H108:H136,MATCH("QUANTIDADE:",B108:B136,0)),"")</f>
        <v/>
      </c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244" t="s">
        <v>68</v>
      </c>
      <c r="C110" s="210"/>
      <c r="D110" s="210"/>
      <c r="E110" s="210"/>
      <c r="F110" s="210"/>
      <c r="G110" s="211"/>
      <c r="H110" s="79">
        <v>0</v>
      </c>
      <c r="I110" s="1"/>
      <c r="J110" s="1"/>
      <c r="K110" s="1">
        <f t="shared" si="25"/>
        <v>6</v>
      </c>
      <c r="L110" s="76" t="str">
        <f t="shared" si="5"/>
        <v/>
      </c>
      <c r="M110" s="76" t="str">
        <f t="shared" si="6"/>
        <v/>
      </c>
      <c r="N110" s="171" t="str">
        <f t="shared" si="7"/>
        <v/>
      </c>
      <c r="O110" s="76" t="str">
        <f t="shared" si="26"/>
        <v/>
      </c>
      <c r="P110" s="76" t="str">
        <f t="shared" si="27"/>
        <v/>
      </c>
      <c r="Q110" s="63" t="str">
        <f t="array" ref="Q110">IF(N110&lt;&gt;"",INDEX(H109:H137,MATCH("QUANTIDADE:",B109:B137,0)),"")</f>
        <v/>
      </c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244" t="s">
        <v>69</v>
      </c>
      <c r="C111" s="210"/>
      <c r="D111" s="210"/>
      <c r="E111" s="210"/>
      <c r="F111" s="210"/>
      <c r="G111" s="211"/>
      <c r="H111" s="79">
        <f>SUM(H108:H110)</f>
        <v>6101.72</v>
      </c>
      <c r="I111" s="1"/>
      <c r="J111" s="1"/>
      <c r="K111" s="1">
        <f t="shared" si="25"/>
        <v>6</v>
      </c>
      <c r="L111" s="76" t="str">
        <f t="shared" si="5"/>
        <v/>
      </c>
      <c r="M111" s="76" t="str">
        <f t="shared" si="6"/>
        <v/>
      </c>
      <c r="N111" s="171" t="str">
        <f t="shared" si="7"/>
        <v/>
      </c>
      <c r="O111" s="76" t="str">
        <f t="shared" si="26"/>
        <v/>
      </c>
      <c r="P111" s="76" t="str">
        <f t="shared" si="27"/>
        <v/>
      </c>
      <c r="Q111" s="63" t="str">
        <f t="array" ref="Q111">IF(N111&lt;&gt;"",INDEX(H110:H138,MATCH("QUANTIDADE:",B110:B138,0)),"")</f>
        <v/>
      </c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244" t="s">
        <v>70</v>
      </c>
      <c r="C112" s="210"/>
      <c r="D112" s="210"/>
      <c r="E112" s="210"/>
      <c r="F112" s="210"/>
      <c r="G112" s="211"/>
      <c r="H112" s="79">
        <f>SUM(H111,H107)</f>
        <v>30548.120000000003</v>
      </c>
      <c r="I112" s="1"/>
      <c r="J112" s="1"/>
      <c r="K112" s="1">
        <f t="shared" si="25"/>
        <v>6</v>
      </c>
      <c r="L112" s="76" t="str">
        <f t="shared" si="5"/>
        <v/>
      </c>
      <c r="M112" s="76" t="str">
        <f t="shared" si="6"/>
        <v/>
      </c>
      <c r="N112" s="171" t="str">
        <f t="shared" si="7"/>
        <v/>
      </c>
      <c r="O112" s="76" t="str">
        <f t="shared" si="26"/>
        <v/>
      </c>
      <c r="P112" s="76" t="str">
        <f t="shared" si="27"/>
        <v/>
      </c>
      <c r="Q112" s="63" t="str">
        <f t="array" ref="Q112">IF(N112&lt;&gt;"",INDEX(H111:H139,MATCH("QUANTIDADE:",B111:B139,0)),"")</f>
        <v/>
      </c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244" t="s">
        <v>71</v>
      </c>
      <c r="C113" s="210"/>
      <c r="D113" s="210"/>
      <c r="E113" s="210"/>
      <c r="F113" s="210"/>
      <c r="G113" s="211"/>
      <c r="H113" s="80">
        <v>1</v>
      </c>
      <c r="I113" s="1"/>
      <c r="J113" s="1"/>
      <c r="K113" s="1">
        <f t="shared" si="25"/>
        <v>6</v>
      </c>
      <c r="L113" s="76" t="str">
        <f t="shared" si="5"/>
        <v/>
      </c>
      <c r="M113" s="76" t="str">
        <f t="shared" si="6"/>
        <v/>
      </c>
      <c r="N113" s="171" t="str">
        <f t="shared" si="7"/>
        <v/>
      </c>
      <c r="O113" s="76" t="str">
        <f t="shared" si="26"/>
        <v/>
      </c>
      <c r="P113" s="76" t="str">
        <f t="shared" si="27"/>
        <v/>
      </c>
      <c r="Q113" s="63" t="str">
        <f t="array" ref="Q113">IF(N113&lt;&gt;"",INDEX(H112:H140,MATCH("QUANTIDADE:",B112:B140,0)),"")</f>
        <v/>
      </c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244" t="s">
        <v>72</v>
      </c>
      <c r="C114" s="210"/>
      <c r="D114" s="210"/>
      <c r="E114" s="210"/>
      <c r="F114" s="210"/>
      <c r="G114" s="211"/>
      <c r="H114" s="79">
        <f>TRUNC(H113*H112,2)</f>
        <v>30548.12</v>
      </c>
      <c r="I114" s="1"/>
      <c r="J114" s="1"/>
      <c r="K114" s="1">
        <f t="shared" si="25"/>
        <v>6</v>
      </c>
      <c r="L114" s="76" t="str">
        <f t="shared" si="5"/>
        <v/>
      </c>
      <c r="M114" s="76" t="str">
        <f t="shared" si="6"/>
        <v/>
      </c>
      <c r="N114" s="171" t="str">
        <f t="shared" si="7"/>
        <v/>
      </c>
      <c r="O114" s="76" t="str">
        <f t="shared" si="26"/>
        <v/>
      </c>
      <c r="P114" s="76" t="str">
        <f t="shared" si="27"/>
        <v/>
      </c>
      <c r="Q114" s="63" t="str">
        <f t="array" ref="Q114">IF(N114&lt;&gt;"",INDEX(H113:H141,MATCH("QUANTIDADE:",B113:B141,0)),"")</f>
        <v/>
      </c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81"/>
      <c r="C115" s="82"/>
      <c r="D115" s="82"/>
      <c r="E115" s="82"/>
      <c r="F115" s="82"/>
      <c r="G115" s="82"/>
      <c r="H115" s="83"/>
      <c r="I115" s="1"/>
      <c r="J115" s="1"/>
      <c r="K115" s="1">
        <f t="shared" si="25"/>
        <v>6</v>
      </c>
      <c r="L115" s="76" t="str">
        <f t="shared" si="5"/>
        <v/>
      </c>
      <c r="M115" s="76" t="str">
        <f t="shared" si="6"/>
        <v/>
      </c>
      <c r="N115" s="171" t="str">
        <f t="shared" si="7"/>
        <v/>
      </c>
      <c r="O115" s="76" t="str">
        <f t="shared" si="26"/>
        <v/>
      </c>
      <c r="P115" s="76" t="str">
        <f t="shared" si="27"/>
        <v/>
      </c>
      <c r="Q115" s="63" t="str">
        <f t="array" ref="Q115">IF(N115&lt;&gt;"",INDEX(H114:H142,MATCH("QUANTIDADE:",B114:B142,0)),"")</f>
        <v/>
      </c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73">
        <v>3</v>
      </c>
      <c r="C116" s="86" t="s">
        <v>147</v>
      </c>
      <c r="D116" s="87"/>
      <c r="E116" s="87"/>
      <c r="F116" s="87"/>
      <c r="G116" s="87"/>
      <c r="H116" s="88"/>
      <c r="I116" s="1"/>
      <c r="J116" s="1"/>
      <c r="K116" s="1">
        <f t="shared" si="25"/>
        <v>7</v>
      </c>
      <c r="L116" s="76" t="str">
        <f t="shared" si="5"/>
        <v/>
      </c>
      <c r="M116" s="76" t="str">
        <f t="shared" si="6"/>
        <v/>
      </c>
      <c r="N116" s="171" t="str">
        <f t="shared" si="7"/>
        <v/>
      </c>
      <c r="O116" s="76" t="str">
        <f t="shared" si="26"/>
        <v/>
      </c>
      <c r="P116" s="76" t="str">
        <f t="shared" si="27"/>
        <v/>
      </c>
      <c r="Q116" s="63" t="str">
        <f t="array" ref="Q116">IF(N116&lt;&gt;"",INDEX(H115:H143,MATCH("QUANTIDADE:",B115:B143,0)),"")</f>
        <v/>
      </c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9.25" customHeight="1">
      <c r="A117" s="1"/>
      <c r="B117" s="28" t="s">
        <v>35</v>
      </c>
      <c r="C117" s="214" t="s">
        <v>148</v>
      </c>
      <c r="D117" s="210"/>
      <c r="E117" s="210"/>
      <c r="F117" s="210"/>
      <c r="G117" s="210"/>
      <c r="H117" s="211"/>
      <c r="I117" s="1"/>
      <c r="J117" s="1"/>
      <c r="K117" s="1">
        <f t="shared" si="25"/>
        <v>7</v>
      </c>
      <c r="L117" s="76" t="str">
        <f t="shared" si="5"/>
        <v/>
      </c>
      <c r="M117" s="76" t="str">
        <f t="shared" si="6"/>
        <v/>
      </c>
      <c r="N117" s="171" t="str">
        <f t="shared" si="7"/>
        <v/>
      </c>
      <c r="O117" s="76" t="str">
        <f t="shared" si="26"/>
        <v/>
      </c>
      <c r="P117" s="76" t="str">
        <f t="shared" si="27"/>
        <v/>
      </c>
      <c r="Q117" s="63" t="str">
        <f t="array" ref="Q117">IF(N117&lt;&gt;"",INDEX(H116:H144,MATCH("QUANTIDADE:",B116:B144,0)),"")</f>
        <v/>
      </c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73" t="s">
        <v>36</v>
      </c>
      <c r="C118" s="84" t="s">
        <v>151</v>
      </c>
      <c r="D118" s="74" t="s">
        <v>76</v>
      </c>
      <c r="E118" s="74" t="s">
        <v>144</v>
      </c>
      <c r="F118" s="34"/>
      <c r="G118" s="34"/>
      <c r="H118" s="34"/>
      <c r="I118" s="1"/>
      <c r="J118" s="1"/>
      <c r="K118" s="1">
        <f t="shared" si="25"/>
        <v>7</v>
      </c>
      <c r="L118" s="76" t="str">
        <f t="shared" si="5"/>
        <v/>
      </c>
      <c r="M118" s="76" t="str">
        <f t="shared" si="6"/>
        <v/>
      </c>
      <c r="N118" s="171" t="str">
        <f t="shared" si="7"/>
        <v>03.01.01</v>
      </c>
      <c r="O118" s="76">
        <f>IF(N118&lt;&gt;"",SUMIF(K118:K130,K118,L118:L130),"")</f>
        <v>0</v>
      </c>
      <c r="P118" s="76">
        <f>IF(N118&lt;&gt;"",SUMIF(K118:K130,K118,M118:M130),"")</f>
        <v>630</v>
      </c>
      <c r="Q118" s="63">
        <f t="array" ref="Q118">IF(N118&lt;&gt;"",INDEX(H117:H145,MATCH("QUANTIDADE:",B117:B145,0)),"")</f>
        <v>461</v>
      </c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69" customHeight="1">
      <c r="A119" s="1"/>
      <c r="B119" s="78" t="s">
        <v>149</v>
      </c>
      <c r="C119" s="24" t="str">
        <f>VLOOKUP(B119,Insumos!$A$10:$F$1708,2,FALSE)</f>
        <v xml:space="preserve">FORNECIMENTO E INSTALAÇÃO DE PLACAS DE ACM INCLUINDO
SUBESTRUTURA DE ALUMÍNIO E FIXAÇÕES NAS FACHADAS E
MARQUISE CONFORME ESPECIFICAÇÃO DO PROJETO EXECUTIVO E CADERNO DE ESPECIFICAÇÕES E ENCARGOS. INCLUI O TRANSPORTE VERTICAL E HORIZONTAL E O TRABALHO EM ALTURA </v>
      </c>
      <c r="D119" s="78" t="str">
        <f>VLOOKUP(B119,Insumos!$A$10:$F$1708,3,FALSE)</f>
        <v>MAT.</v>
      </c>
      <c r="E119" s="78" t="s">
        <v>152</v>
      </c>
      <c r="F119" s="75">
        <v>1</v>
      </c>
      <c r="G119" s="34">
        <f>VLOOKUP(B119,Insumos!$A$10:$F$1708,6,FALSE)</f>
        <v>630</v>
      </c>
      <c r="H119" s="34">
        <f t="shared" ref="H119" si="29">(F119*G119)</f>
        <v>630</v>
      </c>
      <c r="I119" s="1"/>
      <c r="J119" s="1"/>
      <c r="K119" s="1">
        <f t="shared" ref="K119:K143" si="30">IF(AND(B119&lt;&gt;"",B118=""),K118+1,K118)</f>
        <v>7</v>
      </c>
      <c r="L119" s="76" t="str">
        <f t="shared" ref="L119:L143" si="31">IF(D119="M.O.",H119,"")</f>
        <v/>
      </c>
      <c r="M119" s="76">
        <f t="shared" ref="M119:M143" si="32">IF(AND(G119&lt;&gt;"",L119=""),H119,"")</f>
        <v>630</v>
      </c>
      <c r="N119" s="173" t="str">
        <f t="shared" ref="N119:N143" si="33">IF(AND(G119="",F119="",E119&lt;&gt;""),B119,"")</f>
        <v/>
      </c>
      <c r="O119" s="76" t="str">
        <f t="shared" ref="O119:O130" si="34">IF(N119&lt;&gt;"",SUMIF(K119:K251,K119,L119:L251),"")</f>
        <v/>
      </c>
      <c r="P119" s="76" t="str">
        <f t="shared" ref="P119:P143" si="35">IF(N119&lt;&gt;"",SUMIF(K119:K131,K119,M119:M131),"")</f>
        <v/>
      </c>
      <c r="Q119" s="63" t="str">
        <f t="array" ref="Q119">IF(N119&lt;&gt;"",INDEX(H118:H146,MATCH("QUANTIDADE:",B118:B146,0)),"")</f>
        <v/>
      </c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244" t="s">
        <v>63</v>
      </c>
      <c r="C120" s="210"/>
      <c r="D120" s="210"/>
      <c r="E120" s="210"/>
      <c r="F120" s="210"/>
      <c r="G120" s="211"/>
      <c r="H120" s="79">
        <f>SUMIF(K118:K120,K120,L118:L120)</f>
        <v>0</v>
      </c>
      <c r="I120" s="1"/>
      <c r="J120" s="1"/>
      <c r="K120" s="1">
        <f t="shared" si="30"/>
        <v>7</v>
      </c>
      <c r="L120" s="76" t="str">
        <f t="shared" si="31"/>
        <v/>
      </c>
      <c r="M120" s="76" t="str">
        <f t="shared" si="32"/>
        <v/>
      </c>
      <c r="N120" s="173" t="str">
        <f t="shared" si="33"/>
        <v/>
      </c>
      <c r="O120" s="76" t="str">
        <f t="shared" si="34"/>
        <v/>
      </c>
      <c r="P120" s="76" t="str">
        <f t="shared" si="35"/>
        <v/>
      </c>
      <c r="Q120" s="63" t="str">
        <f t="array" ref="Q120">IF(N120&lt;&gt;"",INDEX(H119:H147,MATCH("QUANTIDADE:",B119:B147,0)),"")</f>
        <v/>
      </c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244" t="s">
        <v>64</v>
      </c>
      <c r="C121" s="210"/>
      <c r="D121" s="210"/>
      <c r="E121" s="210"/>
      <c r="F121" s="210"/>
      <c r="G121" s="211"/>
      <c r="H121" s="79">
        <f>SUMIF(K118:K121,K121,M118:M121)</f>
        <v>630</v>
      </c>
      <c r="I121" s="1"/>
      <c r="J121" s="1"/>
      <c r="K121" s="1">
        <f t="shared" si="30"/>
        <v>7</v>
      </c>
      <c r="L121" s="76" t="str">
        <f t="shared" si="31"/>
        <v/>
      </c>
      <c r="M121" s="76" t="str">
        <f t="shared" si="32"/>
        <v/>
      </c>
      <c r="N121" s="173" t="str">
        <f t="shared" si="33"/>
        <v/>
      </c>
      <c r="O121" s="76" t="str">
        <f t="shared" si="34"/>
        <v/>
      </c>
      <c r="P121" s="76" t="str">
        <f t="shared" si="35"/>
        <v/>
      </c>
      <c r="Q121" s="63" t="str">
        <f t="array" ref="Q121">IF(N121&lt;&gt;"",INDEX(H120:H148,MATCH("QUANTIDADE:",B120:B148,0)),"")</f>
        <v/>
      </c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244" t="s">
        <v>65</v>
      </c>
      <c r="C122" s="210"/>
      <c r="D122" s="210"/>
      <c r="E122" s="210"/>
      <c r="F122" s="210"/>
      <c r="G122" s="211"/>
      <c r="H122" s="79">
        <f>SUM(H120:H121)</f>
        <v>630</v>
      </c>
      <c r="I122" s="1"/>
      <c r="J122" s="1"/>
      <c r="K122" s="1">
        <f t="shared" si="30"/>
        <v>7</v>
      </c>
      <c r="L122" s="76" t="str">
        <f t="shared" si="31"/>
        <v/>
      </c>
      <c r="M122" s="76" t="str">
        <f t="shared" si="32"/>
        <v/>
      </c>
      <c r="N122" s="173" t="str">
        <f t="shared" si="33"/>
        <v/>
      </c>
      <c r="O122" s="76" t="str">
        <f t="shared" si="34"/>
        <v/>
      </c>
      <c r="P122" s="76" t="str">
        <f t="shared" si="35"/>
        <v/>
      </c>
      <c r="Q122" s="63" t="str">
        <f t="array" ref="Q122">IF(N122&lt;&gt;"",INDEX(H121:H149,MATCH("QUANTIDADE:",B121:B149,0)),"")</f>
        <v/>
      </c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244" t="s">
        <v>66</v>
      </c>
      <c r="C123" s="210"/>
      <c r="D123" s="210"/>
      <c r="E123" s="210"/>
      <c r="F123" s="210"/>
      <c r="G123" s="211"/>
      <c r="H123" s="79">
        <v>0</v>
      </c>
      <c r="I123" s="1"/>
      <c r="J123" s="1"/>
      <c r="K123" s="1">
        <f t="shared" si="30"/>
        <v>7</v>
      </c>
      <c r="L123" s="76" t="str">
        <f t="shared" si="31"/>
        <v/>
      </c>
      <c r="M123" s="76" t="str">
        <f t="shared" si="32"/>
        <v/>
      </c>
      <c r="N123" s="173" t="str">
        <f t="shared" si="33"/>
        <v/>
      </c>
      <c r="O123" s="76" t="str">
        <f t="shared" si="34"/>
        <v/>
      </c>
      <c r="P123" s="76" t="str">
        <f t="shared" si="35"/>
        <v/>
      </c>
      <c r="Q123" s="63" t="str">
        <f t="array" ref="Q123">IF(N123&lt;&gt;"",INDEX(H122:H150,MATCH("QUANTIDADE:",B122:B150,0)),"")</f>
        <v/>
      </c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244" t="s">
        <v>67</v>
      </c>
      <c r="C124" s="210"/>
      <c r="D124" s="210"/>
      <c r="E124" s="210"/>
      <c r="F124" s="210"/>
      <c r="G124" s="211"/>
      <c r="H124" s="79">
        <f>(H122*$H$9)</f>
        <v>157.24545724006686</v>
      </c>
      <c r="I124" s="1"/>
      <c r="J124" s="1"/>
      <c r="K124" s="1">
        <f t="shared" si="30"/>
        <v>7</v>
      </c>
      <c r="L124" s="76" t="str">
        <f t="shared" si="31"/>
        <v/>
      </c>
      <c r="M124" s="76" t="str">
        <f t="shared" si="32"/>
        <v/>
      </c>
      <c r="N124" s="173" t="str">
        <f t="shared" si="33"/>
        <v/>
      </c>
      <c r="O124" s="76" t="str">
        <f t="shared" si="34"/>
        <v/>
      </c>
      <c r="P124" s="76" t="str">
        <f t="shared" si="35"/>
        <v/>
      </c>
      <c r="Q124" s="63" t="str">
        <f t="array" ref="Q124">IF(N124&lt;&gt;"",INDEX(H123:H151,MATCH("QUANTIDADE:",B123:B151,0)),"")</f>
        <v/>
      </c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244" t="s">
        <v>68</v>
      </c>
      <c r="C125" s="210"/>
      <c r="D125" s="210"/>
      <c r="E125" s="210"/>
      <c r="F125" s="210"/>
      <c r="G125" s="211"/>
      <c r="H125" s="79">
        <v>0</v>
      </c>
      <c r="I125" s="1"/>
      <c r="J125" s="1"/>
      <c r="K125" s="1">
        <f t="shared" si="30"/>
        <v>7</v>
      </c>
      <c r="L125" s="76" t="str">
        <f t="shared" si="31"/>
        <v/>
      </c>
      <c r="M125" s="76" t="str">
        <f t="shared" si="32"/>
        <v/>
      </c>
      <c r="N125" s="173" t="str">
        <f t="shared" si="33"/>
        <v/>
      </c>
      <c r="O125" s="76" t="str">
        <f t="shared" si="34"/>
        <v/>
      </c>
      <c r="P125" s="76" t="str">
        <f t="shared" si="35"/>
        <v/>
      </c>
      <c r="Q125" s="63" t="str">
        <f t="array" ref="Q125">IF(N125&lt;&gt;"",INDEX(H124:H152,MATCH("QUANTIDADE:",B124:B152,0)),"")</f>
        <v/>
      </c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244" t="s">
        <v>69</v>
      </c>
      <c r="C126" s="210"/>
      <c r="D126" s="210"/>
      <c r="E126" s="210"/>
      <c r="F126" s="210"/>
      <c r="G126" s="211"/>
      <c r="H126" s="79">
        <f>SUM(H123:H125)</f>
        <v>157.24545724006686</v>
      </c>
      <c r="I126" s="1"/>
      <c r="J126" s="1"/>
      <c r="K126" s="1">
        <f t="shared" si="30"/>
        <v>7</v>
      </c>
      <c r="L126" s="76" t="str">
        <f t="shared" si="31"/>
        <v/>
      </c>
      <c r="M126" s="76" t="str">
        <f t="shared" si="32"/>
        <v/>
      </c>
      <c r="N126" s="173" t="str">
        <f t="shared" si="33"/>
        <v/>
      </c>
      <c r="O126" s="76" t="str">
        <f t="shared" si="34"/>
        <v/>
      </c>
      <c r="P126" s="76" t="str">
        <f t="shared" si="35"/>
        <v/>
      </c>
      <c r="Q126" s="63" t="str">
        <f t="array" ref="Q126">IF(N126&lt;&gt;"",INDEX(H125:H153,MATCH("QUANTIDADE:",B125:B153,0)),"")</f>
        <v/>
      </c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244" t="s">
        <v>70</v>
      </c>
      <c r="C127" s="210"/>
      <c r="D127" s="210"/>
      <c r="E127" s="210"/>
      <c r="F127" s="210"/>
      <c r="G127" s="211"/>
      <c r="H127" s="79">
        <f>SUM(H126,H122)</f>
        <v>787.2454572400668</v>
      </c>
      <c r="I127" s="1"/>
      <c r="J127" s="1"/>
      <c r="K127" s="1">
        <f t="shared" si="30"/>
        <v>7</v>
      </c>
      <c r="L127" s="76" t="str">
        <f t="shared" si="31"/>
        <v/>
      </c>
      <c r="M127" s="76" t="str">
        <f t="shared" si="32"/>
        <v/>
      </c>
      <c r="N127" s="173" t="str">
        <f t="shared" si="33"/>
        <v/>
      </c>
      <c r="O127" s="76" t="str">
        <f t="shared" si="34"/>
        <v/>
      </c>
      <c r="P127" s="76" t="str">
        <f t="shared" si="35"/>
        <v/>
      </c>
      <c r="Q127" s="63" t="str">
        <f t="array" ref="Q127">IF(N127&lt;&gt;"",INDEX(H126:H154,MATCH("QUANTIDADE:",B126:B154,0)),"")</f>
        <v/>
      </c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244" t="s">
        <v>71</v>
      </c>
      <c r="C128" s="210"/>
      <c r="D128" s="210"/>
      <c r="E128" s="210"/>
      <c r="F128" s="210"/>
      <c r="G128" s="211"/>
      <c r="H128" s="89">
        <f>Quantitativos!D4</f>
        <v>461</v>
      </c>
      <c r="I128" s="1"/>
      <c r="J128" s="1"/>
      <c r="K128" s="1">
        <f t="shared" si="30"/>
        <v>7</v>
      </c>
      <c r="L128" s="76" t="str">
        <f t="shared" si="31"/>
        <v/>
      </c>
      <c r="M128" s="76" t="str">
        <f t="shared" si="32"/>
        <v/>
      </c>
      <c r="N128" s="173" t="str">
        <f t="shared" si="33"/>
        <v/>
      </c>
      <c r="O128" s="76" t="str">
        <f t="shared" si="34"/>
        <v/>
      </c>
      <c r="P128" s="76" t="str">
        <f t="shared" si="35"/>
        <v/>
      </c>
      <c r="Q128" s="63" t="str">
        <f t="array" ref="Q128">IF(N128&lt;&gt;"",INDEX(H127:H155,MATCH("QUANTIDADE:",B127:B155,0)),"")</f>
        <v/>
      </c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244" t="s">
        <v>72</v>
      </c>
      <c r="C129" s="210"/>
      <c r="D129" s="210"/>
      <c r="E129" s="210"/>
      <c r="F129" s="210"/>
      <c r="G129" s="211"/>
      <c r="H129" s="79">
        <f>(H128*H127)</f>
        <v>362920.15578767081</v>
      </c>
      <c r="I129" s="1"/>
      <c r="J129" s="1"/>
      <c r="K129" s="1">
        <f t="shared" si="30"/>
        <v>7</v>
      </c>
      <c r="L129" s="76" t="str">
        <f t="shared" si="31"/>
        <v/>
      </c>
      <c r="M129" s="76" t="str">
        <f t="shared" si="32"/>
        <v/>
      </c>
      <c r="N129" s="173" t="str">
        <f t="shared" si="33"/>
        <v/>
      </c>
      <c r="O129" s="76" t="str">
        <f t="shared" si="34"/>
        <v/>
      </c>
      <c r="P129" s="76" t="str">
        <f t="shared" si="35"/>
        <v/>
      </c>
      <c r="Q129" s="63" t="str">
        <f t="array" ref="Q129">IF(N129&lt;&gt;"",INDEX(H128:H156,MATCH("QUANTIDADE:",B128:B156,0)),"")</f>
        <v/>
      </c>
      <c r="R129" s="1"/>
      <c r="S129" s="1"/>
      <c r="T129" s="1"/>
      <c r="U129" s="1"/>
      <c r="V129" s="1"/>
      <c r="W129" s="1"/>
      <c r="X129" s="1"/>
      <c r="Y129" s="1"/>
      <c r="Z129" s="1"/>
    </row>
    <row r="130" spans="1:26" s="170" customFormat="1" ht="12.75" customHeight="1">
      <c r="A130" s="1"/>
      <c r="B130" s="81"/>
      <c r="C130" s="174"/>
      <c r="D130" s="174"/>
      <c r="E130" s="174"/>
      <c r="F130" s="174"/>
      <c r="G130" s="174"/>
      <c r="H130" s="83"/>
      <c r="I130" s="1"/>
      <c r="J130" s="1"/>
      <c r="K130" s="1">
        <f t="shared" si="30"/>
        <v>7</v>
      </c>
      <c r="L130" s="76" t="str">
        <f t="shared" si="31"/>
        <v/>
      </c>
      <c r="M130" s="76" t="str">
        <f t="shared" si="32"/>
        <v/>
      </c>
      <c r="N130" s="173" t="str">
        <f t="shared" si="33"/>
        <v/>
      </c>
      <c r="O130" s="76" t="str">
        <f t="shared" si="34"/>
        <v/>
      </c>
      <c r="P130" s="76" t="str">
        <f t="shared" si="35"/>
        <v/>
      </c>
      <c r="Q130" s="63" t="str">
        <f t="array" ref="Q130">IF(N130&lt;&gt;"",INDEX(H129:H157,MATCH("QUANTIDADE:",B129:B157,0)),"")</f>
        <v/>
      </c>
      <c r="R130" s="1"/>
      <c r="S130" s="1"/>
      <c r="T130" s="1"/>
      <c r="U130" s="1"/>
      <c r="V130" s="1"/>
      <c r="W130" s="1"/>
      <c r="X130" s="1"/>
      <c r="Y130" s="1"/>
      <c r="Z130" s="1"/>
    </row>
    <row r="131" spans="1:26" s="170" customFormat="1" ht="12.75" customHeight="1">
      <c r="A131" s="1"/>
      <c r="B131" s="73" t="s">
        <v>37</v>
      </c>
      <c r="C131" s="84" t="s">
        <v>167</v>
      </c>
      <c r="D131" s="74" t="s">
        <v>62</v>
      </c>
      <c r="E131" s="74" t="s">
        <v>144</v>
      </c>
      <c r="F131" s="34"/>
      <c r="G131" s="34"/>
      <c r="H131" s="34"/>
      <c r="I131" s="1"/>
      <c r="J131" s="1"/>
      <c r="K131" s="1">
        <f t="shared" si="30"/>
        <v>8</v>
      </c>
      <c r="L131" s="76" t="str">
        <f t="shared" si="31"/>
        <v/>
      </c>
      <c r="M131" s="76" t="str">
        <f t="shared" si="32"/>
        <v/>
      </c>
      <c r="N131" s="173" t="str">
        <f t="shared" si="33"/>
        <v>03.01.02</v>
      </c>
      <c r="O131" s="76">
        <f>IF(N131&lt;&gt;"",SUMIF(K131:K147,K131,L131:L147),"")</f>
        <v>0</v>
      </c>
      <c r="P131" s="76">
        <f>IF(N131&lt;&gt;"",SUMIF(K131:K143,K131,M131:M143),"")</f>
        <v>630</v>
      </c>
      <c r="Q131" s="63">
        <f t="array" ref="Q131">IF(N131&lt;&gt;"",INDEX(H130:H158,MATCH("QUANTIDADE:",B130:B158,0)),"")</f>
        <v>470</v>
      </c>
      <c r="R131" s="1"/>
      <c r="S131" s="1"/>
      <c r="T131" s="1"/>
      <c r="U131" s="1"/>
      <c r="V131" s="1"/>
      <c r="W131" s="1"/>
      <c r="X131" s="1"/>
      <c r="Y131" s="1"/>
      <c r="Z131" s="1"/>
    </row>
    <row r="132" spans="1:26" s="170" customFormat="1" ht="69" customHeight="1">
      <c r="A132" s="1"/>
      <c r="B132" s="78" t="s">
        <v>149</v>
      </c>
      <c r="C132" s="24" t="str">
        <f>VLOOKUP(B132,Insumos!$A$10:$F$1708,2,FALSE)</f>
        <v xml:space="preserve">FORNECIMENTO E INSTALAÇÃO DE PLACAS DE ACM INCLUINDO
SUBESTRUTURA DE ALUMÍNIO E FIXAÇÕES NAS FACHADAS E
MARQUISE CONFORME ESPECIFICAÇÃO DO PROJETO EXECUTIVO E CADERNO DE ESPECIFICAÇÕES E ENCARGOS. INCLUI O TRANSPORTE VERTICAL E HORIZONTAL E O TRABALHO EM ALTURA </v>
      </c>
      <c r="D132" s="78" t="str">
        <f>VLOOKUP(B132,Insumos!$A$10:$F$1708,3,FALSE)</f>
        <v>MAT.</v>
      </c>
      <c r="E132" s="78" t="s">
        <v>152</v>
      </c>
      <c r="F132" s="75">
        <v>1</v>
      </c>
      <c r="G132" s="34">
        <f>VLOOKUP(B132,Insumos!$A$10:$F$1708,6,FALSE)</f>
        <v>630</v>
      </c>
      <c r="H132" s="34">
        <f t="shared" ref="H132" si="36">(F132*G132)</f>
        <v>630</v>
      </c>
      <c r="I132" s="1"/>
      <c r="J132" s="1"/>
      <c r="K132" s="1">
        <f t="shared" si="30"/>
        <v>8</v>
      </c>
      <c r="L132" s="76" t="str">
        <f t="shared" si="31"/>
        <v/>
      </c>
      <c r="M132" s="76">
        <f t="shared" si="32"/>
        <v>630</v>
      </c>
      <c r="N132" s="173" t="str">
        <f t="shared" si="33"/>
        <v/>
      </c>
      <c r="O132" s="76" t="str">
        <f t="shared" ref="O132:O143" si="37">IF(N132&lt;&gt;"",SUMIF(K132:K264,K132,L132:L264),"")</f>
        <v/>
      </c>
      <c r="P132" s="76" t="str">
        <f t="shared" si="35"/>
        <v/>
      </c>
      <c r="Q132" s="63" t="str">
        <f t="array" ref="Q132">IF(N132&lt;&gt;"",INDEX(H131:H159,MATCH("QUANTIDADE:",B131:B159,0)),"")</f>
        <v/>
      </c>
      <c r="R132" s="1"/>
      <c r="S132" s="1"/>
      <c r="T132" s="1"/>
      <c r="U132" s="1"/>
      <c r="V132" s="1"/>
      <c r="W132" s="1"/>
      <c r="X132" s="1"/>
      <c r="Y132" s="1"/>
      <c r="Z132" s="1"/>
    </row>
    <row r="133" spans="1:26" s="170" customFormat="1" ht="12.75" customHeight="1">
      <c r="A133" s="1"/>
      <c r="B133" s="244" t="s">
        <v>63</v>
      </c>
      <c r="C133" s="210"/>
      <c r="D133" s="210"/>
      <c r="E133" s="210"/>
      <c r="F133" s="210"/>
      <c r="G133" s="211"/>
      <c r="H133" s="79">
        <f>SUMIF(K131:K133,K133,L131:L133)</f>
        <v>0</v>
      </c>
      <c r="I133" s="1"/>
      <c r="J133" s="1"/>
      <c r="K133" s="1">
        <f t="shared" si="30"/>
        <v>8</v>
      </c>
      <c r="L133" s="76" t="str">
        <f t="shared" si="31"/>
        <v/>
      </c>
      <c r="M133" s="76" t="str">
        <f t="shared" si="32"/>
        <v/>
      </c>
      <c r="N133" s="173" t="str">
        <f t="shared" si="33"/>
        <v/>
      </c>
      <c r="O133" s="76" t="str">
        <f t="shared" si="37"/>
        <v/>
      </c>
      <c r="P133" s="76" t="str">
        <f t="shared" si="35"/>
        <v/>
      </c>
      <c r="Q133" s="63" t="str">
        <f t="array" ref="Q133">IF(N133&lt;&gt;"",INDEX(H132:H160,MATCH("QUANTIDADE:",B132:B160,0)),"")</f>
        <v/>
      </c>
      <c r="R133" s="1"/>
      <c r="S133" s="1"/>
      <c r="T133" s="1"/>
      <c r="U133" s="1"/>
      <c r="V133" s="1"/>
      <c r="W133" s="1"/>
      <c r="X133" s="1"/>
      <c r="Y133" s="1"/>
      <c r="Z133" s="1"/>
    </row>
    <row r="134" spans="1:26" s="170" customFormat="1" ht="12.75" customHeight="1">
      <c r="A134" s="1"/>
      <c r="B134" s="244" t="s">
        <v>64</v>
      </c>
      <c r="C134" s="210"/>
      <c r="D134" s="210"/>
      <c r="E134" s="210"/>
      <c r="F134" s="210"/>
      <c r="G134" s="211"/>
      <c r="H134" s="79">
        <f>SUMIF(K131:K134,K134,M131:M134)</f>
        <v>630</v>
      </c>
      <c r="I134" s="1"/>
      <c r="J134" s="1"/>
      <c r="K134" s="1">
        <f t="shared" si="30"/>
        <v>8</v>
      </c>
      <c r="L134" s="76" t="str">
        <f t="shared" si="31"/>
        <v/>
      </c>
      <c r="M134" s="76" t="str">
        <f t="shared" si="32"/>
        <v/>
      </c>
      <c r="N134" s="173" t="str">
        <f t="shared" si="33"/>
        <v/>
      </c>
      <c r="O134" s="76" t="str">
        <f t="shared" si="37"/>
        <v/>
      </c>
      <c r="P134" s="76" t="str">
        <f t="shared" si="35"/>
        <v/>
      </c>
      <c r="Q134" s="63" t="str">
        <f t="array" ref="Q134">IF(N134&lt;&gt;"",INDEX(H133:H161,MATCH("QUANTIDADE:",B133:B161,0)),"")</f>
        <v/>
      </c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170" customFormat="1" ht="12.75" customHeight="1">
      <c r="A135" s="1"/>
      <c r="B135" s="244" t="s">
        <v>65</v>
      </c>
      <c r="C135" s="210"/>
      <c r="D135" s="210"/>
      <c r="E135" s="210"/>
      <c r="F135" s="210"/>
      <c r="G135" s="211"/>
      <c r="H135" s="79">
        <f>SUM(H133:H134)</f>
        <v>630</v>
      </c>
      <c r="I135" s="1"/>
      <c r="J135" s="1"/>
      <c r="K135" s="1">
        <f t="shared" si="30"/>
        <v>8</v>
      </c>
      <c r="L135" s="76" t="str">
        <f t="shared" si="31"/>
        <v/>
      </c>
      <c r="M135" s="76" t="str">
        <f t="shared" si="32"/>
        <v/>
      </c>
      <c r="N135" s="173" t="str">
        <f t="shared" si="33"/>
        <v/>
      </c>
      <c r="O135" s="76" t="str">
        <f t="shared" si="37"/>
        <v/>
      </c>
      <c r="P135" s="76" t="str">
        <f t="shared" si="35"/>
        <v/>
      </c>
      <c r="Q135" s="63" t="str">
        <f t="array" ref="Q135">IF(N135&lt;&gt;"",INDEX(H134:H162,MATCH("QUANTIDADE:",B134:B162,0)),"")</f>
        <v/>
      </c>
      <c r="R135" s="1"/>
      <c r="S135" s="1"/>
      <c r="T135" s="1"/>
      <c r="U135" s="1"/>
      <c r="V135" s="1"/>
      <c r="W135" s="1"/>
      <c r="X135" s="1"/>
      <c r="Y135" s="1"/>
      <c r="Z135" s="1"/>
    </row>
    <row r="136" spans="1:26" s="170" customFormat="1" ht="12.75" customHeight="1">
      <c r="A136" s="1"/>
      <c r="B136" s="244" t="s">
        <v>66</v>
      </c>
      <c r="C136" s="210"/>
      <c r="D136" s="210"/>
      <c r="E136" s="210"/>
      <c r="F136" s="210"/>
      <c r="G136" s="211"/>
      <c r="H136" s="79">
        <v>0</v>
      </c>
      <c r="I136" s="1"/>
      <c r="J136" s="1"/>
      <c r="K136" s="1">
        <f t="shared" si="30"/>
        <v>8</v>
      </c>
      <c r="L136" s="76" t="str">
        <f t="shared" si="31"/>
        <v/>
      </c>
      <c r="M136" s="76" t="str">
        <f t="shared" si="32"/>
        <v/>
      </c>
      <c r="N136" s="173" t="str">
        <f t="shared" si="33"/>
        <v/>
      </c>
      <c r="O136" s="76" t="str">
        <f t="shared" si="37"/>
        <v/>
      </c>
      <c r="P136" s="76" t="str">
        <f t="shared" si="35"/>
        <v/>
      </c>
      <c r="Q136" s="63" t="str">
        <f t="array" ref="Q136">IF(N136&lt;&gt;"",INDEX(H135:H163,MATCH("QUANTIDADE:",B135:B163,0)),"")</f>
        <v/>
      </c>
      <c r="R136" s="1"/>
      <c r="S136" s="1"/>
      <c r="T136" s="1"/>
      <c r="U136" s="1"/>
      <c r="V136" s="1"/>
      <c r="W136" s="1"/>
      <c r="X136" s="1"/>
      <c r="Y136" s="1"/>
      <c r="Z136" s="1"/>
    </row>
    <row r="137" spans="1:26" s="170" customFormat="1" ht="12.75" customHeight="1">
      <c r="A137" s="1"/>
      <c r="B137" s="244" t="s">
        <v>67</v>
      </c>
      <c r="C137" s="210"/>
      <c r="D137" s="210"/>
      <c r="E137" s="210"/>
      <c r="F137" s="210"/>
      <c r="G137" s="211"/>
      <c r="H137" s="79">
        <f>(H135*$H$9)</f>
        <v>157.24545724006686</v>
      </c>
      <c r="I137" s="1"/>
      <c r="J137" s="1"/>
      <c r="K137" s="1">
        <f t="shared" si="30"/>
        <v>8</v>
      </c>
      <c r="L137" s="76" t="str">
        <f t="shared" si="31"/>
        <v/>
      </c>
      <c r="M137" s="76" t="str">
        <f t="shared" si="32"/>
        <v/>
      </c>
      <c r="N137" s="173" t="str">
        <f t="shared" si="33"/>
        <v/>
      </c>
      <c r="O137" s="76" t="str">
        <f t="shared" si="37"/>
        <v/>
      </c>
      <c r="P137" s="76" t="str">
        <f t="shared" si="35"/>
        <v/>
      </c>
      <c r="Q137" s="63" t="str">
        <f t="array" ref="Q137">IF(N137&lt;&gt;"",INDEX(H136:H164,MATCH("QUANTIDADE:",B136:B164,0)),"")</f>
        <v/>
      </c>
      <c r="R137" s="1"/>
      <c r="S137" s="1"/>
      <c r="T137" s="1"/>
      <c r="U137" s="1"/>
      <c r="V137" s="1"/>
      <c r="W137" s="1"/>
      <c r="X137" s="1"/>
      <c r="Y137" s="1"/>
      <c r="Z137" s="1"/>
    </row>
    <row r="138" spans="1:26" s="170" customFormat="1" ht="12.75" customHeight="1">
      <c r="A138" s="1"/>
      <c r="B138" s="244" t="s">
        <v>68</v>
      </c>
      <c r="C138" s="210"/>
      <c r="D138" s="210"/>
      <c r="E138" s="210"/>
      <c r="F138" s="210"/>
      <c r="G138" s="211"/>
      <c r="H138" s="79">
        <v>0</v>
      </c>
      <c r="I138" s="1"/>
      <c r="J138" s="1"/>
      <c r="K138" s="1">
        <f t="shared" si="30"/>
        <v>8</v>
      </c>
      <c r="L138" s="76" t="str">
        <f t="shared" si="31"/>
        <v/>
      </c>
      <c r="M138" s="76" t="str">
        <f t="shared" si="32"/>
        <v/>
      </c>
      <c r="N138" s="173" t="str">
        <f t="shared" si="33"/>
        <v/>
      </c>
      <c r="O138" s="76" t="str">
        <f t="shared" si="37"/>
        <v/>
      </c>
      <c r="P138" s="76" t="str">
        <f t="shared" si="35"/>
        <v/>
      </c>
      <c r="Q138" s="63" t="str">
        <f t="array" ref="Q138">IF(N138&lt;&gt;"",INDEX(H137:H165,MATCH("QUANTIDADE:",B137:B165,0)),"")</f>
        <v/>
      </c>
      <c r="R138" s="1"/>
      <c r="S138" s="1"/>
      <c r="T138" s="1"/>
      <c r="U138" s="1"/>
      <c r="V138" s="1"/>
      <c r="W138" s="1"/>
      <c r="X138" s="1"/>
      <c r="Y138" s="1"/>
      <c r="Z138" s="1"/>
    </row>
    <row r="139" spans="1:26" s="170" customFormat="1" ht="12.75" customHeight="1">
      <c r="A139" s="1"/>
      <c r="B139" s="244" t="s">
        <v>69</v>
      </c>
      <c r="C139" s="210"/>
      <c r="D139" s="210"/>
      <c r="E139" s="210"/>
      <c r="F139" s="210"/>
      <c r="G139" s="211"/>
      <c r="H139" s="79">
        <f>SUM(H136:H138)</f>
        <v>157.24545724006686</v>
      </c>
      <c r="I139" s="1"/>
      <c r="J139" s="1"/>
      <c r="K139" s="1">
        <f t="shared" si="30"/>
        <v>8</v>
      </c>
      <c r="L139" s="76" t="str">
        <f t="shared" si="31"/>
        <v/>
      </c>
      <c r="M139" s="76" t="str">
        <f t="shared" si="32"/>
        <v/>
      </c>
      <c r="N139" s="173" t="str">
        <f t="shared" si="33"/>
        <v/>
      </c>
      <c r="O139" s="76" t="str">
        <f t="shared" si="37"/>
        <v/>
      </c>
      <c r="P139" s="76" t="str">
        <f t="shared" si="35"/>
        <v/>
      </c>
      <c r="Q139" s="63" t="str">
        <f t="array" ref="Q139">IF(N139&lt;&gt;"",INDEX(H138:H166,MATCH("QUANTIDADE:",B138:B166,0)),"")</f>
        <v/>
      </c>
      <c r="R139" s="1"/>
      <c r="S139" s="1"/>
      <c r="T139" s="1"/>
      <c r="U139" s="1"/>
      <c r="V139" s="1"/>
      <c r="W139" s="1"/>
      <c r="X139" s="1"/>
      <c r="Y139" s="1"/>
      <c r="Z139" s="1"/>
    </row>
    <row r="140" spans="1:26" s="170" customFormat="1" ht="12.75" customHeight="1">
      <c r="A140" s="1"/>
      <c r="B140" s="244" t="s">
        <v>70</v>
      </c>
      <c r="C140" s="210"/>
      <c r="D140" s="210"/>
      <c r="E140" s="210"/>
      <c r="F140" s="210"/>
      <c r="G140" s="211"/>
      <c r="H140" s="79">
        <f>SUM(H139,H135)</f>
        <v>787.2454572400668</v>
      </c>
      <c r="I140" s="1"/>
      <c r="J140" s="1"/>
      <c r="K140" s="1">
        <f t="shared" si="30"/>
        <v>8</v>
      </c>
      <c r="L140" s="76" t="str">
        <f t="shared" si="31"/>
        <v/>
      </c>
      <c r="M140" s="76" t="str">
        <f t="shared" si="32"/>
        <v/>
      </c>
      <c r="N140" s="173" t="str">
        <f t="shared" si="33"/>
        <v/>
      </c>
      <c r="O140" s="76" t="str">
        <f t="shared" si="37"/>
        <v/>
      </c>
      <c r="P140" s="76" t="str">
        <f t="shared" si="35"/>
        <v/>
      </c>
      <c r="Q140" s="63" t="str">
        <f t="array" ref="Q140">IF(N140&lt;&gt;"",INDEX(H139:H167,MATCH("QUANTIDADE:",B139:B167,0)),"")</f>
        <v/>
      </c>
      <c r="R140" s="1"/>
      <c r="S140" s="1"/>
      <c r="T140" s="1"/>
      <c r="U140" s="1"/>
      <c r="V140" s="1"/>
      <c r="W140" s="1"/>
      <c r="X140" s="1"/>
      <c r="Y140" s="1"/>
      <c r="Z140" s="1"/>
    </row>
    <row r="141" spans="1:26" s="170" customFormat="1" ht="12.75" customHeight="1">
      <c r="A141" s="1"/>
      <c r="B141" s="244" t="s">
        <v>71</v>
      </c>
      <c r="C141" s="210"/>
      <c r="D141" s="210"/>
      <c r="E141" s="210"/>
      <c r="F141" s="210"/>
      <c r="G141" s="211"/>
      <c r="H141" s="89">
        <f>Quantitativos!D3</f>
        <v>470</v>
      </c>
      <c r="I141" s="1"/>
      <c r="J141" s="1"/>
      <c r="K141" s="1">
        <f t="shared" si="30"/>
        <v>8</v>
      </c>
      <c r="L141" s="76" t="str">
        <f t="shared" si="31"/>
        <v/>
      </c>
      <c r="M141" s="76" t="str">
        <f t="shared" si="32"/>
        <v/>
      </c>
      <c r="N141" s="173" t="str">
        <f t="shared" si="33"/>
        <v/>
      </c>
      <c r="O141" s="76" t="str">
        <f t="shared" si="37"/>
        <v/>
      </c>
      <c r="P141" s="76" t="str">
        <f t="shared" si="35"/>
        <v/>
      </c>
      <c r="Q141" s="63" t="str">
        <f t="array" ref="Q141">IF(N141&lt;&gt;"",INDEX(H140:H168,MATCH("QUANTIDADE:",B140:B168,0)),"")</f>
        <v/>
      </c>
      <c r="R141" s="1"/>
      <c r="S141" s="1"/>
      <c r="T141" s="1"/>
      <c r="U141" s="1"/>
      <c r="V141" s="1"/>
      <c r="W141" s="1"/>
      <c r="X141" s="1"/>
      <c r="Y141" s="1"/>
      <c r="Z141" s="1"/>
    </row>
    <row r="142" spans="1:26" s="170" customFormat="1" ht="12.75" customHeight="1">
      <c r="A142" s="1"/>
      <c r="B142" s="244" t="s">
        <v>72</v>
      </c>
      <c r="C142" s="210"/>
      <c r="D142" s="210"/>
      <c r="E142" s="210"/>
      <c r="F142" s="210"/>
      <c r="G142" s="211"/>
      <c r="H142" s="79">
        <f>(H141*H140)</f>
        <v>370005.36490283138</v>
      </c>
      <c r="I142" s="1"/>
      <c r="J142" s="1"/>
      <c r="K142" s="1">
        <f t="shared" si="30"/>
        <v>8</v>
      </c>
      <c r="L142" s="76" t="str">
        <f t="shared" si="31"/>
        <v/>
      </c>
      <c r="M142" s="76" t="str">
        <f t="shared" si="32"/>
        <v/>
      </c>
      <c r="N142" s="173" t="str">
        <f t="shared" si="33"/>
        <v/>
      </c>
      <c r="O142" s="76" t="str">
        <f t="shared" si="37"/>
        <v/>
      </c>
      <c r="P142" s="76" t="str">
        <f t="shared" si="35"/>
        <v/>
      </c>
      <c r="Q142" s="63" t="str">
        <f t="array" ref="Q142">IF(N142&lt;&gt;"",INDEX(H141:H169,MATCH("QUANTIDADE:",B141:B169,0)),"")</f>
        <v/>
      </c>
      <c r="R142" s="1"/>
      <c r="S142" s="1"/>
      <c r="T142" s="1"/>
      <c r="U142" s="1"/>
      <c r="V142" s="1"/>
      <c r="W142" s="1"/>
      <c r="X142" s="1"/>
      <c r="Y142" s="1"/>
      <c r="Z142" s="1"/>
    </row>
    <row r="143" spans="1:26" s="170" customFormat="1" ht="12.75" customHeight="1">
      <c r="A143" s="1"/>
      <c r="B143" s="81"/>
      <c r="C143" s="174"/>
      <c r="D143" s="174"/>
      <c r="E143" s="174"/>
      <c r="F143" s="174"/>
      <c r="G143" s="174"/>
      <c r="H143" s="83"/>
      <c r="I143" s="1"/>
      <c r="J143" s="1"/>
      <c r="K143" s="1">
        <f t="shared" si="30"/>
        <v>8</v>
      </c>
      <c r="L143" s="76" t="str">
        <f t="shared" si="31"/>
        <v/>
      </c>
      <c r="M143" s="76" t="str">
        <f t="shared" si="32"/>
        <v/>
      </c>
      <c r="N143" s="173" t="str">
        <f t="shared" si="33"/>
        <v/>
      </c>
      <c r="O143" s="76" t="str">
        <f t="shared" si="37"/>
        <v/>
      </c>
      <c r="P143" s="76" t="str">
        <f t="shared" si="35"/>
        <v/>
      </c>
      <c r="Q143" s="63" t="str">
        <f t="array" ref="Q143">IF(N143&lt;&gt;"",INDEX(H142:H170,MATCH("QUANTIDADE:",B142:B170,0)),"")</f>
        <v/>
      </c>
      <c r="R143" s="1"/>
      <c r="S143" s="1"/>
      <c r="T143" s="1"/>
      <c r="U143" s="1"/>
      <c r="V143" s="1"/>
      <c r="W143" s="1"/>
      <c r="X143" s="1"/>
      <c r="Y143" s="1"/>
      <c r="Z143" s="1"/>
    </row>
    <row r="144" spans="1:26" s="172" customFormat="1" ht="12.75" customHeight="1">
      <c r="A144" s="1"/>
      <c r="B144" s="73" t="s">
        <v>38</v>
      </c>
      <c r="C144" s="84" t="s">
        <v>168</v>
      </c>
      <c r="D144" s="74" t="s">
        <v>62</v>
      </c>
      <c r="E144" s="74" t="s">
        <v>144</v>
      </c>
      <c r="F144" s="34"/>
      <c r="G144" s="34"/>
      <c r="H144" s="34"/>
      <c r="I144" s="1"/>
      <c r="J144" s="1"/>
      <c r="K144" s="1">
        <f t="shared" ref="K144" si="38">IF(AND(B144&lt;&gt;"",B143=""),K143+1,K143)</f>
        <v>9</v>
      </c>
      <c r="L144" s="76" t="str">
        <f t="shared" ref="L144" si="39">IF(D144="M.O.",H144,"")</f>
        <v/>
      </c>
      <c r="M144" s="76" t="str">
        <f t="shared" ref="M144" si="40">IF(AND(G144&lt;&gt;"",L144=""),H144,"")</f>
        <v/>
      </c>
      <c r="N144" s="173" t="str">
        <f t="shared" ref="N144" si="41">IF(AND(G144="",F144="",E144&lt;&gt;""),B144,"")</f>
        <v>03.01.03</v>
      </c>
      <c r="O144" s="76">
        <f>IF(N144&lt;&gt;"",SUMIF(K144:K155,K144,L144:L155),"")</f>
        <v>0</v>
      </c>
      <c r="P144" s="76">
        <f>IF(N144&lt;&gt;"",SUMIF(K144:K155,K144,M144:M155),"")</f>
        <v>680</v>
      </c>
      <c r="Q144" s="63">
        <f t="array" ref="Q144">IF(N144&lt;&gt;"",INDEX(H143:H171,MATCH("QUANTIDADE:",B143:B171,0)),"")</f>
        <v>79</v>
      </c>
      <c r="R144" s="1"/>
      <c r="S144" s="1"/>
      <c r="T144" s="1"/>
      <c r="U144" s="1"/>
      <c r="V144" s="1"/>
      <c r="W144" s="1"/>
      <c r="X144" s="1"/>
      <c r="Y144" s="1"/>
      <c r="Z144" s="1"/>
    </row>
    <row r="145" spans="1:26" s="172" customFormat="1" ht="69" customHeight="1">
      <c r="A145" s="1"/>
      <c r="B145" s="199" t="s">
        <v>196</v>
      </c>
      <c r="C145" s="24" t="str">
        <f>VLOOKUP(B145,Insumos!$A$10:$F$1708,2,FALSE)</f>
        <v xml:space="preserve">SUBSTITUIÇÃO, FORNECIMENTO E INSTALAÇÃO DE PLACAS DE ACM INCLUINDO A RETIRADA E DESCARTE, SUBESTRUTURA DE ALUMÍNIO E FIXAÇÕES NAS FACHADAS E
MARQUISE CONFORME ESPECIFICAÇÃO DO PROJETO EXECUTIVO E CADERNO DE ESPECIFICAÇÕES E ENCARGOS. INCLUI O TRANSPORTE VERTICAL E HORIZONTAL E O TRABALHO EM ALTURA </v>
      </c>
      <c r="D145" s="78" t="str">
        <f>VLOOKUP(B145,Insumos!$A$10:$F$1708,3,FALSE)</f>
        <v>MAT.</v>
      </c>
      <c r="E145" s="78" t="s">
        <v>152</v>
      </c>
      <c r="F145" s="75">
        <v>1</v>
      </c>
      <c r="G145" s="34">
        <f>VLOOKUP(B145,Insumos!$A$10:$F$1708,6,FALSE)</f>
        <v>680</v>
      </c>
      <c r="H145" s="34">
        <f t="shared" ref="H145" si="42">(F145*G145)</f>
        <v>680</v>
      </c>
      <c r="I145" s="1"/>
      <c r="J145" s="1"/>
      <c r="K145" s="1">
        <f t="shared" ref="K145:K157" si="43">IF(AND(B145&lt;&gt;"",B144=""),K144+1,K144)</f>
        <v>9</v>
      </c>
      <c r="L145" s="76" t="str">
        <f t="shared" ref="L145:L155" si="44">IF(D145="M.O.",H145,"")</f>
        <v/>
      </c>
      <c r="M145" s="76">
        <f t="shared" ref="M145:M155" si="45">IF(AND(G145&lt;&gt;"",L145=""),H145,"")</f>
        <v>680</v>
      </c>
      <c r="N145" s="173" t="str">
        <f t="shared" ref="N145:N155" si="46">IF(AND(G145="",F145="",E145&lt;&gt;""),B145,"")</f>
        <v/>
      </c>
      <c r="O145" s="76" t="str">
        <f t="shared" ref="O145:O155" si="47">IF(N145&lt;&gt;"",SUMIF(K145:K161,K145,L145:L161),"")</f>
        <v/>
      </c>
      <c r="P145" s="76" t="str">
        <f t="shared" ref="P145:P155" si="48">IF(N145&lt;&gt;"",SUMIF(K145:K157,K145,M145:M157),"")</f>
        <v/>
      </c>
      <c r="Q145" s="63" t="str">
        <f t="array" ref="Q145">IF(N145&lt;&gt;"",INDEX(H144:H172,MATCH("QUANTIDADE:",B144:B172,0)),"")</f>
        <v/>
      </c>
      <c r="R145" s="1"/>
      <c r="S145" s="1"/>
      <c r="T145" s="1"/>
      <c r="U145" s="1"/>
      <c r="V145" s="1"/>
      <c r="W145" s="1"/>
      <c r="X145" s="1"/>
      <c r="Y145" s="1"/>
      <c r="Z145" s="1"/>
    </row>
    <row r="146" spans="1:26" s="172" customFormat="1" ht="12.75" customHeight="1">
      <c r="A146" s="1"/>
      <c r="B146" s="244" t="s">
        <v>63</v>
      </c>
      <c r="C146" s="210"/>
      <c r="D146" s="210"/>
      <c r="E146" s="210"/>
      <c r="F146" s="210"/>
      <c r="G146" s="211"/>
      <c r="H146" s="79">
        <f>SUMIF(K144:K146,K146,L144:L146)</f>
        <v>0</v>
      </c>
      <c r="I146" s="1"/>
      <c r="J146" s="1"/>
      <c r="K146" s="1">
        <f t="shared" si="43"/>
        <v>9</v>
      </c>
      <c r="L146" s="76" t="str">
        <f t="shared" si="44"/>
        <v/>
      </c>
      <c r="M146" s="76" t="str">
        <f t="shared" si="45"/>
        <v/>
      </c>
      <c r="N146" s="173" t="str">
        <f t="shared" si="46"/>
        <v/>
      </c>
      <c r="O146" s="76" t="str">
        <f t="shared" si="47"/>
        <v/>
      </c>
      <c r="P146" s="76" t="str">
        <f t="shared" si="48"/>
        <v/>
      </c>
      <c r="Q146" s="63" t="str">
        <f t="array" ref="Q146">IF(N146&lt;&gt;"",INDEX(H145:H173,MATCH("QUANTIDADE:",B145:B173,0)),"")</f>
        <v/>
      </c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172" customFormat="1" ht="12.75" customHeight="1">
      <c r="A147" s="1"/>
      <c r="B147" s="244" t="s">
        <v>64</v>
      </c>
      <c r="C147" s="210"/>
      <c r="D147" s="210"/>
      <c r="E147" s="210"/>
      <c r="F147" s="210"/>
      <c r="G147" s="211"/>
      <c r="H147" s="79">
        <f>SUMIF(K144:K147,K147,M144:M147)</f>
        <v>680</v>
      </c>
      <c r="I147" s="1"/>
      <c r="J147" s="1"/>
      <c r="K147" s="1">
        <f t="shared" si="43"/>
        <v>9</v>
      </c>
      <c r="L147" s="76" t="str">
        <f t="shared" si="44"/>
        <v/>
      </c>
      <c r="M147" s="76" t="str">
        <f t="shared" si="45"/>
        <v/>
      </c>
      <c r="N147" s="173" t="str">
        <f t="shared" si="46"/>
        <v/>
      </c>
      <c r="O147" s="76" t="str">
        <f t="shared" si="47"/>
        <v/>
      </c>
      <c r="P147" s="76" t="str">
        <f t="shared" si="48"/>
        <v/>
      </c>
      <c r="Q147" s="63" t="str">
        <f t="array" ref="Q147">IF(N147&lt;&gt;"",INDEX(H146:H174,MATCH("QUANTIDADE:",B146:B174,0)),"")</f>
        <v/>
      </c>
      <c r="R147" s="1"/>
      <c r="S147" s="1"/>
      <c r="T147" s="1"/>
      <c r="U147" s="1"/>
      <c r="V147" s="1"/>
      <c r="W147" s="1"/>
      <c r="X147" s="1"/>
      <c r="Y147" s="1"/>
      <c r="Z147" s="1"/>
    </row>
    <row r="148" spans="1:26" s="172" customFormat="1" ht="12.75" customHeight="1">
      <c r="A148" s="1"/>
      <c r="B148" s="244" t="s">
        <v>65</v>
      </c>
      <c r="C148" s="210"/>
      <c r="D148" s="210"/>
      <c r="E148" s="210"/>
      <c r="F148" s="210"/>
      <c r="G148" s="211"/>
      <c r="H148" s="79">
        <f>SUM(H146:H147)</f>
        <v>680</v>
      </c>
      <c r="I148" s="1"/>
      <c r="J148" s="1"/>
      <c r="K148" s="1">
        <f t="shared" si="43"/>
        <v>9</v>
      </c>
      <c r="L148" s="76" t="str">
        <f t="shared" si="44"/>
        <v/>
      </c>
      <c r="M148" s="76" t="str">
        <f t="shared" si="45"/>
        <v/>
      </c>
      <c r="N148" s="173" t="str">
        <f t="shared" si="46"/>
        <v/>
      </c>
      <c r="O148" s="76" t="str">
        <f t="shared" si="47"/>
        <v/>
      </c>
      <c r="P148" s="76" t="str">
        <f t="shared" si="48"/>
        <v/>
      </c>
      <c r="Q148" s="63" t="str">
        <f t="array" ref="Q148">IF(N148&lt;&gt;"",INDEX(H147:H175,MATCH("QUANTIDADE:",B147:B175,0)),"")</f>
        <v/>
      </c>
      <c r="R148" s="1"/>
      <c r="S148" s="1"/>
      <c r="T148" s="1"/>
      <c r="U148" s="1"/>
      <c r="V148" s="1"/>
      <c r="W148" s="1"/>
      <c r="X148" s="1"/>
      <c r="Y148" s="1"/>
      <c r="Z148" s="1"/>
    </row>
    <row r="149" spans="1:26" s="172" customFormat="1" ht="12.75" customHeight="1">
      <c r="A149" s="1"/>
      <c r="B149" s="244" t="s">
        <v>66</v>
      </c>
      <c r="C149" s="210"/>
      <c r="D149" s="210"/>
      <c r="E149" s="210"/>
      <c r="F149" s="210"/>
      <c r="G149" s="211"/>
      <c r="H149" s="79">
        <v>0</v>
      </c>
      <c r="I149" s="1"/>
      <c r="J149" s="1"/>
      <c r="K149" s="1">
        <f t="shared" si="43"/>
        <v>9</v>
      </c>
      <c r="L149" s="76" t="str">
        <f t="shared" si="44"/>
        <v/>
      </c>
      <c r="M149" s="76" t="str">
        <f t="shared" si="45"/>
        <v/>
      </c>
      <c r="N149" s="173" t="str">
        <f t="shared" si="46"/>
        <v/>
      </c>
      <c r="O149" s="76" t="str">
        <f t="shared" si="47"/>
        <v/>
      </c>
      <c r="P149" s="76" t="str">
        <f t="shared" si="48"/>
        <v/>
      </c>
      <c r="Q149" s="63" t="str">
        <f t="array" ref="Q149">IF(N149&lt;&gt;"",INDEX(H148:H176,MATCH("QUANTIDADE:",B148:B176,0)),"")</f>
        <v/>
      </c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172" customFormat="1" ht="12.75" customHeight="1">
      <c r="A150" s="1"/>
      <c r="B150" s="244" t="s">
        <v>67</v>
      </c>
      <c r="C150" s="210"/>
      <c r="D150" s="210"/>
      <c r="E150" s="210"/>
      <c r="F150" s="210"/>
      <c r="G150" s="211"/>
      <c r="H150" s="79">
        <f>(H148*$H$9)</f>
        <v>169.72525543372296</v>
      </c>
      <c r="I150" s="1"/>
      <c r="J150" s="1"/>
      <c r="K150" s="1">
        <f t="shared" si="43"/>
        <v>9</v>
      </c>
      <c r="L150" s="76" t="str">
        <f t="shared" si="44"/>
        <v/>
      </c>
      <c r="M150" s="76" t="str">
        <f t="shared" si="45"/>
        <v/>
      </c>
      <c r="N150" s="173" t="str">
        <f t="shared" si="46"/>
        <v/>
      </c>
      <c r="O150" s="76" t="str">
        <f t="shared" si="47"/>
        <v/>
      </c>
      <c r="P150" s="76" t="str">
        <f t="shared" si="48"/>
        <v/>
      </c>
      <c r="Q150" s="63" t="str">
        <f t="array" ref="Q150">IF(N150&lt;&gt;"",INDEX(H149:H177,MATCH("QUANTIDADE:",B149:B177,0)),"")</f>
        <v/>
      </c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172" customFormat="1" ht="12.75" customHeight="1">
      <c r="A151" s="1"/>
      <c r="B151" s="244" t="s">
        <v>68</v>
      </c>
      <c r="C151" s="210"/>
      <c r="D151" s="210"/>
      <c r="E151" s="210"/>
      <c r="F151" s="210"/>
      <c r="G151" s="211"/>
      <c r="H151" s="79">
        <v>0</v>
      </c>
      <c r="I151" s="1"/>
      <c r="J151" s="1"/>
      <c r="K151" s="1">
        <f t="shared" si="43"/>
        <v>9</v>
      </c>
      <c r="L151" s="76" t="str">
        <f t="shared" si="44"/>
        <v/>
      </c>
      <c r="M151" s="76" t="str">
        <f t="shared" si="45"/>
        <v/>
      </c>
      <c r="N151" s="173" t="str">
        <f t="shared" si="46"/>
        <v/>
      </c>
      <c r="O151" s="76" t="str">
        <f t="shared" si="47"/>
        <v/>
      </c>
      <c r="P151" s="76" t="str">
        <f t="shared" si="48"/>
        <v/>
      </c>
      <c r="Q151" s="63" t="str">
        <f t="array" ref="Q151">IF(N151&lt;&gt;"",INDEX(H150:H178,MATCH("QUANTIDADE:",B150:B178,0)),"")</f>
        <v/>
      </c>
      <c r="R151" s="1"/>
      <c r="S151" s="1"/>
      <c r="T151" s="1"/>
      <c r="U151" s="1"/>
      <c r="V151" s="1"/>
      <c r="W151" s="1"/>
      <c r="X151" s="1"/>
      <c r="Y151" s="1"/>
      <c r="Z151" s="1"/>
    </row>
    <row r="152" spans="1:26" s="172" customFormat="1" ht="12.75" customHeight="1">
      <c r="A152" s="1"/>
      <c r="B152" s="244" t="s">
        <v>69</v>
      </c>
      <c r="C152" s="210"/>
      <c r="D152" s="210"/>
      <c r="E152" s="210"/>
      <c r="F152" s="210"/>
      <c r="G152" s="211"/>
      <c r="H152" s="79">
        <f>SUM(H149:H151)</f>
        <v>169.72525543372296</v>
      </c>
      <c r="I152" s="1"/>
      <c r="J152" s="1"/>
      <c r="K152" s="1">
        <f t="shared" si="43"/>
        <v>9</v>
      </c>
      <c r="L152" s="76" t="str">
        <f t="shared" si="44"/>
        <v/>
      </c>
      <c r="M152" s="76" t="str">
        <f t="shared" si="45"/>
        <v/>
      </c>
      <c r="N152" s="173" t="str">
        <f t="shared" si="46"/>
        <v/>
      </c>
      <c r="O152" s="76" t="str">
        <f t="shared" si="47"/>
        <v/>
      </c>
      <c r="P152" s="76" t="str">
        <f t="shared" si="48"/>
        <v/>
      </c>
      <c r="Q152" s="63" t="str">
        <f t="array" ref="Q152">IF(N152&lt;&gt;"",INDEX(H151:H179,MATCH("QUANTIDADE:",B151:B179,0)),"")</f>
        <v/>
      </c>
      <c r="R152" s="1"/>
      <c r="S152" s="1"/>
      <c r="T152" s="1"/>
      <c r="U152" s="1"/>
      <c r="V152" s="1"/>
      <c r="W152" s="1"/>
      <c r="X152" s="1"/>
      <c r="Y152" s="1"/>
      <c r="Z152" s="1"/>
    </row>
    <row r="153" spans="1:26" s="172" customFormat="1" ht="12.75" customHeight="1">
      <c r="A153" s="1"/>
      <c r="B153" s="244" t="s">
        <v>70</v>
      </c>
      <c r="C153" s="210"/>
      <c r="D153" s="210"/>
      <c r="E153" s="210"/>
      <c r="F153" s="210"/>
      <c r="G153" s="211"/>
      <c r="H153" s="79">
        <f>SUM(H152,H148)</f>
        <v>849.72525543372296</v>
      </c>
      <c r="I153" s="1"/>
      <c r="J153" s="1"/>
      <c r="K153" s="1">
        <f t="shared" si="43"/>
        <v>9</v>
      </c>
      <c r="L153" s="76" t="str">
        <f t="shared" si="44"/>
        <v/>
      </c>
      <c r="M153" s="76" t="str">
        <f t="shared" si="45"/>
        <v/>
      </c>
      <c r="N153" s="173" t="str">
        <f t="shared" si="46"/>
        <v/>
      </c>
      <c r="O153" s="76" t="str">
        <f t="shared" si="47"/>
        <v/>
      </c>
      <c r="P153" s="76" t="str">
        <f t="shared" si="48"/>
        <v/>
      </c>
      <c r="Q153" s="63" t="str">
        <f t="array" ref="Q153">IF(N153&lt;&gt;"",INDEX(H152:H180,MATCH("QUANTIDADE:",B152:B180,0)),"")</f>
        <v/>
      </c>
      <c r="R153" s="1"/>
      <c r="S153" s="1"/>
      <c r="T153" s="1"/>
      <c r="U153" s="1"/>
      <c r="V153" s="1"/>
      <c r="W153" s="1"/>
      <c r="X153" s="1"/>
      <c r="Y153" s="1"/>
      <c r="Z153" s="1"/>
    </row>
    <row r="154" spans="1:26" s="172" customFormat="1" ht="12.75" customHeight="1">
      <c r="A154" s="1"/>
      <c r="B154" s="244" t="s">
        <v>71</v>
      </c>
      <c r="C154" s="210"/>
      <c r="D154" s="210"/>
      <c r="E154" s="210"/>
      <c r="F154" s="210"/>
      <c r="G154" s="211"/>
      <c r="H154" s="89">
        <f>Quantitativos!D5</f>
        <v>79</v>
      </c>
      <c r="I154" s="1"/>
      <c r="J154" s="1"/>
      <c r="K154" s="1">
        <f t="shared" si="43"/>
        <v>9</v>
      </c>
      <c r="L154" s="76" t="str">
        <f t="shared" si="44"/>
        <v/>
      </c>
      <c r="M154" s="76" t="str">
        <f t="shared" si="45"/>
        <v/>
      </c>
      <c r="N154" s="173" t="str">
        <f t="shared" si="46"/>
        <v/>
      </c>
      <c r="O154" s="76" t="str">
        <f t="shared" si="47"/>
        <v/>
      </c>
      <c r="P154" s="76" t="str">
        <f t="shared" si="48"/>
        <v/>
      </c>
      <c r="Q154" s="63" t="str">
        <f t="array" ref="Q154">IF(N154&lt;&gt;"",INDEX(H153:H181,MATCH("QUANTIDADE:",B153:B181,0)),"")</f>
        <v/>
      </c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172" customFormat="1" ht="12.75" customHeight="1">
      <c r="A155" s="1"/>
      <c r="B155" s="244" t="s">
        <v>72</v>
      </c>
      <c r="C155" s="210"/>
      <c r="D155" s="210"/>
      <c r="E155" s="210"/>
      <c r="F155" s="210"/>
      <c r="G155" s="211"/>
      <c r="H155" s="79">
        <f>(H154*H153)</f>
        <v>67128.295179264111</v>
      </c>
      <c r="I155" s="1"/>
      <c r="J155" s="1"/>
      <c r="K155" s="1">
        <f t="shared" si="43"/>
        <v>9</v>
      </c>
      <c r="L155" s="76" t="str">
        <f t="shared" si="44"/>
        <v/>
      </c>
      <c r="M155" s="76" t="str">
        <f t="shared" si="45"/>
        <v/>
      </c>
      <c r="N155" s="173" t="str">
        <f t="shared" si="46"/>
        <v/>
      </c>
      <c r="O155" s="76" t="str">
        <f t="shared" si="47"/>
        <v/>
      </c>
      <c r="P155" s="76" t="str">
        <f t="shared" si="48"/>
        <v/>
      </c>
      <c r="Q155" s="63" t="str">
        <f t="array" ref="Q155">IF(N155&lt;&gt;"",INDEX(H154:H182,MATCH("QUANTIDADE:",B154:B182,0)),"")</f>
        <v/>
      </c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170" customFormat="1" ht="12.75" customHeight="1">
      <c r="A156" s="1"/>
      <c r="B156" s="81"/>
      <c r="C156" s="174"/>
      <c r="D156" s="174"/>
      <c r="E156" s="174"/>
      <c r="F156" s="174"/>
      <c r="G156" s="174"/>
      <c r="H156" s="83"/>
      <c r="I156" s="1"/>
      <c r="J156" s="1"/>
      <c r="K156" s="1">
        <f t="shared" si="43"/>
        <v>9</v>
      </c>
      <c r="L156" s="76"/>
      <c r="M156" s="76"/>
      <c r="N156" s="171"/>
      <c r="O156" s="76"/>
      <c r="P156" s="76"/>
      <c r="Q156" s="17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s="172" customFormat="1" ht="12.75" customHeight="1">
      <c r="A157" s="1"/>
      <c r="B157" s="73" t="s">
        <v>169</v>
      </c>
      <c r="C157" s="84" t="s">
        <v>170</v>
      </c>
      <c r="D157" s="74" t="s">
        <v>62</v>
      </c>
      <c r="E157" s="74" t="s">
        <v>144</v>
      </c>
      <c r="F157" s="34"/>
      <c r="G157" s="34"/>
      <c r="H157" s="34"/>
      <c r="I157" s="1"/>
      <c r="J157" s="1"/>
      <c r="K157" s="1">
        <f t="shared" si="43"/>
        <v>10</v>
      </c>
      <c r="L157" s="76" t="str">
        <f t="shared" ref="L157:L168" si="49">IF(D157="M.O.",H157,"")</f>
        <v/>
      </c>
      <c r="M157" s="76" t="str">
        <f t="shared" ref="M157:M168" si="50">IF(AND(G157&lt;&gt;"",L157=""),H157,"")</f>
        <v/>
      </c>
      <c r="N157" s="173" t="str">
        <f t="shared" ref="N157:N168" si="51">IF(AND(G157="",F157="",E157&lt;&gt;""),B157,"")</f>
        <v>03.01.04</v>
      </c>
      <c r="O157" s="76">
        <f>IF(N157&lt;&gt;"",SUMIF(K157:K168,K157,L157:L168),"")</f>
        <v>0</v>
      </c>
      <c r="P157" s="76">
        <f>IF(N157&lt;&gt;"",SUMIF(K157:K168,K157,M157:M168),"")</f>
        <v>680</v>
      </c>
      <c r="Q157" s="63">
        <f t="array" ref="Q157">IF(N157&lt;&gt;"",INDEX(H156:H184,MATCH("QUANTIDADE:",B156:B184,0)),"")</f>
        <v>20</v>
      </c>
      <c r="R157" s="1"/>
      <c r="S157" s="1"/>
      <c r="T157" s="1"/>
      <c r="U157" s="1"/>
      <c r="V157" s="1"/>
      <c r="W157" s="1"/>
      <c r="X157" s="1"/>
      <c r="Y157" s="1"/>
      <c r="Z157" s="1"/>
    </row>
    <row r="158" spans="1:26" s="172" customFormat="1" ht="69" customHeight="1">
      <c r="A158" s="1"/>
      <c r="B158" s="199" t="s">
        <v>196</v>
      </c>
      <c r="C158" s="24" t="str">
        <f>VLOOKUP(B158,Insumos!$A$10:$F$1708,2,FALSE)</f>
        <v xml:space="preserve">SUBSTITUIÇÃO, FORNECIMENTO E INSTALAÇÃO DE PLACAS DE ACM INCLUINDO A RETIRADA E DESCARTE, SUBESTRUTURA DE ALUMÍNIO E FIXAÇÕES NAS FACHADAS E
MARQUISE CONFORME ESPECIFICAÇÃO DO PROJETO EXECUTIVO E CADERNO DE ESPECIFICAÇÕES E ENCARGOS. INCLUI O TRANSPORTE VERTICAL E HORIZONTAL E O TRABALHO EM ALTURA </v>
      </c>
      <c r="D158" s="78" t="str">
        <f>VLOOKUP(B158,Insumos!$A$10:$F$1708,3,FALSE)</f>
        <v>MAT.</v>
      </c>
      <c r="E158" s="78" t="s">
        <v>152</v>
      </c>
      <c r="F158" s="75">
        <v>1</v>
      </c>
      <c r="G158" s="34">
        <f>VLOOKUP(B158,Insumos!$A$10:$F$1708,6,FALSE)</f>
        <v>680</v>
      </c>
      <c r="H158" s="34">
        <f t="shared" ref="H158" si="52">(F158*G158)</f>
        <v>680</v>
      </c>
      <c r="I158" s="1"/>
      <c r="J158" s="1"/>
      <c r="K158" s="1">
        <f t="shared" ref="K158:K170" si="53">IF(AND(B158&lt;&gt;"",B157=""),K157+1,K157)</f>
        <v>10</v>
      </c>
      <c r="L158" s="76" t="str">
        <f t="shared" si="49"/>
        <v/>
      </c>
      <c r="M158" s="76">
        <f t="shared" si="50"/>
        <v>680</v>
      </c>
      <c r="N158" s="173" t="str">
        <f t="shared" si="51"/>
        <v/>
      </c>
      <c r="O158" s="76" t="str">
        <f t="shared" ref="O158:O168" si="54">IF(N158&lt;&gt;"",SUMIF(K158:K174,K158,L158:L174),"")</f>
        <v/>
      </c>
      <c r="P158" s="76" t="str">
        <f t="shared" ref="P158:P168" si="55">IF(N158&lt;&gt;"",SUMIF(K158:K170,K158,M158:M170),"")</f>
        <v/>
      </c>
      <c r="Q158" s="63" t="str">
        <f t="array" ref="Q158">IF(N158&lt;&gt;"",INDEX(H157:H185,MATCH("QUANTIDADE:",B157:B185,0)),"")</f>
        <v/>
      </c>
      <c r="R158" s="1"/>
      <c r="S158" s="1"/>
      <c r="T158" s="1"/>
      <c r="U158" s="1"/>
      <c r="V158" s="1"/>
      <c r="W158" s="1"/>
      <c r="X158" s="1"/>
      <c r="Y158" s="1"/>
      <c r="Z158" s="1"/>
    </row>
    <row r="159" spans="1:26" s="172" customFormat="1" ht="12.75" customHeight="1">
      <c r="A159" s="1"/>
      <c r="B159" s="244" t="s">
        <v>63</v>
      </c>
      <c r="C159" s="210"/>
      <c r="D159" s="210"/>
      <c r="E159" s="210"/>
      <c r="F159" s="210"/>
      <c r="G159" s="211"/>
      <c r="H159" s="79">
        <f>SUMIF(K157:K159,K159,L157:L159)</f>
        <v>0</v>
      </c>
      <c r="I159" s="1"/>
      <c r="J159" s="1"/>
      <c r="K159" s="1">
        <f t="shared" si="53"/>
        <v>10</v>
      </c>
      <c r="L159" s="76" t="str">
        <f t="shared" si="49"/>
        <v/>
      </c>
      <c r="M159" s="76" t="str">
        <f t="shared" si="50"/>
        <v/>
      </c>
      <c r="N159" s="173" t="str">
        <f t="shared" si="51"/>
        <v/>
      </c>
      <c r="O159" s="76" t="str">
        <f t="shared" si="54"/>
        <v/>
      </c>
      <c r="P159" s="76" t="str">
        <f t="shared" si="55"/>
        <v/>
      </c>
      <c r="Q159" s="63" t="str">
        <f t="array" ref="Q159">IF(N159&lt;&gt;"",INDEX(H158:H186,MATCH("QUANTIDADE:",B158:B186,0)),"")</f>
        <v/>
      </c>
      <c r="R159" s="1"/>
      <c r="S159" s="1"/>
      <c r="T159" s="1"/>
      <c r="U159" s="1"/>
      <c r="V159" s="1"/>
      <c r="W159" s="1"/>
      <c r="X159" s="1"/>
      <c r="Y159" s="1"/>
      <c r="Z159" s="1"/>
    </row>
    <row r="160" spans="1:26" s="172" customFormat="1" ht="12.75" customHeight="1">
      <c r="A160" s="1"/>
      <c r="B160" s="244" t="s">
        <v>64</v>
      </c>
      <c r="C160" s="210"/>
      <c r="D160" s="210"/>
      <c r="E160" s="210"/>
      <c r="F160" s="210"/>
      <c r="G160" s="211"/>
      <c r="H160" s="79">
        <f>SUMIF(K157:K160,K160,M157:M160)</f>
        <v>680</v>
      </c>
      <c r="I160" s="1"/>
      <c r="J160" s="1"/>
      <c r="K160" s="1">
        <f t="shared" si="53"/>
        <v>10</v>
      </c>
      <c r="L160" s="76" t="str">
        <f t="shared" si="49"/>
        <v/>
      </c>
      <c r="M160" s="76" t="str">
        <f t="shared" si="50"/>
        <v/>
      </c>
      <c r="N160" s="173" t="str">
        <f t="shared" si="51"/>
        <v/>
      </c>
      <c r="O160" s="76" t="str">
        <f t="shared" si="54"/>
        <v/>
      </c>
      <c r="P160" s="76" t="str">
        <f t="shared" si="55"/>
        <v/>
      </c>
      <c r="Q160" s="63" t="str">
        <f t="array" ref="Q160">IF(N160&lt;&gt;"",INDEX(H159:H187,MATCH("QUANTIDADE:",B159:B187,0)),"")</f>
        <v/>
      </c>
      <c r="R160" s="1"/>
      <c r="S160" s="1"/>
      <c r="T160" s="1"/>
      <c r="U160" s="1"/>
      <c r="V160" s="1"/>
      <c r="W160" s="1"/>
      <c r="X160" s="1"/>
      <c r="Y160" s="1"/>
      <c r="Z160" s="1"/>
    </row>
    <row r="161" spans="1:26" s="172" customFormat="1" ht="12.75" customHeight="1">
      <c r="A161" s="1"/>
      <c r="B161" s="244" t="s">
        <v>65</v>
      </c>
      <c r="C161" s="210"/>
      <c r="D161" s="210"/>
      <c r="E161" s="210"/>
      <c r="F161" s="210"/>
      <c r="G161" s="211"/>
      <c r="H161" s="79">
        <f>SUM(H159:H160)</f>
        <v>680</v>
      </c>
      <c r="I161" s="1"/>
      <c r="J161" s="1"/>
      <c r="K161" s="1">
        <f t="shared" si="53"/>
        <v>10</v>
      </c>
      <c r="L161" s="76" t="str">
        <f t="shared" si="49"/>
        <v/>
      </c>
      <c r="M161" s="76" t="str">
        <f t="shared" si="50"/>
        <v/>
      </c>
      <c r="N161" s="173" t="str">
        <f t="shared" si="51"/>
        <v/>
      </c>
      <c r="O161" s="76" t="str">
        <f t="shared" si="54"/>
        <v/>
      </c>
      <c r="P161" s="76" t="str">
        <f t="shared" si="55"/>
        <v/>
      </c>
      <c r="Q161" s="63" t="str">
        <f t="array" ref="Q161">IF(N161&lt;&gt;"",INDEX(H160:H188,MATCH("QUANTIDADE:",B160:B188,0)),"")</f>
        <v/>
      </c>
      <c r="R161" s="1"/>
      <c r="S161" s="1"/>
      <c r="T161" s="1"/>
      <c r="U161" s="1"/>
      <c r="V161" s="1"/>
      <c r="W161" s="1"/>
      <c r="X161" s="1"/>
      <c r="Y161" s="1"/>
      <c r="Z161" s="1"/>
    </row>
    <row r="162" spans="1:26" s="172" customFormat="1" ht="12.75" customHeight="1">
      <c r="A162" s="1"/>
      <c r="B162" s="244" t="s">
        <v>66</v>
      </c>
      <c r="C162" s="210"/>
      <c r="D162" s="210"/>
      <c r="E162" s="210"/>
      <c r="F162" s="210"/>
      <c r="G162" s="211"/>
      <c r="H162" s="79">
        <v>0</v>
      </c>
      <c r="I162" s="1"/>
      <c r="J162" s="1"/>
      <c r="K162" s="1">
        <f t="shared" si="53"/>
        <v>10</v>
      </c>
      <c r="L162" s="76" t="str">
        <f t="shared" si="49"/>
        <v/>
      </c>
      <c r="M162" s="76" t="str">
        <f t="shared" si="50"/>
        <v/>
      </c>
      <c r="N162" s="173" t="str">
        <f t="shared" si="51"/>
        <v/>
      </c>
      <c r="O162" s="76" t="str">
        <f t="shared" si="54"/>
        <v/>
      </c>
      <c r="P162" s="76" t="str">
        <f t="shared" si="55"/>
        <v/>
      </c>
      <c r="Q162" s="63" t="str">
        <f t="array" ref="Q162">IF(N162&lt;&gt;"",INDEX(H161:H189,MATCH("QUANTIDADE:",B161:B189,0)),"")</f>
        <v/>
      </c>
      <c r="R162" s="1"/>
      <c r="S162" s="1"/>
      <c r="T162" s="1"/>
      <c r="U162" s="1"/>
      <c r="V162" s="1"/>
      <c r="W162" s="1"/>
      <c r="X162" s="1"/>
      <c r="Y162" s="1"/>
      <c r="Z162" s="1"/>
    </row>
    <row r="163" spans="1:26" s="172" customFormat="1" ht="12.75" customHeight="1">
      <c r="A163" s="1"/>
      <c r="B163" s="244" t="s">
        <v>67</v>
      </c>
      <c r="C163" s="210"/>
      <c r="D163" s="210"/>
      <c r="E163" s="210"/>
      <c r="F163" s="210"/>
      <c r="G163" s="211"/>
      <c r="H163" s="79">
        <f>(H161*$H$9)</f>
        <v>169.72525543372296</v>
      </c>
      <c r="I163" s="1"/>
      <c r="J163" s="1"/>
      <c r="K163" s="1">
        <f t="shared" si="53"/>
        <v>10</v>
      </c>
      <c r="L163" s="76" t="str">
        <f t="shared" si="49"/>
        <v/>
      </c>
      <c r="M163" s="76" t="str">
        <f t="shared" si="50"/>
        <v/>
      </c>
      <c r="N163" s="173" t="str">
        <f t="shared" si="51"/>
        <v/>
      </c>
      <c r="O163" s="76" t="str">
        <f t="shared" si="54"/>
        <v/>
      </c>
      <c r="P163" s="76" t="str">
        <f t="shared" si="55"/>
        <v/>
      </c>
      <c r="Q163" s="63" t="str">
        <f t="array" ref="Q163">IF(N163&lt;&gt;"",INDEX(H162:H190,MATCH("QUANTIDADE:",B162:B190,0)),"")</f>
        <v/>
      </c>
      <c r="R163" s="1"/>
      <c r="S163" s="1"/>
      <c r="T163" s="1"/>
      <c r="U163" s="1"/>
      <c r="V163" s="1"/>
      <c r="W163" s="1"/>
      <c r="X163" s="1"/>
      <c r="Y163" s="1"/>
      <c r="Z163" s="1"/>
    </row>
    <row r="164" spans="1:26" s="172" customFormat="1" ht="12.75" customHeight="1">
      <c r="A164" s="1"/>
      <c r="B164" s="244" t="s">
        <v>68</v>
      </c>
      <c r="C164" s="210"/>
      <c r="D164" s="210"/>
      <c r="E164" s="210"/>
      <c r="F164" s="210"/>
      <c r="G164" s="211"/>
      <c r="H164" s="79">
        <v>0</v>
      </c>
      <c r="I164" s="1"/>
      <c r="J164" s="1"/>
      <c r="K164" s="1">
        <f t="shared" si="53"/>
        <v>10</v>
      </c>
      <c r="L164" s="76" t="str">
        <f t="shared" si="49"/>
        <v/>
      </c>
      <c r="M164" s="76" t="str">
        <f t="shared" si="50"/>
        <v/>
      </c>
      <c r="N164" s="173" t="str">
        <f t="shared" si="51"/>
        <v/>
      </c>
      <c r="O164" s="76" t="str">
        <f t="shared" si="54"/>
        <v/>
      </c>
      <c r="P164" s="76" t="str">
        <f t="shared" si="55"/>
        <v/>
      </c>
      <c r="Q164" s="63" t="str">
        <f t="array" ref="Q164">IF(N164&lt;&gt;"",INDEX(H163:H191,MATCH("QUANTIDADE:",B163:B191,0)),"")</f>
        <v/>
      </c>
      <c r="R164" s="1"/>
      <c r="S164" s="1"/>
      <c r="T164" s="1"/>
      <c r="U164" s="1"/>
      <c r="V164" s="1"/>
      <c r="W164" s="1"/>
      <c r="X164" s="1"/>
      <c r="Y164" s="1"/>
      <c r="Z164" s="1"/>
    </row>
    <row r="165" spans="1:26" s="172" customFormat="1" ht="12.75" customHeight="1">
      <c r="A165" s="1"/>
      <c r="B165" s="244" t="s">
        <v>69</v>
      </c>
      <c r="C165" s="210"/>
      <c r="D165" s="210"/>
      <c r="E165" s="210"/>
      <c r="F165" s="210"/>
      <c r="G165" s="211"/>
      <c r="H165" s="79">
        <f>SUM(H162:H164)</f>
        <v>169.72525543372296</v>
      </c>
      <c r="I165" s="1"/>
      <c r="J165" s="1"/>
      <c r="K165" s="1">
        <f t="shared" si="53"/>
        <v>10</v>
      </c>
      <c r="L165" s="76" t="str">
        <f t="shared" si="49"/>
        <v/>
      </c>
      <c r="M165" s="76" t="str">
        <f t="shared" si="50"/>
        <v/>
      </c>
      <c r="N165" s="173" t="str">
        <f t="shared" si="51"/>
        <v/>
      </c>
      <c r="O165" s="76" t="str">
        <f t="shared" si="54"/>
        <v/>
      </c>
      <c r="P165" s="76" t="str">
        <f t="shared" si="55"/>
        <v/>
      </c>
      <c r="Q165" s="63" t="str">
        <f t="array" ref="Q165">IF(N165&lt;&gt;"",INDEX(H164:H192,MATCH("QUANTIDADE:",B164:B192,0)),"")</f>
        <v/>
      </c>
      <c r="R165" s="1"/>
      <c r="S165" s="1"/>
      <c r="T165" s="1"/>
      <c r="U165" s="1"/>
      <c r="V165" s="1"/>
      <c r="W165" s="1"/>
      <c r="X165" s="1"/>
      <c r="Y165" s="1"/>
      <c r="Z165" s="1"/>
    </row>
    <row r="166" spans="1:26" s="172" customFormat="1" ht="12.75" customHeight="1">
      <c r="A166" s="1"/>
      <c r="B166" s="244" t="s">
        <v>70</v>
      </c>
      <c r="C166" s="210"/>
      <c r="D166" s="210"/>
      <c r="E166" s="210"/>
      <c r="F166" s="210"/>
      <c r="G166" s="211"/>
      <c r="H166" s="79">
        <f>SUM(H165,H161)</f>
        <v>849.72525543372296</v>
      </c>
      <c r="I166" s="1"/>
      <c r="J166" s="1"/>
      <c r="K166" s="1">
        <f t="shared" si="53"/>
        <v>10</v>
      </c>
      <c r="L166" s="76" t="str">
        <f t="shared" si="49"/>
        <v/>
      </c>
      <c r="M166" s="76" t="str">
        <f t="shared" si="50"/>
        <v/>
      </c>
      <c r="N166" s="173" t="str">
        <f t="shared" si="51"/>
        <v/>
      </c>
      <c r="O166" s="76" t="str">
        <f t="shared" si="54"/>
        <v/>
      </c>
      <c r="P166" s="76" t="str">
        <f t="shared" si="55"/>
        <v/>
      </c>
      <c r="Q166" s="63" t="str">
        <f t="array" ref="Q166">IF(N166&lt;&gt;"",INDEX(H165:H193,MATCH("QUANTIDADE:",B165:B193,0)),"")</f>
        <v/>
      </c>
      <c r="R166" s="1"/>
      <c r="S166" s="1"/>
      <c r="T166" s="1"/>
      <c r="U166" s="1"/>
      <c r="V166" s="1"/>
      <c r="W166" s="1"/>
      <c r="X166" s="1"/>
      <c r="Y166" s="1"/>
      <c r="Z166" s="1"/>
    </row>
    <row r="167" spans="1:26" s="172" customFormat="1" ht="12.75" customHeight="1">
      <c r="A167" s="1"/>
      <c r="B167" s="244" t="s">
        <v>71</v>
      </c>
      <c r="C167" s="210"/>
      <c r="D167" s="210"/>
      <c r="E167" s="210"/>
      <c r="F167" s="210"/>
      <c r="G167" s="211"/>
      <c r="H167" s="89">
        <v>20</v>
      </c>
      <c r="I167" s="1"/>
      <c r="J167" s="1"/>
      <c r="K167" s="1">
        <f t="shared" si="53"/>
        <v>10</v>
      </c>
      <c r="L167" s="76" t="str">
        <f t="shared" si="49"/>
        <v/>
      </c>
      <c r="M167" s="76" t="str">
        <f t="shared" si="50"/>
        <v/>
      </c>
      <c r="N167" s="173" t="str">
        <f t="shared" si="51"/>
        <v/>
      </c>
      <c r="O167" s="76" t="str">
        <f t="shared" si="54"/>
        <v/>
      </c>
      <c r="P167" s="76" t="str">
        <f t="shared" si="55"/>
        <v/>
      </c>
      <c r="Q167" s="63" t="str">
        <f t="array" ref="Q167">IF(N167&lt;&gt;"",INDEX(H166:H194,MATCH("QUANTIDADE:",B166:B194,0)),"")</f>
        <v/>
      </c>
      <c r="R167" s="1"/>
      <c r="S167" s="1"/>
      <c r="T167" s="1"/>
      <c r="U167" s="1"/>
      <c r="V167" s="1"/>
      <c r="W167" s="1"/>
      <c r="X167" s="1"/>
      <c r="Y167" s="1"/>
      <c r="Z167" s="1"/>
    </row>
    <row r="168" spans="1:26" s="172" customFormat="1" ht="12.75" customHeight="1">
      <c r="A168" s="1"/>
      <c r="B168" s="244" t="s">
        <v>72</v>
      </c>
      <c r="C168" s="210"/>
      <c r="D168" s="210"/>
      <c r="E168" s="210"/>
      <c r="F168" s="210"/>
      <c r="G168" s="211"/>
      <c r="H168" s="79">
        <f>(H167*H166)</f>
        <v>16994.505108674461</v>
      </c>
      <c r="I168" s="1"/>
      <c r="J168" s="1"/>
      <c r="K168" s="1">
        <f t="shared" si="53"/>
        <v>10</v>
      </c>
      <c r="L168" s="76" t="str">
        <f t="shared" si="49"/>
        <v/>
      </c>
      <c r="M168" s="76" t="str">
        <f t="shared" si="50"/>
        <v/>
      </c>
      <c r="N168" s="173" t="str">
        <f t="shared" si="51"/>
        <v/>
      </c>
      <c r="O168" s="76" t="str">
        <f t="shared" si="54"/>
        <v/>
      </c>
      <c r="P168" s="76" t="str">
        <f t="shared" si="55"/>
        <v/>
      </c>
      <c r="Q168" s="63" t="str">
        <f t="array" ref="Q168">IF(N168&lt;&gt;"",INDEX(H167:H195,MATCH("QUANTIDADE:",B167:B195,0)),"")</f>
        <v/>
      </c>
      <c r="R168" s="1"/>
      <c r="S168" s="1"/>
      <c r="T168" s="1"/>
      <c r="U168" s="1"/>
      <c r="V168" s="1"/>
      <c r="W168" s="1"/>
      <c r="X168" s="1"/>
      <c r="Y168" s="1"/>
      <c r="Z168" s="1"/>
    </row>
    <row r="169" spans="1:26" s="170" customFormat="1" ht="12.75" customHeight="1">
      <c r="A169" s="1"/>
      <c r="B169" s="81"/>
      <c r="C169" s="174"/>
      <c r="D169" s="174"/>
      <c r="E169" s="174"/>
      <c r="F169" s="174"/>
      <c r="G169" s="174"/>
      <c r="H169" s="83"/>
      <c r="I169" s="1"/>
      <c r="J169" s="1"/>
      <c r="K169" s="1">
        <f t="shared" si="53"/>
        <v>10</v>
      </c>
      <c r="L169" s="76"/>
      <c r="M169" s="76"/>
      <c r="N169" s="171"/>
      <c r="O169" s="76"/>
      <c r="P169" s="76"/>
      <c r="Q169" s="17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s="172" customFormat="1" ht="12.75" customHeight="1">
      <c r="A170" s="1"/>
      <c r="B170" s="73" t="s">
        <v>171</v>
      </c>
      <c r="C170" s="84" t="s">
        <v>172</v>
      </c>
      <c r="D170" s="74" t="s">
        <v>62</v>
      </c>
      <c r="E170" s="74" t="s">
        <v>144</v>
      </c>
      <c r="F170" s="34"/>
      <c r="G170" s="34"/>
      <c r="H170" s="34"/>
      <c r="I170" s="1"/>
      <c r="J170" s="1"/>
      <c r="K170" s="1">
        <f t="shared" si="53"/>
        <v>11</v>
      </c>
      <c r="L170" s="76" t="str">
        <f t="shared" ref="L170:L181" si="56">IF(D170="M.O.",H170,"")</f>
        <v/>
      </c>
      <c r="M170" s="76" t="str">
        <f t="shared" ref="M170:M181" si="57">IF(AND(G170&lt;&gt;"",L170=""),H170,"")</f>
        <v/>
      </c>
      <c r="N170" s="173" t="str">
        <f t="shared" ref="N170:N181" si="58">IF(AND(G170="",F170="",E170&lt;&gt;""),B170,"")</f>
        <v>03.01.05</v>
      </c>
      <c r="O170" s="76">
        <f>IF(N170&lt;&gt;"",SUMIF(K170:K181,K170,L170:L181),"")</f>
        <v>0</v>
      </c>
      <c r="P170" s="76">
        <f>IF(N170&lt;&gt;"",SUMIF(K170:K181,K170,M170:M181),"")</f>
        <v>680</v>
      </c>
      <c r="Q170" s="63">
        <f t="array" ref="Q170">IF(N170&lt;&gt;"",INDEX(H169:H197,MATCH("QUANTIDADE:",B169:B197,0)),"")</f>
        <v>124</v>
      </c>
      <c r="R170" s="1"/>
      <c r="S170" s="1"/>
      <c r="T170" s="1"/>
      <c r="U170" s="1"/>
      <c r="V170" s="1"/>
      <c r="W170" s="1"/>
      <c r="X170" s="1"/>
      <c r="Y170" s="1"/>
      <c r="Z170" s="1"/>
    </row>
    <row r="171" spans="1:26" s="172" customFormat="1" ht="69" customHeight="1">
      <c r="A171" s="1"/>
      <c r="B171" s="199" t="s">
        <v>196</v>
      </c>
      <c r="C171" s="24" t="str">
        <f>VLOOKUP(B171,Insumos!$A$10:$F$1708,2,FALSE)</f>
        <v xml:space="preserve">SUBSTITUIÇÃO, FORNECIMENTO E INSTALAÇÃO DE PLACAS DE ACM INCLUINDO A RETIRADA E DESCARTE, SUBESTRUTURA DE ALUMÍNIO E FIXAÇÕES NAS FACHADAS E
MARQUISE CONFORME ESPECIFICAÇÃO DO PROJETO EXECUTIVO E CADERNO DE ESPECIFICAÇÕES E ENCARGOS. INCLUI O TRANSPORTE VERTICAL E HORIZONTAL E O TRABALHO EM ALTURA </v>
      </c>
      <c r="D171" s="78" t="str">
        <f>VLOOKUP(B171,Insumos!$A$10:$F$1708,3,FALSE)</f>
        <v>MAT.</v>
      </c>
      <c r="E171" s="78" t="s">
        <v>152</v>
      </c>
      <c r="F171" s="75">
        <v>1</v>
      </c>
      <c r="G171" s="34">
        <f>VLOOKUP(B171,Insumos!$A$10:$F$1708,6,FALSE)</f>
        <v>680</v>
      </c>
      <c r="H171" s="34">
        <f t="shared" ref="H171" si="59">(F171*G171)</f>
        <v>680</v>
      </c>
      <c r="I171" s="1"/>
      <c r="J171" s="1"/>
      <c r="K171" s="1">
        <f t="shared" ref="K171:K183" si="60">IF(AND(B171&lt;&gt;"",B170=""),K170+1,K170)</f>
        <v>11</v>
      </c>
      <c r="L171" s="76" t="str">
        <f t="shared" si="56"/>
        <v/>
      </c>
      <c r="M171" s="76">
        <f t="shared" si="57"/>
        <v>680</v>
      </c>
      <c r="N171" s="173" t="str">
        <f t="shared" si="58"/>
        <v/>
      </c>
      <c r="O171" s="76" t="str">
        <f t="shared" ref="O171:O181" si="61">IF(N171&lt;&gt;"",SUMIF(K171:K187,K171,L171:L187),"")</f>
        <v/>
      </c>
      <c r="P171" s="76" t="str">
        <f t="shared" ref="P171:P181" si="62">IF(N171&lt;&gt;"",SUMIF(K171:K183,K171,M171:M183),"")</f>
        <v/>
      </c>
      <c r="Q171" s="63" t="str">
        <f t="array" ref="Q171">IF(N171&lt;&gt;"",INDEX(H170:H198,MATCH("QUANTIDADE:",B170:B198,0)),"")</f>
        <v/>
      </c>
      <c r="R171" s="1"/>
      <c r="S171" s="1"/>
      <c r="T171" s="1"/>
      <c r="U171" s="1"/>
      <c r="V171" s="1"/>
      <c r="W171" s="1"/>
      <c r="X171" s="1"/>
      <c r="Y171" s="1"/>
      <c r="Z171" s="1"/>
    </row>
    <row r="172" spans="1:26" s="172" customFormat="1" ht="12.75" customHeight="1">
      <c r="A172" s="1"/>
      <c r="B172" s="244" t="s">
        <v>63</v>
      </c>
      <c r="C172" s="210"/>
      <c r="D172" s="210"/>
      <c r="E172" s="210"/>
      <c r="F172" s="210"/>
      <c r="G172" s="211"/>
      <c r="H172" s="79">
        <f>SUMIF(K170:K172,K172,L170:L172)</f>
        <v>0</v>
      </c>
      <c r="I172" s="1"/>
      <c r="J172" s="1"/>
      <c r="K172" s="1">
        <f t="shared" si="60"/>
        <v>11</v>
      </c>
      <c r="L172" s="76" t="str">
        <f t="shared" si="56"/>
        <v/>
      </c>
      <c r="M172" s="76" t="str">
        <f t="shared" si="57"/>
        <v/>
      </c>
      <c r="N172" s="173" t="str">
        <f t="shared" si="58"/>
        <v/>
      </c>
      <c r="O172" s="76" t="str">
        <f t="shared" si="61"/>
        <v/>
      </c>
      <c r="P172" s="76" t="str">
        <f t="shared" si="62"/>
        <v/>
      </c>
      <c r="Q172" s="63" t="str">
        <f t="array" ref="Q172">IF(N172&lt;&gt;"",INDEX(H171:H199,MATCH("QUANTIDADE:",B171:B199,0)),"")</f>
        <v/>
      </c>
      <c r="R172" s="1"/>
      <c r="S172" s="1"/>
      <c r="T172" s="1"/>
      <c r="U172" s="1"/>
      <c r="V172" s="1"/>
      <c r="W172" s="1"/>
      <c r="X172" s="1"/>
      <c r="Y172" s="1"/>
      <c r="Z172" s="1"/>
    </row>
    <row r="173" spans="1:26" s="172" customFormat="1" ht="12.75" customHeight="1">
      <c r="A173" s="1"/>
      <c r="B173" s="244" t="s">
        <v>64</v>
      </c>
      <c r="C173" s="210"/>
      <c r="D173" s="210"/>
      <c r="E173" s="210"/>
      <c r="F173" s="210"/>
      <c r="G173" s="211"/>
      <c r="H173" s="79">
        <f>SUMIF(K170:K173,K173,M170:M173)</f>
        <v>680</v>
      </c>
      <c r="I173" s="1"/>
      <c r="J173" s="1"/>
      <c r="K173" s="1">
        <f t="shared" si="60"/>
        <v>11</v>
      </c>
      <c r="L173" s="76" t="str">
        <f t="shared" si="56"/>
        <v/>
      </c>
      <c r="M173" s="76" t="str">
        <f t="shared" si="57"/>
        <v/>
      </c>
      <c r="N173" s="173" t="str">
        <f t="shared" si="58"/>
        <v/>
      </c>
      <c r="O173" s="76" t="str">
        <f t="shared" si="61"/>
        <v/>
      </c>
      <c r="P173" s="76" t="str">
        <f t="shared" si="62"/>
        <v/>
      </c>
      <c r="Q173" s="63" t="str">
        <f t="array" ref="Q173">IF(N173&lt;&gt;"",INDEX(H172:H200,MATCH("QUANTIDADE:",B172:B200,0)),"")</f>
        <v/>
      </c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172" customFormat="1" ht="12.75" customHeight="1">
      <c r="A174" s="1"/>
      <c r="B174" s="244" t="s">
        <v>65</v>
      </c>
      <c r="C174" s="210"/>
      <c r="D174" s="210"/>
      <c r="E174" s="210"/>
      <c r="F174" s="210"/>
      <c r="G174" s="211"/>
      <c r="H174" s="79">
        <f>SUM(H172:H173)</f>
        <v>680</v>
      </c>
      <c r="I174" s="1"/>
      <c r="J174" s="1"/>
      <c r="K174" s="1">
        <f t="shared" si="60"/>
        <v>11</v>
      </c>
      <c r="L174" s="76" t="str">
        <f t="shared" si="56"/>
        <v/>
      </c>
      <c r="M174" s="76" t="str">
        <f t="shared" si="57"/>
        <v/>
      </c>
      <c r="N174" s="173" t="str">
        <f t="shared" si="58"/>
        <v/>
      </c>
      <c r="O174" s="76" t="str">
        <f t="shared" si="61"/>
        <v/>
      </c>
      <c r="P174" s="76" t="str">
        <f t="shared" si="62"/>
        <v/>
      </c>
      <c r="Q174" s="63" t="str">
        <f t="array" ref="Q174">IF(N174&lt;&gt;"",INDEX(H173:H201,MATCH("QUANTIDADE:",B173:B201,0)),"")</f>
        <v/>
      </c>
      <c r="R174" s="1"/>
      <c r="S174" s="1"/>
      <c r="T174" s="1"/>
      <c r="U174" s="1"/>
      <c r="V174" s="1"/>
      <c r="W174" s="1"/>
      <c r="X174" s="1"/>
      <c r="Y174" s="1"/>
      <c r="Z174" s="1"/>
    </row>
    <row r="175" spans="1:26" s="172" customFormat="1" ht="12.75" customHeight="1">
      <c r="A175" s="1"/>
      <c r="B175" s="244" t="s">
        <v>66</v>
      </c>
      <c r="C175" s="210"/>
      <c r="D175" s="210"/>
      <c r="E175" s="210"/>
      <c r="F175" s="210"/>
      <c r="G175" s="211"/>
      <c r="H175" s="79">
        <v>0</v>
      </c>
      <c r="I175" s="1"/>
      <c r="J175" s="1"/>
      <c r="K175" s="1">
        <f t="shared" si="60"/>
        <v>11</v>
      </c>
      <c r="L175" s="76" t="str">
        <f t="shared" si="56"/>
        <v/>
      </c>
      <c r="M175" s="76" t="str">
        <f t="shared" si="57"/>
        <v/>
      </c>
      <c r="N175" s="173" t="str">
        <f t="shared" si="58"/>
        <v/>
      </c>
      <c r="O175" s="76" t="str">
        <f t="shared" si="61"/>
        <v/>
      </c>
      <c r="P175" s="76" t="str">
        <f t="shared" si="62"/>
        <v/>
      </c>
      <c r="Q175" s="63" t="str">
        <f t="array" ref="Q175">IF(N175&lt;&gt;"",INDEX(H174:H202,MATCH("QUANTIDADE:",B174:B202,0)),"")</f>
        <v/>
      </c>
      <c r="R175" s="1"/>
      <c r="S175" s="1"/>
      <c r="T175" s="1"/>
      <c r="U175" s="1"/>
      <c r="V175" s="1"/>
      <c r="W175" s="1"/>
      <c r="X175" s="1"/>
      <c r="Y175" s="1"/>
      <c r="Z175" s="1"/>
    </row>
    <row r="176" spans="1:26" s="172" customFormat="1" ht="12.75" customHeight="1">
      <c r="A176" s="1"/>
      <c r="B176" s="244" t="s">
        <v>67</v>
      </c>
      <c r="C176" s="210"/>
      <c r="D176" s="210"/>
      <c r="E176" s="210"/>
      <c r="F176" s="210"/>
      <c r="G176" s="211"/>
      <c r="H176" s="79">
        <f>(H174*$H$9)</f>
        <v>169.72525543372296</v>
      </c>
      <c r="I176" s="1"/>
      <c r="J176" s="1"/>
      <c r="K176" s="1">
        <f t="shared" si="60"/>
        <v>11</v>
      </c>
      <c r="L176" s="76" t="str">
        <f t="shared" si="56"/>
        <v/>
      </c>
      <c r="M176" s="76" t="str">
        <f t="shared" si="57"/>
        <v/>
      </c>
      <c r="N176" s="173" t="str">
        <f t="shared" si="58"/>
        <v/>
      </c>
      <c r="O176" s="76" t="str">
        <f t="shared" si="61"/>
        <v/>
      </c>
      <c r="P176" s="76" t="str">
        <f t="shared" si="62"/>
        <v/>
      </c>
      <c r="Q176" s="63" t="str">
        <f t="array" ref="Q176">IF(N176&lt;&gt;"",INDEX(H175:H203,MATCH("QUANTIDADE:",B175:B203,0)),"")</f>
        <v/>
      </c>
      <c r="R176" s="1"/>
      <c r="S176" s="1"/>
      <c r="T176" s="1"/>
      <c r="U176" s="1"/>
      <c r="V176" s="1"/>
      <c r="W176" s="1"/>
      <c r="X176" s="1"/>
      <c r="Y176" s="1"/>
      <c r="Z176" s="1"/>
    </row>
    <row r="177" spans="1:26" s="172" customFormat="1" ht="12.75" customHeight="1">
      <c r="A177" s="1"/>
      <c r="B177" s="244" t="s">
        <v>68</v>
      </c>
      <c r="C177" s="210"/>
      <c r="D177" s="210"/>
      <c r="E177" s="210"/>
      <c r="F177" s="210"/>
      <c r="G177" s="211"/>
      <c r="H177" s="79">
        <v>0</v>
      </c>
      <c r="I177" s="1"/>
      <c r="J177" s="1"/>
      <c r="K177" s="1">
        <f t="shared" si="60"/>
        <v>11</v>
      </c>
      <c r="L177" s="76" t="str">
        <f t="shared" si="56"/>
        <v/>
      </c>
      <c r="M177" s="76" t="str">
        <f t="shared" si="57"/>
        <v/>
      </c>
      <c r="N177" s="173" t="str">
        <f t="shared" si="58"/>
        <v/>
      </c>
      <c r="O177" s="76" t="str">
        <f t="shared" si="61"/>
        <v/>
      </c>
      <c r="P177" s="76" t="str">
        <f t="shared" si="62"/>
        <v/>
      </c>
      <c r="Q177" s="63" t="str">
        <f t="array" ref="Q177">IF(N177&lt;&gt;"",INDEX(H176:H204,MATCH("QUANTIDADE:",B176:B204,0)),"")</f>
        <v/>
      </c>
      <c r="R177" s="1"/>
      <c r="S177" s="1"/>
      <c r="T177" s="1"/>
      <c r="U177" s="1"/>
      <c r="V177" s="1"/>
      <c r="W177" s="1"/>
      <c r="X177" s="1"/>
      <c r="Y177" s="1"/>
      <c r="Z177" s="1"/>
    </row>
    <row r="178" spans="1:26" s="172" customFormat="1" ht="12.75" customHeight="1">
      <c r="A178" s="1"/>
      <c r="B178" s="244" t="s">
        <v>69</v>
      </c>
      <c r="C178" s="210"/>
      <c r="D178" s="210"/>
      <c r="E178" s="210"/>
      <c r="F178" s="210"/>
      <c r="G178" s="211"/>
      <c r="H178" s="79">
        <f>SUM(H175:H177)</f>
        <v>169.72525543372296</v>
      </c>
      <c r="I178" s="1"/>
      <c r="J178" s="1"/>
      <c r="K178" s="1">
        <f t="shared" si="60"/>
        <v>11</v>
      </c>
      <c r="L178" s="76" t="str">
        <f t="shared" si="56"/>
        <v/>
      </c>
      <c r="M178" s="76" t="str">
        <f t="shared" si="57"/>
        <v/>
      </c>
      <c r="N178" s="173" t="str">
        <f t="shared" si="58"/>
        <v/>
      </c>
      <c r="O178" s="76" t="str">
        <f t="shared" si="61"/>
        <v/>
      </c>
      <c r="P178" s="76" t="str">
        <f t="shared" si="62"/>
        <v/>
      </c>
      <c r="Q178" s="63" t="str">
        <f t="array" ref="Q178">IF(N178&lt;&gt;"",INDEX(H177:H205,MATCH("QUANTIDADE:",B177:B205,0)),"")</f>
        <v/>
      </c>
      <c r="R178" s="1"/>
      <c r="S178" s="1"/>
      <c r="T178" s="1"/>
      <c r="U178" s="1"/>
      <c r="V178" s="1"/>
      <c r="W178" s="1"/>
      <c r="X178" s="1"/>
      <c r="Y178" s="1"/>
      <c r="Z178" s="1"/>
    </row>
    <row r="179" spans="1:26" s="172" customFormat="1" ht="12.75" customHeight="1">
      <c r="A179" s="1"/>
      <c r="B179" s="244" t="s">
        <v>70</v>
      </c>
      <c r="C179" s="210"/>
      <c r="D179" s="210"/>
      <c r="E179" s="210"/>
      <c r="F179" s="210"/>
      <c r="G179" s="211"/>
      <c r="H179" s="79">
        <f>SUM(H178,H174)</f>
        <v>849.72525543372296</v>
      </c>
      <c r="I179" s="1"/>
      <c r="J179" s="1"/>
      <c r="K179" s="1">
        <f t="shared" si="60"/>
        <v>11</v>
      </c>
      <c r="L179" s="76" t="str">
        <f t="shared" si="56"/>
        <v/>
      </c>
      <c r="M179" s="76" t="str">
        <f t="shared" si="57"/>
        <v/>
      </c>
      <c r="N179" s="173" t="str">
        <f t="shared" si="58"/>
        <v/>
      </c>
      <c r="O179" s="76" t="str">
        <f t="shared" si="61"/>
        <v/>
      </c>
      <c r="P179" s="76" t="str">
        <f t="shared" si="62"/>
        <v/>
      </c>
      <c r="Q179" s="63" t="str">
        <f t="array" ref="Q179">IF(N179&lt;&gt;"",INDEX(H178:H206,MATCH("QUANTIDADE:",B178:B206,0)),"")</f>
        <v/>
      </c>
      <c r="R179" s="1"/>
      <c r="S179" s="1"/>
      <c r="T179" s="1"/>
      <c r="U179" s="1"/>
      <c r="V179" s="1"/>
      <c r="W179" s="1"/>
      <c r="X179" s="1"/>
      <c r="Y179" s="1"/>
      <c r="Z179" s="1"/>
    </row>
    <row r="180" spans="1:26" s="172" customFormat="1" ht="12.75" customHeight="1">
      <c r="A180" s="1"/>
      <c r="B180" s="244" t="s">
        <v>71</v>
      </c>
      <c r="C180" s="210"/>
      <c r="D180" s="210"/>
      <c r="E180" s="210"/>
      <c r="F180" s="210"/>
      <c r="G180" s="211"/>
      <c r="H180" s="89">
        <f>SUM(Quantitativos!D7,Quantitativos!D8)</f>
        <v>124</v>
      </c>
      <c r="I180" s="1"/>
      <c r="J180" s="1"/>
      <c r="K180" s="1">
        <f t="shared" si="60"/>
        <v>11</v>
      </c>
      <c r="L180" s="76" t="str">
        <f t="shared" si="56"/>
        <v/>
      </c>
      <c r="M180" s="76" t="str">
        <f t="shared" si="57"/>
        <v/>
      </c>
      <c r="N180" s="173" t="str">
        <f t="shared" si="58"/>
        <v/>
      </c>
      <c r="O180" s="76" t="str">
        <f t="shared" si="61"/>
        <v/>
      </c>
      <c r="P180" s="76" t="str">
        <f t="shared" si="62"/>
        <v/>
      </c>
      <c r="Q180" s="63" t="str">
        <f t="array" ref="Q180">IF(N180&lt;&gt;"",INDEX(H179:H207,MATCH("QUANTIDADE:",B179:B207,0)),"")</f>
        <v/>
      </c>
      <c r="R180" s="1"/>
      <c r="S180" s="1"/>
      <c r="T180" s="1"/>
      <c r="U180" s="1"/>
      <c r="V180" s="1"/>
      <c r="W180" s="1"/>
      <c r="X180" s="1"/>
      <c r="Y180" s="1"/>
      <c r="Z180" s="1"/>
    </row>
    <row r="181" spans="1:26" s="172" customFormat="1" ht="12.75" customHeight="1">
      <c r="A181" s="1"/>
      <c r="B181" s="244" t="s">
        <v>72</v>
      </c>
      <c r="C181" s="210"/>
      <c r="D181" s="210"/>
      <c r="E181" s="210"/>
      <c r="F181" s="210"/>
      <c r="G181" s="211"/>
      <c r="H181" s="79">
        <f>(H180*H179)</f>
        <v>105365.93167378164</v>
      </c>
      <c r="I181" s="1"/>
      <c r="J181" s="1"/>
      <c r="K181" s="1">
        <f t="shared" si="60"/>
        <v>11</v>
      </c>
      <c r="L181" s="76" t="str">
        <f t="shared" si="56"/>
        <v/>
      </c>
      <c r="M181" s="76" t="str">
        <f t="shared" si="57"/>
        <v/>
      </c>
      <c r="N181" s="173" t="str">
        <f t="shared" si="58"/>
        <v/>
      </c>
      <c r="O181" s="76" t="str">
        <f t="shared" si="61"/>
        <v/>
      </c>
      <c r="P181" s="76" t="str">
        <f t="shared" si="62"/>
        <v/>
      </c>
      <c r="Q181" s="63" t="str">
        <f t="array" ref="Q181">IF(N181&lt;&gt;"",INDEX(H180:H208,MATCH("QUANTIDADE:",B180:B208,0)),"")</f>
        <v/>
      </c>
      <c r="R181" s="1"/>
      <c r="S181" s="1"/>
      <c r="T181" s="1"/>
      <c r="U181" s="1"/>
      <c r="V181" s="1"/>
      <c r="W181" s="1"/>
      <c r="X181" s="1"/>
      <c r="Y181" s="1"/>
      <c r="Z181" s="1"/>
    </row>
    <row r="182" spans="1:26" s="170" customFormat="1" ht="12.75" customHeight="1">
      <c r="A182" s="1"/>
      <c r="B182" s="81"/>
      <c r="C182" s="174"/>
      <c r="D182" s="174"/>
      <c r="E182" s="174"/>
      <c r="F182" s="174"/>
      <c r="G182" s="174"/>
      <c r="H182" s="83"/>
      <c r="I182" s="1"/>
      <c r="J182" s="1"/>
      <c r="K182" s="1">
        <f t="shared" si="60"/>
        <v>11</v>
      </c>
      <c r="L182" s="76"/>
      <c r="M182" s="76"/>
      <c r="N182" s="171"/>
      <c r="O182" s="76"/>
      <c r="P182" s="76"/>
      <c r="Q182" s="17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s="172" customFormat="1" ht="12.75" customHeight="1">
      <c r="A183" s="1"/>
      <c r="B183" s="73" t="s">
        <v>173</v>
      </c>
      <c r="C183" s="84" t="s">
        <v>174</v>
      </c>
      <c r="D183" s="74" t="s">
        <v>62</v>
      </c>
      <c r="E183" s="74" t="s">
        <v>144</v>
      </c>
      <c r="F183" s="34"/>
      <c r="G183" s="34"/>
      <c r="H183" s="34"/>
      <c r="I183" s="1"/>
      <c r="J183" s="1"/>
      <c r="K183" s="1">
        <f t="shared" si="60"/>
        <v>12</v>
      </c>
      <c r="L183" s="76" t="str">
        <f t="shared" ref="L183:L194" si="63">IF(D183="M.O.",H183,"")</f>
        <v/>
      </c>
      <c r="M183" s="76" t="str">
        <f t="shared" ref="M183:M194" si="64">IF(AND(G183&lt;&gt;"",L183=""),H183,"")</f>
        <v/>
      </c>
      <c r="N183" s="173" t="str">
        <f t="shared" ref="N183:N194" si="65">IF(AND(G183="",F183="",E183&lt;&gt;""),B183,"")</f>
        <v>03.01.06</v>
      </c>
      <c r="O183" s="76">
        <f>IF(N183&lt;&gt;"",SUMIF(K183:K194,K183,L183:L194),"")</f>
        <v>0</v>
      </c>
      <c r="P183" s="76">
        <f>IF(N183&lt;&gt;"",SUMIF(K183:K194,K183,M183:M194),"")</f>
        <v>680</v>
      </c>
      <c r="Q183" s="63">
        <f t="array" ref="Q183">IF(N183&lt;&gt;"",INDEX(H182:H210,MATCH("QUANTIDADE:",B182:B210,0)),"")</f>
        <v>83</v>
      </c>
      <c r="R183" s="1"/>
      <c r="S183" s="1"/>
      <c r="T183" s="1"/>
      <c r="U183" s="1"/>
      <c r="V183" s="1"/>
      <c r="W183" s="1"/>
      <c r="X183" s="1"/>
      <c r="Y183" s="1"/>
      <c r="Z183" s="1"/>
    </row>
    <row r="184" spans="1:26" s="172" customFormat="1" ht="69" customHeight="1">
      <c r="A184" s="1"/>
      <c r="B184" s="199" t="s">
        <v>196</v>
      </c>
      <c r="C184" s="24" t="str">
        <f>VLOOKUP(B184,Insumos!$A$10:$F$1708,2,FALSE)</f>
        <v xml:space="preserve">SUBSTITUIÇÃO, FORNECIMENTO E INSTALAÇÃO DE PLACAS DE ACM INCLUINDO A RETIRADA E DESCARTE, SUBESTRUTURA DE ALUMÍNIO E FIXAÇÕES NAS FACHADAS E
MARQUISE CONFORME ESPECIFICAÇÃO DO PROJETO EXECUTIVO E CADERNO DE ESPECIFICAÇÕES E ENCARGOS. INCLUI O TRANSPORTE VERTICAL E HORIZONTAL E O TRABALHO EM ALTURA </v>
      </c>
      <c r="D184" s="78" t="str">
        <f>VLOOKUP(B184,Insumos!$A$10:$F$1708,3,FALSE)</f>
        <v>MAT.</v>
      </c>
      <c r="E184" s="78" t="s">
        <v>152</v>
      </c>
      <c r="F184" s="75">
        <v>1</v>
      </c>
      <c r="G184" s="34">
        <f>VLOOKUP(B184,Insumos!$A$10:$F$1708,6,FALSE)</f>
        <v>680</v>
      </c>
      <c r="H184" s="34">
        <f t="shared" ref="H184" si="66">(F184*G184)</f>
        <v>680</v>
      </c>
      <c r="I184" s="1"/>
      <c r="J184" s="1"/>
      <c r="K184" s="1">
        <f t="shared" ref="K184:K195" si="67">IF(AND(B184&lt;&gt;"",B183=""),K183+1,K183)</f>
        <v>12</v>
      </c>
      <c r="L184" s="76" t="str">
        <f t="shared" si="63"/>
        <v/>
      </c>
      <c r="M184" s="76">
        <f t="shared" si="64"/>
        <v>680</v>
      </c>
      <c r="N184" s="173" t="str">
        <f t="shared" si="65"/>
        <v/>
      </c>
      <c r="O184" s="76" t="str">
        <f t="shared" ref="O184:O194" si="68">IF(N184&lt;&gt;"",SUMIF(K184:K200,K184,L184:L200),"")</f>
        <v/>
      </c>
      <c r="P184" s="76" t="str">
        <f t="shared" ref="P184:P194" si="69">IF(N184&lt;&gt;"",SUMIF(K184:K196,K184,M184:M196),"")</f>
        <v/>
      </c>
      <c r="Q184" s="63" t="str">
        <f t="array" ref="Q184">IF(N184&lt;&gt;"",INDEX(H183:H211,MATCH("QUANTIDADE:",B183:B211,0)),"")</f>
        <v/>
      </c>
      <c r="R184" s="1"/>
      <c r="S184" s="1"/>
      <c r="T184" s="1"/>
      <c r="U184" s="1"/>
      <c r="V184" s="1"/>
      <c r="W184" s="1"/>
      <c r="X184" s="1"/>
      <c r="Y184" s="1"/>
      <c r="Z184" s="1"/>
    </row>
    <row r="185" spans="1:26" s="172" customFormat="1" ht="12.75" customHeight="1">
      <c r="A185" s="1"/>
      <c r="B185" s="244" t="s">
        <v>63</v>
      </c>
      <c r="C185" s="210"/>
      <c r="D185" s="210"/>
      <c r="E185" s="210"/>
      <c r="F185" s="210"/>
      <c r="G185" s="211"/>
      <c r="H185" s="79">
        <f>SUMIF(K183:K185,K185,L183:L185)</f>
        <v>0</v>
      </c>
      <c r="I185" s="1"/>
      <c r="J185" s="1"/>
      <c r="K185" s="1">
        <f t="shared" si="67"/>
        <v>12</v>
      </c>
      <c r="L185" s="76" t="str">
        <f t="shared" si="63"/>
        <v/>
      </c>
      <c r="M185" s="76" t="str">
        <f t="shared" si="64"/>
        <v/>
      </c>
      <c r="N185" s="173" t="str">
        <f t="shared" si="65"/>
        <v/>
      </c>
      <c r="O185" s="76" t="str">
        <f t="shared" si="68"/>
        <v/>
      </c>
      <c r="P185" s="76" t="str">
        <f t="shared" si="69"/>
        <v/>
      </c>
      <c r="Q185" s="63" t="str">
        <f t="array" ref="Q185">IF(N185&lt;&gt;"",INDEX(H184:H212,MATCH("QUANTIDADE:",B184:B212,0)),"")</f>
        <v/>
      </c>
      <c r="R185" s="1"/>
      <c r="S185" s="1"/>
      <c r="T185" s="1"/>
      <c r="U185" s="1"/>
      <c r="V185" s="1"/>
      <c r="W185" s="1"/>
      <c r="X185" s="1"/>
      <c r="Y185" s="1"/>
      <c r="Z185" s="1"/>
    </row>
    <row r="186" spans="1:26" s="172" customFormat="1" ht="12.75" customHeight="1">
      <c r="A186" s="1"/>
      <c r="B186" s="244" t="s">
        <v>64</v>
      </c>
      <c r="C186" s="210"/>
      <c r="D186" s="210"/>
      <c r="E186" s="210"/>
      <c r="F186" s="210"/>
      <c r="G186" s="211"/>
      <c r="H186" s="79">
        <f>SUMIF(K183:K186,K186,M183:M186)</f>
        <v>680</v>
      </c>
      <c r="I186" s="1"/>
      <c r="J186" s="1"/>
      <c r="K186" s="1">
        <f t="shared" si="67"/>
        <v>12</v>
      </c>
      <c r="L186" s="76" t="str">
        <f t="shared" si="63"/>
        <v/>
      </c>
      <c r="M186" s="76" t="str">
        <f t="shared" si="64"/>
        <v/>
      </c>
      <c r="N186" s="173" t="str">
        <f t="shared" si="65"/>
        <v/>
      </c>
      <c r="O186" s="76" t="str">
        <f t="shared" si="68"/>
        <v/>
      </c>
      <c r="P186" s="76" t="str">
        <f t="shared" si="69"/>
        <v/>
      </c>
      <c r="Q186" s="63" t="str">
        <f t="array" ref="Q186">IF(N186&lt;&gt;"",INDEX(H185:H213,MATCH("QUANTIDADE:",B185:B213,0)),"")</f>
        <v/>
      </c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172" customFormat="1" ht="12.75" customHeight="1">
      <c r="A187" s="1"/>
      <c r="B187" s="244" t="s">
        <v>65</v>
      </c>
      <c r="C187" s="210"/>
      <c r="D187" s="210"/>
      <c r="E187" s="210"/>
      <c r="F187" s="210"/>
      <c r="G187" s="211"/>
      <c r="H187" s="79">
        <f>SUM(H185:H186)</f>
        <v>680</v>
      </c>
      <c r="I187" s="1"/>
      <c r="J187" s="1"/>
      <c r="K187" s="1">
        <f t="shared" si="67"/>
        <v>12</v>
      </c>
      <c r="L187" s="76" t="str">
        <f t="shared" si="63"/>
        <v/>
      </c>
      <c r="M187" s="76" t="str">
        <f t="shared" si="64"/>
        <v/>
      </c>
      <c r="N187" s="173" t="str">
        <f t="shared" si="65"/>
        <v/>
      </c>
      <c r="O187" s="76" t="str">
        <f t="shared" si="68"/>
        <v/>
      </c>
      <c r="P187" s="76" t="str">
        <f t="shared" si="69"/>
        <v/>
      </c>
      <c r="Q187" s="63" t="str">
        <f t="array" ref="Q187">IF(N187&lt;&gt;"",INDEX(H186:H214,MATCH("QUANTIDADE:",B186:B214,0)),"")</f>
        <v/>
      </c>
      <c r="R187" s="1"/>
      <c r="S187" s="1"/>
      <c r="T187" s="1"/>
      <c r="U187" s="1"/>
      <c r="V187" s="1"/>
      <c r="W187" s="1"/>
      <c r="X187" s="1"/>
      <c r="Y187" s="1"/>
      <c r="Z187" s="1"/>
    </row>
    <row r="188" spans="1:26" s="172" customFormat="1" ht="12.75" customHeight="1">
      <c r="A188" s="1"/>
      <c r="B188" s="244" t="s">
        <v>66</v>
      </c>
      <c r="C188" s="210"/>
      <c r="D188" s="210"/>
      <c r="E188" s="210"/>
      <c r="F188" s="210"/>
      <c r="G188" s="211"/>
      <c r="H188" s="79">
        <v>0</v>
      </c>
      <c r="I188" s="1"/>
      <c r="J188" s="1"/>
      <c r="K188" s="1">
        <f t="shared" si="67"/>
        <v>12</v>
      </c>
      <c r="L188" s="76" t="str">
        <f t="shared" si="63"/>
        <v/>
      </c>
      <c r="M188" s="76" t="str">
        <f t="shared" si="64"/>
        <v/>
      </c>
      <c r="N188" s="173" t="str">
        <f t="shared" si="65"/>
        <v/>
      </c>
      <c r="O188" s="76" t="str">
        <f t="shared" si="68"/>
        <v/>
      </c>
      <c r="P188" s="76" t="str">
        <f t="shared" si="69"/>
        <v/>
      </c>
      <c r="Q188" s="63" t="str">
        <f t="array" ref="Q188">IF(N188&lt;&gt;"",INDEX(H187:H215,MATCH("QUANTIDADE:",B187:B215,0)),"")</f>
        <v/>
      </c>
      <c r="R188" s="1"/>
      <c r="S188" s="1"/>
      <c r="T188" s="1"/>
      <c r="U188" s="1"/>
      <c r="V188" s="1"/>
      <c r="W188" s="1"/>
      <c r="X188" s="1"/>
      <c r="Y188" s="1"/>
      <c r="Z188" s="1"/>
    </row>
    <row r="189" spans="1:26" s="172" customFormat="1" ht="12.75" customHeight="1">
      <c r="A189" s="1"/>
      <c r="B189" s="244" t="s">
        <v>67</v>
      </c>
      <c r="C189" s="210"/>
      <c r="D189" s="210"/>
      <c r="E189" s="210"/>
      <c r="F189" s="210"/>
      <c r="G189" s="211"/>
      <c r="H189" s="79">
        <f>(H187*$H$9)</f>
        <v>169.72525543372296</v>
      </c>
      <c r="I189" s="1"/>
      <c r="J189" s="1"/>
      <c r="K189" s="1">
        <f t="shared" si="67"/>
        <v>12</v>
      </c>
      <c r="L189" s="76" t="str">
        <f t="shared" si="63"/>
        <v/>
      </c>
      <c r="M189" s="76" t="str">
        <f t="shared" si="64"/>
        <v/>
      </c>
      <c r="N189" s="173" t="str">
        <f t="shared" si="65"/>
        <v/>
      </c>
      <c r="O189" s="76" t="str">
        <f t="shared" si="68"/>
        <v/>
      </c>
      <c r="P189" s="76" t="str">
        <f t="shared" si="69"/>
        <v/>
      </c>
      <c r="Q189" s="63" t="str">
        <f t="array" ref="Q189">IF(N189&lt;&gt;"",INDEX(H188:H216,MATCH("QUANTIDADE:",B188:B216,0)),"")</f>
        <v/>
      </c>
      <c r="R189" s="1"/>
      <c r="S189" s="1"/>
      <c r="T189" s="1"/>
      <c r="U189" s="1"/>
      <c r="V189" s="1"/>
      <c r="W189" s="1"/>
      <c r="X189" s="1"/>
      <c r="Y189" s="1"/>
      <c r="Z189" s="1"/>
    </row>
    <row r="190" spans="1:26" s="172" customFormat="1" ht="12.75" customHeight="1">
      <c r="A190" s="1"/>
      <c r="B190" s="244" t="s">
        <v>68</v>
      </c>
      <c r="C190" s="210"/>
      <c r="D190" s="210"/>
      <c r="E190" s="210"/>
      <c r="F190" s="210"/>
      <c r="G190" s="211"/>
      <c r="H190" s="79">
        <v>0</v>
      </c>
      <c r="I190" s="1"/>
      <c r="J190" s="1"/>
      <c r="K190" s="1">
        <f t="shared" si="67"/>
        <v>12</v>
      </c>
      <c r="L190" s="76" t="str">
        <f t="shared" si="63"/>
        <v/>
      </c>
      <c r="M190" s="76" t="str">
        <f t="shared" si="64"/>
        <v/>
      </c>
      <c r="N190" s="173" t="str">
        <f t="shared" si="65"/>
        <v/>
      </c>
      <c r="O190" s="76" t="str">
        <f t="shared" si="68"/>
        <v/>
      </c>
      <c r="P190" s="76" t="str">
        <f t="shared" si="69"/>
        <v/>
      </c>
      <c r="Q190" s="63" t="str">
        <f t="array" ref="Q190">IF(N190&lt;&gt;"",INDEX(H189:H217,MATCH("QUANTIDADE:",B189:B217,0)),"")</f>
        <v/>
      </c>
      <c r="R190" s="1"/>
      <c r="S190" s="1"/>
      <c r="T190" s="1"/>
      <c r="U190" s="1"/>
      <c r="V190" s="1"/>
      <c r="W190" s="1"/>
      <c r="X190" s="1"/>
      <c r="Y190" s="1"/>
      <c r="Z190" s="1"/>
    </row>
    <row r="191" spans="1:26" s="172" customFormat="1" ht="12.75" customHeight="1">
      <c r="A191" s="1"/>
      <c r="B191" s="244" t="s">
        <v>69</v>
      </c>
      <c r="C191" s="210"/>
      <c r="D191" s="210"/>
      <c r="E191" s="210"/>
      <c r="F191" s="210"/>
      <c r="G191" s="211"/>
      <c r="H191" s="79">
        <f>SUM(H188:H190)</f>
        <v>169.72525543372296</v>
      </c>
      <c r="I191" s="1"/>
      <c r="J191" s="1"/>
      <c r="K191" s="1">
        <f t="shared" si="67"/>
        <v>12</v>
      </c>
      <c r="L191" s="76" t="str">
        <f t="shared" si="63"/>
        <v/>
      </c>
      <c r="M191" s="76" t="str">
        <f t="shared" si="64"/>
        <v/>
      </c>
      <c r="N191" s="173" t="str">
        <f t="shared" si="65"/>
        <v/>
      </c>
      <c r="O191" s="76" t="str">
        <f t="shared" si="68"/>
        <v/>
      </c>
      <c r="P191" s="76" t="str">
        <f t="shared" si="69"/>
        <v/>
      </c>
      <c r="Q191" s="63" t="str">
        <f t="array" ref="Q191">IF(N191&lt;&gt;"",INDEX(H190:H218,MATCH("QUANTIDADE:",B190:B218,0)),"")</f>
        <v/>
      </c>
      <c r="R191" s="1"/>
      <c r="S191" s="1"/>
      <c r="T191" s="1"/>
      <c r="U191" s="1"/>
      <c r="V191" s="1"/>
      <c r="W191" s="1"/>
      <c r="X191" s="1"/>
      <c r="Y191" s="1"/>
      <c r="Z191" s="1"/>
    </row>
    <row r="192" spans="1:26" s="172" customFormat="1" ht="12.75" customHeight="1">
      <c r="A192" s="1"/>
      <c r="B192" s="244" t="s">
        <v>70</v>
      </c>
      <c r="C192" s="210"/>
      <c r="D192" s="210"/>
      <c r="E192" s="210"/>
      <c r="F192" s="210"/>
      <c r="G192" s="211"/>
      <c r="H192" s="79">
        <f>SUM(H191,H187)</f>
        <v>849.72525543372296</v>
      </c>
      <c r="I192" s="1"/>
      <c r="J192" s="1"/>
      <c r="K192" s="1">
        <f t="shared" si="67"/>
        <v>12</v>
      </c>
      <c r="L192" s="76" t="str">
        <f t="shared" si="63"/>
        <v/>
      </c>
      <c r="M192" s="76" t="str">
        <f t="shared" si="64"/>
        <v/>
      </c>
      <c r="N192" s="173" t="str">
        <f t="shared" si="65"/>
        <v/>
      </c>
      <c r="O192" s="76" t="str">
        <f t="shared" si="68"/>
        <v/>
      </c>
      <c r="P192" s="76" t="str">
        <f t="shared" si="69"/>
        <v/>
      </c>
      <c r="Q192" s="63" t="str">
        <f t="array" ref="Q192">IF(N192&lt;&gt;"",INDEX(H191:H219,MATCH("QUANTIDADE:",B191:B219,0)),"")</f>
        <v/>
      </c>
      <c r="R192" s="1"/>
      <c r="S192" s="1"/>
      <c r="T192" s="1"/>
      <c r="U192" s="1"/>
      <c r="V192" s="1"/>
      <c r="W192" s="1"/>
      <c r="X192" s="1"/>
      <c r="Y192" s="1"/>
      <c r="Z192" s="1"/>
    </row>
    <row r="193" spans="1:26" s="172" customFormat="1" ht="12.75" customHeight="1">
      <c r="A193" s="1"/>
      <c r="B193" s="244" t="s">
        <v>71</v>
      </c>
      <c r="C193" s="210"/>
      <c r="D193" s="210"/>
      <c r="E193" s="210"/>
      <c r="F193" s="210"/>
      <c r="G193" s="211"/>
      <c r="H193" s="89">
        <f>Quantitativos!D9</f>
        <v>83</v>
      </c>
      <c r="I193" s="1"/>
      <c r="J193" s="1"/>
      <c r="K193" s="1">
        <f t="shared" si="67"/>
        <v>12</v>
      </c>
      <c r="L193" s="76" t="str">
        <f t="shared" si="63"/>
        <v/>
      </c>
      <c r="M193" s="76" t="str">
        <f t="shared" si="64"/>
        <v/>
      </c>
      <c r="N193" s="173" t="str">
        <f t="shared" si="65"/>
        <v/>
      </c>
      <c r="O193" s="76" t="str">
        <f t="shared" si="68"/>
        <v/>
      </c>
      <c r="P193" s="76" t="str">
        <f t="shared" si="69"/>
        <v/>
      </c>
      <c r="Q193" s="63" t="str">
        <f t="array" ref="Q193">IF(N193&lt;&gt;"",INDEX(H192:H220,MATCH("QUANTIDADE:",B192:B220,0)),"")</f>
        <v/>
      </c>
      <c r="R193" s="1"/>
      <c r="S193" s="1"/>
      <c r="T193" s="1"/>
      <c r="U193" s="1"/>
      <c r="V193" s="1"/>
      <c r="W193" s="1"/>
      <c r="X193" s="1"/>
      <c r="Y193" s="1"/>
      <c r="Z193" s="1"/>
    </row>
    <row r="194" spans="1:26" s="172" customFormat="1" ht="12.75" customHeight="1">
      <c r="A194" s="1"/>
      <c r="B194" s="244" t="s">
        <v>72</v>
      </c>
      <c r="C194" s="210"/>
      <c r="D194" s="210"/>
      <c r="E194" s="210"/>
      <c r="F194" s="210"/>
      <c r="G194" s="211"/>
      <c r="H194" s="79">
        <f>(H193*H192)</f>
        <v>70527.196200999009</v>
      </c>
      <c r="I194" s="1"/>
      <c r="J194" s="1"/>
      <c r="K194" s="1">
        <f t="shared" si="67"/>
        <v>12</v>
      </c>
      <c r="L194" s="76" t="str">
        <f t="shared" si="63"/>
        <v/>
      </c>
      <c r="M194" s="76" t="str">
        <f t="shared" si="64"/>
        <v/>
      </c>
      <c r="N194" s="173" t="str">
        <f t="shared" si="65"/>
        <v/>
      </c>
      <c r="O194" s="76" t="str">
        <f t="shared" si="68"/>
        <v/>
      </c>
      <c r="P194" s="76" t="str">
        <f t="shared" si="69"/>
        <v/>
      </c>
      <c r="Q194" s="63" t="str">
        <f t="array" ref="Q194">IF(N194&lt;&gt;"",INDEX(H193:H221,MATCH("QUANTIDADE:",B193:B221,0)),"")</f>
        <v/>
      </c>
      <c r="R194" s="1"/>
      <c r="S194" s="1"/>
      <c r="T194" s="1"/>
      <c r="U194" s="1"/>
      <c r="V194" s="1"/>
      <c r="W194" s="1"/>
      <c r="X194" s="1"/>
      <c r="Y194" s="1"/>
      <c r="Z194" s="1"/>
    </row>
    <row r="195" spans="1:26" s="170" customFormat="1" ht="12.75" customHeight="1">
      <c r="A195" s="1"/>
      <c r="B195" s="81"/>
      <c r="C195" s="174"/>
      <c r="D195" s="174"/>
      <c r="E195" s="174"/>
      <c r="F195" s="174"/>
      <c r="G195" s="174"/>
      <c r="H195" s="83"/>
      <c r="I195" s="1"/>
      <c r="J195" s="1"/>
      <c r="K195" s="1">
        <f t="shared" si="67"/>
        <v>12</v>
      </c>
      <c r="L195" s="76"/>
      <c r="M195" s="76"/>
      <c r="N195" s="171"/>
      <c r="O195" s="76"/>
      <c r="P195" s="76"/>
      <c r="Q195" s="17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s="172" customFormat="1" ht="12.75" customHeight="1">
      <c r="A196" s="1"/>
      <c r="B196" s="73" t="s">
        <v>175</v>
      </c>
      <c r="C196" s="84" t="s">
        <v>176</v>
      </c>
      <c r="D196" s="74" t="s">
        <v>62</v>
      </c>
      <c r="E196" s="74" t="s">
        <v>144</v>
      </c>
      <c r="F196" s="34"/>
      <c r="G196" s="34"/>
      <c r="H196" s="34"/>
      <c r="I196" s="1"/>
      <c r="J196" s="1"/>
      <c r="K196" s="1">
        <f t="shared" ref="K196:K209" si="70">IF(AND(B196&lt;&gt;"",B195=""),K195+1,K195)</f>
        <v>13</v>
      </c>
      <c r="L196" s="76" t="str">
        <f t="shared" ref="L196:L207" si="71">IF(D196="M.O.",H196,"")</f>
        <v/>
      </c>
      <c r="M196" s="76" t="str">
        <f t="shared" ref="M196:M207" si="72">IF(AND(G196&lt;&gt;"",L196=""),H196,"")</f>
        <v/>
      </c>
      <c r="N196" s="173" t="str">
        <f t="shared" ref="N196:N207" si="73">IF(AND(G196="",F196="",E196&lt;&gt;""),B196,"")</f>
        <v>03.01.07</v>
      </c>
      <c r="O196" s="76">
        <f>IF(N196&lt;&gt;"",SUMIF(K196:K207,K196,L196:L207),"")</f>
        <v>0</v>
      </c>
      <c r="P196" s="76">
        <f>IF(N196&lt;&gt;"",SUMIF(K196:K207,K196,M196:M207),"")</f>
        <v>680</v>
      </c>
      <c r="Q196" s="63">
        <f t="array" ref="Q196">IF(N196&lt;&gt;"",INDEX(H195:H221,MATCH("QUANTIDADE:",B195:B221,0)),"")</f>
        <v>155</v>
      </c>
      <c r="R196" s="1"/>
      <c r="S196" s="1"/>
      <c r="T196" s="1"/>
      <c r="U196" s="1"/>
      <c r="V196" s="1"/>
      <c r="W196" s="1"/>
      <c r="X196" s="1"/>
      <c r="Y196" s="1"/>
      <c r="Z196" s="1"/>
    </row>
    <row r="197" spans="1:26" s="172" customFormat="1" ht="69" customHeight="1">
      <c r="A197" s="1"/>
      <c r="B197" s="199" t="s">
        <v>196</v>
      </c>
      <c r="C197" s="24" t="str">
        <f>VLOOKUP(B197,Insumos!$A$10:$F$1708,2,FALSE)</f>
        <v xml:space="preserve">SUBSTITUIÇÃO, FORNECIMENTO E INSTALAÇÃO DE PLACAS DE ACM INCLUINDO A RETIRADA E DESCARTE, SUBESTRUTURA DE ALUMÍNIO E FIXAÇÕES NAS FACHADAS E
MARQUISE CONFORME ESPECIFICAÇÃO DO PROJETO EXECUTIVO E CADERNO DE ESPECIFICAÇÕES E ENCARGOS. INCLUI O TRANSPORTE VERTICAL E HORIZONTAL E O TRABALHO EM ALTURA </v>
      </c>
      <c r="D197" s="78" t="str">
        <f>VLOOKUP(B197,Insumos!$A$10:$F$1708,3,FALSE)</f>
        <v>MAT.</v>
      </c>
      <c r="E197" s="78" t="s">
        <v>152</v>
      </c>
      <c r="F197" s="75">
        <v>1</v>
      </c>
      <c r="G197" s="34">
        <f>VLOOKUP(B197,Insumos!$A$10:$F$1708,6,FALSE)</f>
        <v>680</v>
      </c>
      <c r="H197" s="34">
        <f t="shared" ref="H197" si="74">(F197*G197)</f>
        <v>680</v>
      </c>
      <c r="I197" s="1"/>
      <c r="J197" s="1"/>
      <c r="K197" s="1">
        <f t="shared" si="70"/>
        <v>13</v>
      </c>
      <c r="L197" s="76" t="str">
        <f t="shared" si="71"/>
        <v/>
      </c>
      <c r="M197" s="76">
        <f t="shared" si="72"/>
        <v>680</v>
      </c>
      <c r="N197" s="173" t="str">
        <f t="shared" si="73"/>
        <v/>
      </c>
      <c r="O197" s="76" t="str">
        <f t="shared" ref="O197:O205" si="75">IF(N197&lt;&gt;"",SUMIF(K197:K213,K197,L197:L213),"")</f>
        <v/>
      </c>
      <c r="P197" s="76" t="str">
        <f t="shared" ref="P197:P207" si="76">IF(N197&lt;&gt;"",SUMIF(K197:K209,K197,M197:M209),"")</f>
        <v/>
      </c>
      <c r="Q197" s="63" t="str">
        <f t="array" ref="Q197">IF(N197&lt;&gt;"",INDEX(H196:H221,MATCH("QUANTIDADE:",B196:B221,0)),"")</f>
        <v/>
      </c>
      <c r="R197" s="1"/>
      <c r="S197" s="1"/>
      <c r="T197" s="1"/>
      <c r="U197" s="1"/>
      <c r="V197" s="1"/>
      <c r="W197" s="1"/>
      <c r="X197" s="1"/>
      <c r="Y197" s="1"/>
      <c r="Z197" s="1"/>
    </row>
    <row r="198" spans="1:26" s="172" customFormat="1" ht="12.75" customHeight="1">
      <c r="A198" s="1"/>
      <c r="B198" s="244" t="s">
        <v>63</v>
      </c>
      <c r="C198" s="210"/>
      <c r="D198" s="210"/>
      <c r="E198" s="210"/>
      <c r="F198" s="210"/>
      <c r="G198" s="211"/>
      <c r="H198" s="79">
        <f>SUMIF(K196:K198,K198,L196:L198)</f>
        <v>0</v>
      </c>
      <c r="I198" s="1"/>
      <c r="J198" s="1"/>
      <c r="K198" s="1">
        <f t="shared" si="70"/>
        <v>13</v>
      </c>
      <c r="L198" s="76" t="str">
        <f t="shared" si="71"/>
        <v/>
      </c>
      <c r="M198" s="76" t="str">
        <f t="shared" si="72"/>
        <v/>
      </c>
      <c r="N198" s="173" t="str">
        <f t="shared" si="73"/>
        <v/>
      </c>
      <c r="O198" s="76" t="str">
        <f t="shared" si="75"/>
        <v/>
      </c>
      <c r="P198" s="76" t="str">
        <f t="shared" si="76"/>
        <v/>
      </c>
      <c r="Q198" s="63" t="str">
        <f t="array" ref="Q198">IF(N198&lt;&gt;"",INDEX(H197:H221,MATCH("QUANTIDADE:",B197:B221,0)),"")</f>
        <v/>
      </c>
      <c r="R198" s="1"/>
      <c r="S198" s="1"/>
      <c r="T198" s="1"/>
      <c r="U198" s="1"/>
      <c r="V198" s="1"/>
      <c r="W198" s="1"/>
      <c r="X198" s="1"/>
      <c r="Y198" s="1"/>
      <c r="Z198" s="1"/>
    </row>
    <row r="199" spans="1:26" s="172" customFormat="1" ht="12.75" customHeight="1">
      <c r="A199" s="1"/>
      <c r="B199" s="244" t="s">
        <v>64</v>
      </c>
      <c r="C199" s="210"/>
      <c r="D199" s="210"/>
      <c r="E199" s="210"/>
      <c r="F199" s="210"/>
      <c r="G199" s="211"/>
      <c r="H199" s="79">
        <f>SUMIF(K196:K199,K199,M196:M199)</f>
        <v>680</v>
      </c>
      <c r="I199" s="1"/>
      <c r="J199" s="1"/>
      <c r="K199" s="1">
        <f t="shared" si="70"/>
        <v>13</v>
      </c>
      <c r="L199" s="76" t="str">
        <f t="shared" si="71"/>
        <v/>
      </c>
      <c r="M199" s="76" t="str">
        <f t="shared" si="72"/>
        <v/>
      </c>
      <c r="N199" s="173" t="str">
        <f t="shared" si="73"/>
        <v/>
      </c>
      <c r="O199" s="76" t="str">
        <f t="shared" si="75"/>
        <v/>
      </c>
      <c r="P199" s="76" t="str">
        <f t="shared" si="76"/>
        <v/>
      </c>
      <c r="Q199" s="63" t="str">
        <f t="array" ref="Q199">IF(N199&lt;&gt;"",INDEX(H198:H221,MATCH("QUANTIDADE:",B198:B221,0)),"")</f>
        <v/>
      </c>
      <c r="R199" s="1"/>
      <c r="S199" s="1"/>
      <c r="T199" s="1"/>
      <c r="U199" s="1"/>
      <c r="V199" s="1"/>
      <c r="W199" s="1"/>
      <c r="X199" s="1"/>
      <c r="Y199" s="1"/>
      <c r="Z199" s="1"/>
    </row>
    <row r="200" spans="1:26" s="172" customFormat="1" ht="12.75" customHeight="1">
      <c r="A200" s="1"/>
      <c r="B200" s="244" t="s">
        <v>65</v>
      </c>
      <c r="C200" s="210"/>
      <c r="D200" s="210"/>
      <c r="E200" s="210"/>
      <c r="F200" s="210"/>
      <c r="G200" s="211"/>
      <c r="H200" s="79">
        <f>SUM(H198:H199)</f>
        <v>680</v>
      </c>
      <c r="I200" s="1"/>
      <c r="J200" s="1"/>
      <c r="K200" s="1">
        <f t="shared" si="70"/>
        <v>13</v>
      </c>
      <c r="L200" s="76" t="str">
        <f t="shared" si="71"/>
        <v/>
      </c>
      <c r="M200" s="76" t="str">
        <f t="shared" si="72"/>
        <v/>
      </c>
      <c r="N200" s="173" t="str">
        <f t="shared" si="73"/>
        <v/>
      </c>
      <c r="O200" s="76" t="str">
        <f t="shared" si="75"/>
        <v/>
      </c>
      <c r="P200" s="76" t="str">
        <f t="shared" si="76"/>
        <v/>
      </c>
      <c r="Q200" s="63" t="str">
        <f t="array" ref="Q200">IF(N200&lt;&gt;"",INDEX(H199:H221,MATCH("QUANTIDADE:",B199:B221,0)),"")</f>
        <v/>
      </c>
      <c r="R200" s="1"/>
      <c r="S200" s="1"/>
      <c r="T200" s="1"/>
      <c r="U200" s="1"/>
      <c r="V200" s="1"/>
      <c r="W200" s="1"/>
      <c r="X200" s="1"/>
      <c r="Y200" s="1"/>
      <c r="Z200" s="1"/>
    </row>
    <row r="201" spans="1:26" s="172" customFormat="1" ht="12.75" customHeight="1">
      <c r="A201" s="1"/>
      <c r="B201" s="244" t="s">
        <v>66</v>
      </c>
      <c r="C201" s="210"/>
      <c r="D201" s="210"/>
      <c r="E201" s="210"/>
      <c r="F201" s="210"/>
      <c r="G201" s="211"/>
      <c r="H201" s="79">
        <v>0</v>
      </c>
      <c r="I201" s="1"/>
      <c r="J201" s="1"/>
      <c r="K201" s="1">
        <f t="shared" si="70"/>
        <v>13</v>
      </c>
      <c r="L201" s="76" t="str">
        <f t="shared" si="71"/>
        <v/>
      </c>
      <c r="M201" s="76" t="str">
        <f t="shared" si="72"/>
        <v/>
      </c>
      <c r="N201" s="173" t="str">
        <f t="shared" si="73"/>
        <v/>
      </c>
      <c r="O201" s="76" t="str">
        <f t="shared" si="75"/>
        <v/>
      </c>
      <c r="P201" s="76" t="str">
        <f t="shared" si="76"/>
        <v/>
      </c>
      <c r="Q201" s="63" t="str">
        <f t="array" ref="Q201">IF(N201&lt;&gt;"",INDEX(H200:H221,MATCH("QUANTIDADE:",B200:B221,0)),"")</f>
        <v/>
      </c>
      <c r="R201" s="1"/>
      <c r="S201" s="1"/>
      <c r="T201" s="1"/>
      <c r="U201" s="1"/>
      <c r="V201" s="1"/>
      <c r="W201" s="1"/>
      <c r="X201" s="1"/>
      <c r="Y201" s="1"/>
      <c r="Z201" s="1"/>
    </row>
    <row r="202" spans="1:26" s="172" customFormat="1" ht="12.75" customHeight="1">
      <c r="A202" s="1"/>
      <c r="B202" s="244" t="s">
        <v>67</v>
      </c>
      <c r="C202" s="210"/>
      <c r="D202" s="210"/>
      <c r="E202" s="210"/>
      <c r="F202" s="210"/>
      <c r="G202" s="211"/>
      <c r="H202" s="79">
        <f>(H200*$H$9)</f>
        <v>169.72525543372296</v>
      </c>
      <c r="I202" s="1"/>
      <c r="J202" s="1"/>
      <c r="K202" s="1">
        <f t="shared" si="70"/>
        <v>13</v>
      </c>
      <c r="L202" s="76" t="str">
        <f t="shared" si="71"/>
        <v/>
      </c>
      <c r="M202" s="76" t="str">
        <f t="shared" si="72"/>
        <v/>
      </c>
      <c r="N202" s="173" t="str">
        <f t="shared" si="73"/>
        <v/>
      </c>
      <c r="O202" s="76" t="str">
        <f t="shared" si="75"/>
        <v/>
      </c>
      <c r="P202" s="76" t="str">
        <f t="shared" si="76"/>
        <v/>
      </c>
      <c r="Q202" s="63" t="str">
        <f t="array" ref="Q202">IF(N202&lt;&gt;"",INDEX(H201:H221,MATCH("QUANTIDADE:",B201:B221,0)),"")</f>
        <v/>
      </c>
      <c r="R202" s="1"/>
      <c r="S202" s="1"/>
      <c r="T202" s="1"/>
      <c r="U202" s="1"/>
      <c r="V202" s="1"/>
      <c r="W202" s="1"/>
      <c r="X202" s="1"/>
      <c r="Y202" s="1"/>
      <c r="Z202" s="1"/>
    </row>
    <row r="203" spans="1:26" s="172" customFormat="1" ht="12.75" customHeight="1">
      <c r="A203" s="1"/>
      <c r="B203" s="244" t="s">
        <v>68</v>
      </c>
      <c r="C203" s="210"/>
      <c r="D203" s="210"/>
      <c r="E203" s="210"/>
      <c r="F203" s="210"/>
      <c r="G203" s="211"/>
      <c r="H203" s="79">
        <v>0</v>
      </c>
      <c r="I203" s="1"/>
      <c r="J203" s="1"/>
      <c r="K203" s="1">
        <f t="shared" si="70"/>
        <v>13</v>
      </c>
      <c r="L203" s="76" t="str">
        <f t="shared" si="71"/>
        <v/>
      </c>
      <c r="M203" s="76" t="str">
        <f t="shared" si="72"/>
        <v/>
      </c>
      <c r="N203" s="173" t="str">
        <f t="shared" si="73"/>
        <v/>
      </c>
      <c r="O203" s="76" t="str">
        <f t="shared" si="75"/>
        <v/>
      </c>
      <c r="P203" s="76" t="str">
        <f t="shared" si="76"/>
        <v/>
      </c>
      <c r="Q203" s="63" t="str">
        <f t="array" ref="Q203">IF(N203&lt;&gt;"",INDEX(H202:H221,MATCH("QUANTIDADE:",B202:B221,0)),"")</f>
        <v/>
      </c>
      <c r="R203" s="1"/>
      <c r="S203" s="1"/>
      <c r="T203" s="1"/>
      <c r="U203" s="1"/>
      <c r="V203" s="1"/>
      <c r="W203" s="1"/>
      <c r="X203" s="1"/>
      <c r="Y203" s="1"/>
      <c r="Z203" s="1"/>
    </row>
    <row r="204" spans="1:26" s="172" customFormat="1" ht="12.75" customHeight="1">
      <c r="A204" s="1"/>
      <c r="B204" s="244" t="s">
        <v>69</v>
      </c>
      <c r="C204" s="210"/>
      <c r="D204" s="210"/>
      <c r="E204" s="210"/>
      <c r="F204" s="210"/>
      <c r="G204" s="211"/>
      <c r="H204" s="79">
        <f>SUM(H201:H203)</f>
        <v>169.72525543372296</v>
      </c>
      <c r="I204" s="1"/>
      <c r="J204" s="1"/>
      <c r="K204" s="1">
        <f t="shared" si="70"/>
        <v>13</v>
      </c>
      <c r="L204" s="76" t="str">
        <f t="shared" si="71"/>
        <v/>
      </c>
      <c r="M204" s="76" t="str">
        <f t="shared" si="72"/>
        <v/>
      </c>
      <c r="N204" s="173" t="str">
        <f t="shared" si="73"/>
        <v/>
      </c>
      <c r="O204" s="76" t="str">
        <f t="shared" si="75"/>
        <v/>
      </c>
      <c r="P204" s="76" t="str">
        <f t="shared" si="76"/>
        <v/>
      </c>
      <c r="Q204" s="63" t="str">
        <f t="array" ref="Q204">IF(N204&lt;&gt;"",INDEX(H203:H221,MATCH("QUANTIDADE:",B203:B221,0)),"")</f>
        <v/>
      </c>
      <c r="R204" s="1"/>
      <c r="S204" s="1"/>
      <c r="T204" s="1"/>
      <c r="U204" s="1"/>
      <c r="V204" s="1"/>
      <c r="W204" s="1"/>
      <c r="X204" s="1"/>
      <c r="Y204" s="1"/>
      <c r="Z204" s="1"/>
    </row>
    <row r="205" spans="1:26" s="172" customFormat="1" ht="12.75" customHeight="1">
      <c r="A205" s="1"/>
      <c r="B205" s="244" t="s">
        <v>70</v>
      </c>
      <c r="C205" s="210"/>
      <c r="D205" s="210"/>
      <c r="E205" s="210"/>
      <c r="F205" s="210"/>
      <c r="G205" s="211"/>
      <c r="H205" s="79">
        <f>SUM(H204,H200)</f>
        <v>849.72525543372296</v>
      </c>
      <c r="I205" s="1"/>
      <c r="J205" s="1"/>
      <c r="K205" s="1">
        <f t="shared" si="70"/>
        <v>13</v>
      </c>
      <c r="L205" s="76" t="str">
        <f t="shared" si="71"/>
        <v/>
      </c>
      <c r="M205" s="76" t="str">
        <f t="shared" si="72"/>
        <v/>
      </c>
      <c r="N205" s="173" t="str">
        <f t="shared" si="73"/>
        <v/>
      </c>
      <c r="O205" s="76" t="str">
        <f t="shared" si="75"/>
        <v/>
      </c>
      <c r="P205" s="76" t="str">
        <f t="shared" si="76"/>
        <v/>
      </c>
      <c r="Q205" s="63" t="str">
        <f t="array" ref="Q205">IF(N205&lt;&gt;"",INDEX(H204:H221,MATCH("QUANTIDADE:",B204:B221,0)),"")</f>
        <v/>
      </c>
      <c r="R205" s="1"/>
      <c r="S205" s="1"/>
      <c r="T205" s="1"/>
      <c r="U205" s="1"/>
      <c r="V205" s="1"/>
      <c r="W205" s="1"/>
      <c r="X205" s="1"/>
      <c r="Y205" s="1"/>
      <c r="Z205" s="1"/>
    </row>
    <row r="206" spans="1:26" s="172" customFormat="1" ht="12.75" customHeight="1">
      <c r="A206" s="1"/>
      <c r="B206" s="244" t="s">
        <v>71</v>
      </c>
      <c r="C206" s="210"/>
      <c r="D206" s="210"/>
      <c r="E206" s="210"/>
      <c r="F206" s="210"/>
      <c r="G206" s="211"/>
      <c r="H206" s="89">
        <f>Quantitativos!D10</f>
        <v>155</v>
      </c>
      <c r="I206" s="1"/>
      <c r="J206" s="1"/>
      <c r="K206" s="1">
        <f t="shared" si="70"/>
        <v>13</v>
      </c>
      <c r="L206" s="76" t="str">
        <f t="shared" si="71"/>
        <v/>
      </c>
      <c r="M206" s="76" t="str">
        <f t="shared" si="72"/>
        <v/>
      </c>
      <c r="N206" s="173" t="str">
        <f t="shared" si="73"/>
        <v/>
      </c>
      <c r="O206" s="76" t="str">
        <f>IF(N206&lt;&gt;"",SUMIF(K206:K221,K206,L206:L221),"")</f>
        <v/>
      </c>
      <c r="P206" s="76" t="str">
        <f t="shared" si="76"/>
        <v/>
      </c>
      <c r="Q206" s="63" t="str">
        <f t="array" ref="Q206">IF(N206&lt;&gt;"",INDEX(H205:H221,MATCH("QUANTIDADE:",B205:B221,0)),"")</f>
        <v/>
      </c>
      <c r="R206" s="1"/>
      <c r="S206" s="1"/>
      <c r="T206" s="1"/>
      <c r="U206" s="1"/>
      <c r="V206" s="1"/>
      <c r="W206" s="1"/>
      <c r="X206" s="1"/>
      <c r="Y206" s="1"/>
      <c r="Z206" s="1"/>
    </row>
    <row r="207" spans="1:26" s="172" customFormat="1" ht="12.75" customHeight="1">
      <c r="A207" s="1"/>
      <c r="B207" s="244" t="s">
        <v>72</v>
      </c>
      <c r="C207" s="210"/>
      <c r="D207" s="210"/>
      <c r="E207" s="210"/>
      <c r="F207" s="210"/>
      <c r="G207" s="211"/>
      <c r="H207" s="79">
        <f>(H206*H205)</f>
        <v>131707.41459222705</v>
      </c>
      <c r="I207" s="1"/>
      <c r="J207" s="1"/>
      <c r="K207" s="1">
        <f t="shared" si="70"/>
        <v>13</v>
      </c>
      <c r="L207" s="76" t="str">
        <f t="shared" si="71"/>
        <v/>
      </c>
      <c r="M207" s="76" t="str">
        <f t="shared" si="72"/>
        <v/>
      </c>
      <c r="N207" s="173" t="str">
        <f t="shared" si="73"/>
        <v/>
      </c>
      <c r="O207" s="76" t="str">
        <f>IF(N207&lt;&gt;"",SUMIF(K207:K221,K207,L207:L221),"")</f>
        <v/>
      </c>
      <c r="P207" s="76" t="str">
        <f t="shared" si="76"/>
        <v/>
      </c>
      <c r="Q207" s="63" t="str">
        <f t="array" ref="Q207">IF(N207&lt;&gt;"",INDEX(H206:H221,MATCH("QUANTIDADE:",B206:B221,0)),"")</f>
        <v/>
      </c>
      <c r="R207" s="1"/>
      <c r="S207" s="1"/>
      <c r="T207" s="1"/>
      <c r="U207" s="1"/>
      <c r="V207" s="1"/>
      <c r="W207" s="1"/>
      <c r="X207" s="1"/>
      <c r="Y207" s="1"/>
      <c r="Z207" s="1"/>
    </row>
    <row r="208" spans="1:26" s="170" customFormat="1" ht="12.75" customHeight="1">
      <c r="A208" s="1"/>
      <c r="B208" s="81"/>
      <c r="C208" s="174"/>
      <c r="D208" s="174"/>
      <c r="E208" s="174"/>
      <c r="F208" s="174"/>
      <c r="G208" s="174"/>
      <c r="H208" s="83"/>
      <c r="I208" s="1"/>
      <c r="J208" s="1"/>
      <c r="K208" s="1">
        <f t="shared" si="70"/>
        <v>13</v>
      </c>
      <c r="L208" s="76"/>
      <c r="M208" s="76"/>
      <c r="N208" s="171"/>
      <c r="O208" s="76"/>
      <c r="P208" s="76"/>
      <c r="Q208" s="17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s="172" customFormat="1" ht="12.75" customHeight="1">
      <c r="A209" s="1"/>
      <c r="B209" s="73" t="s">
        <v>177</v>
      </c>
      <c r="C209" s="84" t="s">
        <v>178</v>
      </c>
      <c r="D209" s="74" t="s">
        <v>62</v>
      </c>
      <c r="E209" s="74" t="s">
        <v>144</v>
      </c>
      <c r="F209" s="34"/>
      <c r="G209" s="34"/>
      <c r="H209" s="34"/>
      <c r="I209" s="1"/>
      <c r="J209" s="1"/>
      <c r="K209" s="1">
        <f t="shared" si="70"/>
        <v>14</v>
      </c>
      <c r="L209" s="76" t="str">
        <f t="shared" ref="L209:L220" si="77">IF(D209="M.O.",H209,"")</f>
        <v/>
      </c>
      <c r="M209" s="76" t="str">
        <f t="shared" ref="M209:M220" si="78">IF(AND(G209&lt;&gt;"",L209=""),H209,"")</f>
        <v/>
      </c>
      <c r="N209" s="173" t="str">
        <f t="shared" ref="N209:N220" si="79">IF(AND(G209="",F209="",E209&lt;&gt;""),B209,"")</f>
        <v>03.01.08</v>
      </c>
      <c r="O209" s="76">
        <f>IF(N209&lt;&gt;"",SUMIF(K209:K220,K209,L209:L220),"")</f>
        <v>0</v>
      </c>
      <c r="P209" s="76">
        <f>IF(N209&lt;&gt;"",SUMIF(K209:K220,K209,M209:M220),"")</f>
        <v>680</v>
      </c>
      <c r="Q209" s="63">
        <f t="array" ref="Q209">IF(N209&lt;&gt;"",INDEX(H208:H221,MATCH("QUANTIDADE:",B208:B221,0)),"")</f>
        <v>5</v>
      </c>
      <c r="R209" s="1"/>
      <c r="S209" s="1"/>
      <c r="T209" s="1"/>
      <c r="U209" s="1"/>
      <c r="V209" s="1"/>
      <c r="W209" s="1"/>
      <c r="X209" s="1"/>
      <c r="Y209" s="1"/>
      <c r="Z209" s="1"/>
    </row>
    <row r="210" spans="1:26" s="172" customFormat="1" ht="69" customHeight="1">
      <c r="A210" s="1"/>
      <c r="B210" s="199" t="s">
        <v>196</v>
      </c>
      <c r="C210" s="24" t="str">
        <f>VLOOKUP(B210,Insumos!$A$10:$F$1708,2,FALSE)</f>
        <v xml:space="preserve">SUBSTITUIÇÃO, FORNECIMENTO E INSTALAÇÃO DE PLACAS DE ACM INCLUINDO A RETIRADA E DESCARTE, SUBESTRUTURA DE ALUMÍNIO E FIXAÇÕES NAS FACHADAS E
MARQUISE CONFORME ESPECIFICAÇÃO DO PROJETO EXECUTIVO E CADERNO DE ESPECIFICAÇÕES E ENCARGOS. INCLUI O TRANSPORTE VERTICAL E HORIZONTAL E O TRABALHO EM ALTURA </v>
      </c>
      <c r="D210" s="78" t="str">
        <f>VLOOKUP(B210,Insumos!$A$10:$F$1708,3,FALSE)</f>
        <v>MAT.</v>
      </c>
      <c r="E210" s="78" t="s">
        <v>152</v>
      </c>
      <c r="F210" s="75">
        <v>1</v>
      </c>
      <c r="G210" s="34">
        <f>VLOOKUP(B210,Insumos!$A$10:$F$1708,6,FALSE)</f>
        <v>680</v>
      </c>
      <c r="H210" s="34">
        <f t="shared" ref="H210" si="80">(F210*G210)</f>
        <v>680</v>
      </c>
      <c r="I210" s="1"/>
      <c r="J210" s="1"/>
      <c r="K210" s="1">
        <f t="shared" ref="K210:K223" si="81">IF(AND(B210&lt;&gt;"",B209=""),K209+1,K209)</f>
        <v>14</v>
      </c>
      <c r="L210" s="76" t="str">
        <f t="shared" si="77"/>
        <v/>
      </c>
      <c r="M210" s="76">
        <f t="shared" si="78"/>
        <v>680</v>
      </c>
      <c r="N210" s="173" t="str">
        <f t="shared" si="79"/>
        <v/>
      </c>
      <c r="O210" s="76" t="str">
        <f>IF(N210&lt;&gt;"",SUMIF(K210:K221,K210,L210:L221),"")</f>
        <v/>
      </c>
      <c r="P210" s="76" t="str">
        <f>IF(N210&lt;&gt;"",SUMIF(K210:K221,K210,M210:M221),"")</f>
        <v/>
      </c>
      <c r="Q210" s="63" t="str">
        <f t="array" ref="Q210">IF(N210&lt;&gt;"",INDEX(H209:H221,MATCH("QUANTIDADE:",B209:B221,0)),"")</f>
        <v/>
      </c>
      <c r="R210" s="1"/>
      <c r="S210" s="1"/>
      <c r="T210" s="1"/>
      <c r="U210" s="1"/>
      <c r="V210" s="1"/>
      <c r="W210" s="1"/>
      <c r="X210" s="1"/>
      <c r="Y210" s="1"/>
      <c r="Z210" s="1"/>
    </row>
    <row r="211" spans="1:26" s="172" customFormat="1" ht="12.75" customHeight="1">
      <c r="A211" s="1"/>
      <c r="B211" s="244" t="s">
        <v>63</v>
      </c>
      <c r="C211" s="210"/>
      <c r="D211" s="210"/>
      <c r="E211" s="210"/>
      <c r="F211" s="210"/>
      <c r="G211" s="211"/>
      <c r="H211" s="79">
        <f>SUMIF(K209:K211,K211,L209:L211)</f>
        <v>0</v>
      </c>
      <c r="I211" s="1"/>
      <c r="J211" s="1"/>
      <c r="K211" s="1">
        <f t="shared" si="81"/>
        <v>14</v>
      </c>
      <c r="L211" s="76" t="str">
        <f t="shared" si="77"/>
        <v/>
      </c>
      <c r="M211" s="76" t="str">
        <f t="shared" si="78"/>
        <v/>
      </c>
      <c r="N211" s="173" t="str">
        <f t="shared" si="79"/>
        <v/>
      </c>
      <c r="O211" s="76" t="str">
        <f>IF(N211&lt;&gt;"",SUMIF(K211:K221,K211,L211:L221),"")</f>
        <v/>
      </c>
      <c r="P211" s="76" t="str">
        <f>IF(N211&lt;&gt;"",SUMIF(K211:K221,K211,M211:M221),"")</f>
        <v/>
      </c>
      <c r="Q211" s="63" t="str">
        <f t="array" ref="Q211">IF(N211&lt;&gt;"",INDEX(H210:H221,MATCH("QUANTIDADE:",B210:B221,0)),"")</f>
        <v/>
      </c>
      <c r="R211" s="1"/>
      <c r="S211" s="1"/>
      <c r="T211" s="1"/>
      <c r="U211" s="1"/>
      <c r="V211" s="1"/>
      <c r="W211" s="1"/>
      <c r="X211" s="1"/>
      <c r="Y211" s="1"/>
      <c r="Z211" s="1"/>
    </row>
    <row r="212" spans="1:26" s="172" customFormat="1" ht="12.75" customHeight="1">
      <c r="A212" s="1"/>
      <c r="B212" s="244" t="s">
        <v>64</v>
      </c>
      <c r="C212" s="210"/>
      <c r="D212" s="210"/>
      <c r="E212" s="210"/>
      <c r="F212" s="210"/>
      <c r="G212" s="211"/>
      <c r="H212" s="79">
        <f>SUMIF(K209:K212,K212,M209:M212)</f>
        <v>680</v>
      </c>
      <c r="I212" s="1"/>
      <c r="J212" s="1"/>
      <c r="K212" s="1">
        <f t="shared" si="81"/>
        <v>14</v>
      </c>
      <c r="L212" s="76" t="str">
        <f t="shared" si="77"/>
        <v/>
      </c>
      <c r="M212" s="76" t="str">
        <f t="shared" si="78"/>
        <v/>
      </c>
      <c r="N212" s="173" t="str">
        <f t="shared" si="79"/>
        <v/>
      </c>
      <c r="O212" s="76" t="str">
        <f>IF(N212&lt;&gt;"",SUMIF(K212:K221,K212,L212:L221),"")</f>
        <v/>
      </c>
      <c r="P212" s="76" t="str">
        <f>IF(N212&lt;&gt;"",SUMIF(K212:K221,K212,M212:M221),"")</f>
        <v/>
      </c>
      <c r="Q212" s="63" t="str">
        <f t="array" ref="Q212">IF(N212&lt;&gt;"",INDEX(H211:H221,MATCH("QUANTIDADE:",B211:B221,0)),"")</f>
        <v/>
      </c>
      <c r="R212" s="1"/>
      <c r="S212" s="1"/>
      <c r="T212" s="1"/>
      <c r="U212" s="1"/>
      <c r="V212" s="1"/>
      <c r="W212" s="1"/>
      <c r="X212" s="1"/>
      <c r="Y212" s="1"/>
      <c r="Z212" s="1"/>
    </row>
    <row r="213" spans="1:26" s="172" customFormat="1" ht="12.75" customHeight="1">
      <c r="A213" s="1"/>
      <c r="B213" s="244" t="s">
        <v>65</v>
      </c>
      <c r="C213" s="210"/>
      <c r="D213" s="210"/>
      <c r="E213" s="210"/>
      <c r="F213" s="210"/>
      <c r="G213" s="211"/>
      <c r="H213" s="79">
        <f>SUM(H211:H212)</f>
        <v>680</v>
      </c>
      <c r="I213" s="1"/>
      <c r="J213" s="1"/>
      <c r="K213" s="1">
        <f t="shared" si="81"/>
        <v>14</v>
      </c>
      <c r="L213" s="76" t="str">
        <f t="shared" si="77"/>
        <v/>
      </c>
      <c r="M213" s="76" t="str">
        <f t="shared" si="78"/>
        <v/>
      </c>
      <c r="N213" s="173" t="str">
        <f t="shared" si="79"/>
        <v/>
      </c>
      <c r="O213" s="76" t="str">
        <f>IF(N213&lt;&gt;"",SUMIF(K213:K221,K213,L213:L221),"")</f>
        <v/>
      </c>
      <c r="P213" s="76" t="str">
        <f>IF(N213&lt;&gt;"",SUMIF(K213:K221,K213,M213:M221),"")</f>
        <v/>
      </c>
      <c r="Q213" s="63" t="str">
        <f t="array" ref="Q213">IF(N213&lt;&gt;"",INDEX(H212:H221,MATCH("QUANTIDADE:",B212:B221,0)),"")</f>
        <v/>
      </c>
      <c r="R213" s="1"/>
      <c r="S213" s="1"/>
      <c r="T213" s="1"/>
      <c r="U213" s="1"/>
      <c r="V213" s="1"/>
      <c r="W213" s="1"/>
      <c r="X213" s="1"/>
      <c r="Y213" s="1"/>
      <c r="Z213" s="1"/>
    </row>
    <row r="214" spans="1:26" s="172" customFormat="1" ht="12.75" customHeight="1">
      <c r="A214" s="1"/>
      <c r="B214" s="244" t="s">
        <v>66</v>
      </c>
      <c r="C214" s="210"/>
      <c r="D214" s="210"/>
      <c r="E214" s="210"/>
      <c r="F214" s="210"/>
      <c r="G214" s="211"/>
      <c r="H214" s="79">
        <v>0</v>
      </c>
      <c r="I214" s="1"/>
      <c r="J214" s="1"/>
      <c r="K214" s="1">
        <f t="shared" si="81"/>
        <v>14</v>
      </c>
      <c r="L214" s="76" t="str">
        <f t="shared" si="77"/>
        <v/>
      </c>
      <c r="M214" s="76" t="str">
        <f t="shared" si="78"/>
        <v/>
      </c>
      <c r="N214" s="173" t="str">
        <f t="shared" si="79"/>
        <v/>
      </c>
      <c r="O214" s="76" t="str">
        <f>IF(N214&lt;&gt;"",SUMIF(K214:K221,K214,L214:L221),"")</f>
        <v/>
      </c>
      <c r="P214" s="76" t="str">
        <f>IF(N214&lt;&gt;"",SUMIF(K214:K221,K214,M214:M221),"")</f>
        <v/>
      </c>
      <c r="Q214" s="63" t="str">
        <f t="array" ref="Q214">IF(N214&lt;&gt;"",INDEX(H213:H221,MATCH("QUANTIDADE:",B213:B221,0)),"")</f>
        <v/>
      </c>
      <c r="R214" s="1"/>
      <c r="S214" s="1"/>
      <c r="T214" s="1"/>
      <c r="U214" s="1"/>
      <c r="V214" s="1"/>
      <c r="W214" s="1"/>
      <c r="X214" s="1"/>
      <c r="Y214" s="1"/>
      <c r="Z214" s="1"/>
    </row>
    <row r="215" spans="1:26" s="172" customFormat="1" ht="12.75" customHeight="1">
      <c r="A215" s="1"/>
      <c r="B215" s="244" t="s">
        <v>67</v>
      </c>
      <c r="C215" s="210"/>
      <c r="D215" s="210"/>
      <c r="E215" s="210"/>
      <c r="F215" s="210"/>
      <c r="G215" s="211"/>
      <c r="H215" s="79">
        <f>(H213*$H$9)</f>
        <v>169.72525543372296</v>
      </c>
      <c r="I215" s="1"/>
      <c r="J215" s="1"/>
      <c r="K215" s="1">
        <f t="shared" si="81"/>
        <v>14</v>
      </c>
      <c r="L215" s="76" t="str">
        <f t="shared" si="77"/>
        <v/>
      </c>
      <c r="M215" s="76" t="str">
        <f t="shared" si="78"/>
        <v/>
      </c>
      <c r="N215" s="173" t="str">
        <f t="shared" si="79"/>
        <v/>
      </c>
      <c r="O215" s="76" t="str">
        <f>IF(N215&lt;&gt;"",SUMIF(K215:K221,K215,L215:L221),"")</f>
        <v/>
      </c>
      <c r="P215" s="76" t="str">
        <f>IF(N215&lt;&gt;"",SUMIF(K215:K221,K215,M215:M221),"")</f>
        <v/>
      </c>
      <c r="Q215" s="63" t="str">
        <f t="array" ref="Q215">IF(N215&lt;&gt;"",INDEX(H214:H221,MATCH("QUANTIDADE:",B214:B221,0)),"")</f>
        <v/>
      </c>
      <c r="R215" s="1"/>
      <c r="S215" s="1"/>
      <c r="T215" s="1"/>
      <c r="U215" s="1"/>
      <c r="V215" s="1"/>
      <c r="W215" s="1"/>
      <c r="X215" s="1"/>
      <c r="Y215" s="1"/>
      <c r="Z215" s="1"/>
    </row>
    <row r="216" spans="1:26" s="172" customFormat="1" ht="12.75" customHeight="1">
      <c r="A216" s="1"/>
      <c r="B216" s="244" t="s">
        <v>68</v>
      </c>
      <c r="C216" s="210"/>
      <c r="D216" s="210"/>
      <c r="E216" s="210"/>
      <c r="F216" s="210"/>
      <c r="G216" s="211"/>
      <c r="H216" s="79">
        <v>0</v>
      </c>
      <c r="I216" s="1"/>
      <c r="J216" s="1"/>
      <c r="K216" s="1">
        <f t="shared" si="81"/>
        <v>14</v>
      </c>
      <c r="L216" s="76" t="str">
        <f t="shared" si="77"/>
        <v/>
      </c>
      <c r="M216" s="76" t="str">
        <f t="shared" si="78"/>
        <v/>
      </c>
      <c r="N216" s="173" t="str">
        <f t="shared" si="79"/>
        <v/>
      </c>
      <c r="O216" s="76" t="str">
        <f>IF(N216&lt;&gt;"",SUMIF(K216:K221,K216,L216:L221),"")</f>
        <v/>
      </c>
      <c r="P216" s="76" t="str">
        <f>IF(N216&lt;&gt;"",SUMIF(K216:K221,K216,M216:M221),"")</f>
        <v/>
      </c>
      <c r="Q216" s="63" t="str">
        <f t="array" ref="Q216">IF(N216&lt;&gt;"",INDEX(H215:H221,MATCH("QUANTIDADE:",B215:B221,0)),"")</f>
        <v/>
      </c>
      <c r="R216" s="1"/>
      <c r="S216" s="1"/>
      <c r="T216" s="1"/>
      <c r="U216" s="1"/>
      <c r="V216" s="1"/>
      <c r="W216" s="1"/>
      <c r="X216" s="1"/>
      <c r="Y216" s="1"/>
      <c r="Z216" s="1"/>
    </row>
    <row r="217" spans="1:26" s="172" customFormat="1" ht="12.75" customHeight="1">
      <c r="A217" s="1"/>
      <c r="B217" s="244" t="s">
        <v>69</v>
      </c>
      <c r="C217" s="210"/>
      <c r="D217" s="210"/>
      <c r="E217" s="210"/>
      <c r="F217" s="210"/>
      <c r="G217" s="211"/>
      <c r="H217" s="79">
        <f>SUM(H214:H216)</f>
        <v>169.72525543372296</v>
      </c>
      <c r="I217" s="1"/>
      <c r="J217" s="1"/>
      <c r="K217" s="1">
        <f t="shared" si="81"/>
        <v>14</v>
      </c>
      <c r="L217" s="76" t="str">
        <f t="shared" si="77"/>
        <v/>
      </c>
      <c r="M217" s="76" t="str">
        <f t="shared" si="78"/>
        <v/>
      </c>
      <c r="N217" s="173" t="str">
        <f t="shared" si="79"/>
        <v/>
      </c>
      <c r="O217" s="76" t="str">
        <f>IF(N217&lt;&gt;"",SUMIF(K217:K221,K217,L217:L221),"")</f>
        <v/>
      </c>
      <c r="P217" s="76" t="str">
        <f>IF(N217&lt;&gt;"",SUMIF(K217:K221,K217,M217:M221),"")</f>
        <v/>
      </c>
      <c r="Q217" s="63" t="str">
        <f t="array" ref="Q217">IF(N217&lt;&gt;"",INDEX(H216:H221,MATCH("QUANTIDADE:",B216:B221,0)),"")</f>
        <v/>
      </c>
      <c r="R217" s="1"/>
      <c r="S217" s="1"/>
      <c r="T217" s="1"/>
      <c r="U217" s="1"/>
      <c r="V217" s="1"/>
      <c r="W217" s="1"/>
      <c r="X217" s="1"/>
      <c r="Y217" s="1"/>
      <c r="Z217" s="1"/>
    </row>
    <row r="218" spans="1:26" s="172" customFormat="1" ht="12.75" customHeight="1">
      <c r="A218" s="1"/>
      <c r="B218" s="244" t="s">
        <v>70</v>
      </c>
      <c r="C218" s="210"/>
      <c r="D218" s="210"/>
      <c r="E218" s="210"/>
      <c r="F218" s="210"/>
      <c r="G218" s="211"/>
      <c r="H218" s="79">
        <f>SUM(H217,H213)</f>
        <v>849.72525543372296</v>
      </c>
      <c r="I218" s="1"/>
      <c r="J218" s="1"/>
      <c r="K218" s="1">
        <f t="shared" si="81"/>
        <v>14</v>
      </c>
      <c r="L218" s="76" t="str">
        <f t="shared" si="77"/>
        <v/>
      </c>
      <c r="M218" s="76" t="str">
        <f t="shared" si="78"/>
        <v/>
      </c>
      <c r="N218" s="173" t="str">
        <f t="shared" si="79"/>
        <v/>
      </c>
      <c r="O218" s="76" t="str">
        <f>IF(N218&lt;&gt;"",SUMIF(K218:K221,K218,L218:L221),"")</f>
        <v/>
      </c>
      <c r="P218" s="76" t="str">
        <f>IF(N218&lt;&gt;"",SUMIF(K218:K221,K218,M218:M221),"")</f>
        <v/>
      </c>
      <c r="Q218" s="63" t="str">
        <f t="array" ref="Q218">IF(N218&lt;&gt;"",INDEX(H217:H221,MATCH("QUANTIDADE:",B217:B221,0)),"")</f>
        <v/>
      </c>
      <c r="R218" s="1"/>
      <c r="S218" s="1"/>
      <c r="T218" s="1"/>
      <c r="U218" s="1"/>
      <c r="V218" s="1"/>
      <c r="W218" s="1"/>
      <c r="X218" s="1"/>
      <c r="Y218" s="1"/>
      <c r="Z218" s="1"/>
    </row>
    <row r="219" spans="1:26" s="172" customFormat="1" ht="12.75" customHeight="1">
      <c r="A219" s="1"/>
      <c r="B219" s="244" t="s">
        <v>71</v>
      </c>
      <c r="C219" s="210"/>
      <c r="D219" s="210"/>
      <c r="E219" s="210"/>
      <c r="F219" s="210"/>
      <c r="G219" s="211"/>
      <c r="H219" s="89">
        <v>5</v>
      </c>
      <c r="I219" s="1"/>
      <c r="J219" s="1"/>
      <c r="K219" s="1">
        <f t="shared" si="81"/>
        <v>14</v>
      </c>
      <c r="L219" s="76" t="str">
        <f t="shared" si="77"/>
        <v/>
      </c>
      <c r="M219" s="76" t="str">
        <f t="shared" si="78"/>
        <v/>
      </c>
      <c r="N219" s="173" t="str">
        <f t="shared" si="79"/>
        <v/>
      </c>
      <c r="O219" s="76" t="str">
        <f>IF(N219&lt;&gt;"",SUMIF(K219:K221,K219,L219:L221),"")</f>
        <v/>
      </c>
      <c r="P219" s="76" t="str">
        <f>IF(N219&lt;&gt;"",SUMIF(K219:K221,K219,M219:M221),"")</f>
        <v/>
      </c>
      <c r="Q219" s="63" t="str">
        <f t="array" ref="Q219">IF(N219&lt;&gt;"",INDEX(H218:H221,MATCH("QUANTIDADE:",B218:B221,0)),"")</f>
        <v/>
      </c>
      <c r="R219" s="1"/>
      <c r="S219" s="1"/>
      <c r="T219" s="1"/>
      <c r="U219" s="1"/>
      <c r="V219" s="1"/>
      <c r="W219" s="1"/>
      <c r="X219" s="1"/>
      <c r="Y219" s="1"/>
      <c r="Z219" s="1"/>
    </row>
    <row r="220" spans="1:26" s="172" customFormat="1" ht="12.75" customHeight="1">
      <c r="A220" s="1"/>
      <c r="B220" s="244" t="s">
        <v>72</v>
      </c>
      <c r="C220" s="210"/>
      <c r="D220" s="210"/>
      <c r="E220" s="210"/>
      <c r="F220" s="210"/>
      <c r="G220" s="211"/>
      <c r="H220" s="79">
        <f>(H219*H218)</f>
        <v>4248.6262771686152</v>
      </c>
      <c r="I220" s="1"/>
      <c r="J220" s="1"/>
      <c r="K220" s="1">
        <f t="shared" si="81"/>
        <v>14</v>
      </c>
      <c r="L220" s="76" t="str">
        <f t="shared" si="77"/>
        <v/>
      </c>
      <c r="M220" s="76" t="str">
        <f t="shared" si="78"/>
        <v/>
      </c>
      <c r="N220" s="173" t="str">
        <f t="shared" si="79"/>
        <v/>
      </c>
      <c r="O220" s="76" t="str">
        <f>IF(N220&lt;&gt;"",SUMIF(K220:K221,K220,L220:L221),"")</f>
        <v/>
      </c>
      <c r="P220" s="76" t="str">
        <f>IF(N220&lt;&gt;"",SUMIF(K220:K221,K220,M220:M221),"")</f>
        <v/>
      </c>
      <c r="Q220" s="63" t="str">
        <f t="array" ref="Q220">IF(N220&lt;&gt;"",INDEX(H219:H221,MATCH("QUANTIDADE:",B219:B221,0)),"")</f>
        <v/>
      </c>
      <c r="R220" s="1"/>
      <c r="S220" s="1"/>
      <c r="T220" s="1"/>
      <c r="U220" s="1"/>
      <c r="V220" s="1"/>
      <c r="W220" s="1"/>
      <c r="X220" s="1"/>
      <c r="Y220" s="1"/>
      <c r="Z220" s="1"/>
    </row>
    <row r="221" spans="1:26" s="170" customFormat="1" ht="12.75" customHeight="1">
      <c r="A221" s="1"/>
      <c r="B221" s="81"/>
      <c r="C221" s="174"/>
      <c r="D221" s="174"/>
      <c r="E221" s="174"/>
      <c r="F221" s="174"/>
      <c r="G221" s="174"/>
      <c r="H221" s="83"/>
      <c r="I221" s="1"/>
      <c r="J221" s="1"/>
      <c r="K221" s="1">
        <f t="shared" si="81"/>
        <v>14</v>
      </c>
      <c r="L221" s="76"/>
      <c r="M221" s="76"/>
      <c r="N221" s="171"/>
      <c r="O221" s="76"/>
      <c r="P221" s="76"/>
      <c r="Q221" s="17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73">
        <v>4</v>
      </c>
      <c r="C222" s="246" t="s">
        <v>77</v>
      </c>
      <c r="D222" s="210"/>
      <c r="E222" s="210"/>
      <c r="F222" s="210"/>
      <c r="G222" s="210"/>
      <c r="H222" s="211"/>
      <c r="I222" s="1"/>
      <c r="J222" s="1"/>
      <c r="K222" s="1">
        <f t="shared" si="81"/>
        <v>15</v>
      </c>
      <c r="L222" s="76" t="str">
        <f t="shared" si="2"/>
        <v/>
      </c>
      <c r="M222" s="76" t="str">
        <f t="shared" si="3"/>
        <v/>
      </c>
      <c r="N222" s="62" t="str">
        <f t="shared" si="4"/>
        <v/>
      </c>
      <c r="O222" s="76" t="str">
        <f t="shared" ref="O222:O225" si="82">IF(N222&lt;&gt;"",SUMIF(K222:K256,K222,L222:L256),"")</f>
        <v/>
      </c>
      <c r="P222" s="76" t="str">
        <f t="shared" ref="P222:P225" si="83">IF(N222&lt;&gt;"",SUMIF(K222:K256,K222,M222:M256),"")</f>
        <v/>
      </c>
      <c r="Q222" s="62" t="str">
        <f>IF(N222&lt;&gt;"",INDEX(H222:H256,MATCH("QUANTIDADE:",B222:B256,0)),"")</f>
        <v/>
      </c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73" t="s">
        <v>40</v>
      </c>
      <c r="C223" s="214" t="s">
        <v>77</v>
      </c>
      <c r="D223" s="210"/>
      <c r="E223" s="210"/>
      <c r="F223" s="210"/>
      <c r="G223" s="210"/>
      <c r="H223" s="211"/>
      <c r="I223" s="1"/>
      <c r="J223" s="1"/>
      <c r="K223" s="1">
        <f t="shared" si="81"/>
        <v>15</v>
      </c>
      <c r="L223" s="76" t="str">
        <f t="shared" si="2"/>
        <v/>
      </c>
      <c r="M223" s="76" t="str">
        <f t="shared" si="3"/>
        <v/>
      </c>
      <c r="N223" s="62" t="str">
        <f t="shared" si="4"/>
        <v/>
      </c>
      <c r="O223" s="76" t="str">
        <f t="shared" si="82"/>
        <v/>
      </c>
      <c r="P223" s="76" t="str">
        <f t="shared" si="83"/>
        <v/>
      </c>
      <c r="Q223" s="62" t="str">
        <f t="shared" ref="Q223:Q225" si="84">IF(N223&lt;&gt;"",INDEX(H222:H257,MATCH("QUANTIDADE:",B222:B257,0)),"")</f>
        <v/>
      </c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73" t="s">
        <v>41</v>
      </c>
      <c r="C224" s="28" t="s">
        <v>78</v>
      </c>
      <c r="D224" s="74" t="s">
        <v>79</v>
      </c>
      <c r="E224" s="74" t="s">
        <v>74</v>
      </c>
      <c r="F224" s="75"/>
      <c r="G224" s="34"/>
      <c r="H224" s="34"/>
      <c r="I224" s="1"/>
      <c r="J224" s="1"/>
      <c r="K224" s="1">
        <f t="shared" ref="K224:K225" si="85">IF(AND(B224&lt;&gt;"",B223=""),K223+1,K223)</f>
        <v>15</v>
      </c>
      <c r="L224" s="76" t="str">
        <f t="shared" si="2"/>
        <v/>
      </c>
      <c r="M224" s="76" t="str">
        <f t="shared" si="3"/>
        <v/>
      </c>
      <c r="N224" s="62" t="str">
        <f t="shared" si="4"/>
        <v>04.01.01</v>
      </c>
      <c r="O224" s="76">
        <f t="shared" si="82"/>
        <v>72474.600000000006</v>
      </c>
      <c r="P224" s="76">
        <f t="shared" si="83"/>
        <v>0</v>
      </c>
      <c r="Q224" s="63">
        <f t="shared" si="84"/>
        <v>1</v>
      </c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77">
        <v>90770</v>
      </c>
      <c r="C225" s="24" t="str">
        <f>VLOOKUP(B225,Insumos!$A$10:$F$1708,2,FALSE)</f>
        <v>ARQUITETO DE OBRA SENIOR COM ENCARGOS COMPLEMENTARES</v>
      </c>
      <c r="D225" s="78" t="str">
        <f>VLOOKUP(B225,Insumos!$A$10:$F$1708,3,FALSE)</f>
        <v>M.O.</v>
      </c>
      <c r="E225" s="78" t="str">
        <f>VLOOKUP(B225,Insumos!$A$10:$F$1708,4,FALSE)</f>
        <v>H</v>
      </c>
      <c r="F225" s="75">
        <v>330</v>
      </c>
      <c r="G225" s="34">
        <f>VLOOKUP(B225,Insumos!$A$10:$F$1708,6,FALSE)</f>
        <v>111.12</v>
      </c>
      <c r="H225" s="34">
        <f t="shared" ref="H225:H226" si="86">TRUNC(F225*G225,2)</f>
        <v>36669.599999999999</v>
      </c>
      <c r="I225" s="1"/>
      <c r="J225" s="1"/>
      <c r="K225" s="1">
        <f t="shared" si="85"/>
        <v>15</v>
      </c>
      <c r="L225" s="76">
        <f t="shared" si="2"/>
        <v>36669.599999999999</v>
      </c>
      <c r="M225" s="76" t="str">
        <f t="shared" si="3"/>
        <v/>
      </c>
      <c r="N225" s="62" t="str">
        <f t="shared" si="4"/>
        <v/>
      </c>
      <c r="O225" s="76" t="str">
        <f t="shared" si="82"/>
        <v/>
      </c>
      <c r="P225" s="76" t="str">
        <f t="shared" si="83"/>
        <v/>
      </c>
      <c r="Q225" s="62" t="str">
        <f t="shared" si="84"/>
        <v/>
      </c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77">
        <v>90778</v>
      </c>
      <c r="C226" s="24" t="str">
        <f>VLOOKUP(B226,Insumos!$A$10:$F$1708,2,FALSE)</f>
        <v>ENGENHEIRO CIVIL DE OBRA PLENO COM ENCARGOS COMPLEMENTARES</v>
      </c>
      <c r="D226" s="78" t="str">
        <f>VLOOKUP(B226,Insumos!$A$10:$F$1708,3,FALSE)</f>
        <v>M.O.</v>
      </c>
      <c r="E226" s="78" t="str">
        <f>VLOOKUP(B226,Insumos!$A$10:$F$1708,4,FALSE)</f>
        <v>H</v>
      </c>
      <c r="F226" s="75">
        <v>330</v>
      </c>
      <c r="G226" s="34">
        <f>VLOOKUP(B226,Insumos!$A$10:$F$1708,6,FALSE)</f>
        <v>108.5</v>
      </c>
      <c r="H226" s="34">
        <f t="shared" si="86"/>
        <v>35805</v>
      </c>
      <c r="I226" s="1"/>
      <c r="J226" s="1"/>
      <c r="K226" s="1">
        <f t="shared" ref="K226:K227" si="87">IF(AND(B226&lt;&gt;"",B224=""),K224+1,K224)</f>
        <v>15</v>
      </c>
      <c r="L226" s="76">
        <f t="shared" si="2"/>
        <v>35805</v>
      </c>
      <c r="M226" s="76" t="str">
        <f t="shared" si="3"/>
        <v/>
      </c>
      <c r="N226" s="62" t="str">
        <f t="shared" si="4"/>
        <v/>
      </c>
      <c r="O226" s="76" t="str">
        <f>IF(N226&lt;&gt;"",SUMIF(K226:K239,K226,L226:L239),"")</f>
        <v/>
      </c>
      <c r="P226" s="76" t="str">
        <f>IF(N226&lt;&gt;"",SUMIF(K226:K239,K226,M226:M239),"")</f>
        <v/>
      </c>
      <c r="Q226" s="62" t="str">
        <f t="array" ref="Q226">IF(N226&lt;&gt;"",INDEX(H224:H239,MATCH("QUANTIDADE:",B224:B239,0)),"")</f>
        <v/>
      </c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244" t="s">
        <v>63</v>
      </c>
      <c r="C227" s="210"/>
      <c r="D227" s="210"/>
      <c r="E227" s="210"/>
      <c r="F227" s="210"/>
      <c r="G227" s="211"/>
      <c r="H227" s="79">
        <f>SUMIF(K222:K227,K227,L222:L227)</f>
        <v>72474.600000000006</v>
      </c>
      <c r="I227" s="1"/>
      <c r="J227" s="1"/>
      <c r="K227" s="1">
        <f t="shared" si="87"/>
        <v>15</v>
      </c>
      <c r="L227" s="76" t="str">
        <f t="shared" si="2"/>
        <v/>
      </c>
      <c r="M227" s="76" t="str">
        <f t="shared" si="3"/>
        <v/>
      </c>
      <c r="N227" s="62" t="str">
        <f t="shared" si="4"/>
        <v/>
      </c>
      <c r="O227" s="76" t="str">
        <f t="shared" ref="O227:O237" si="88">IF(N227&lt;&gt;"",SUMIF(K227:K241,K227,L227:L241),"")</f>
        <v/>
      </c>
      <c r="P227" s="76" t="str">
        <f t="shared" ref="P227:P237" si="89">IF(N227&lt;&gt;"",SUMIF(K227:K241,K227,M227:M241),"")</f>
        <v/>
      </c>
      <c r="Q227" s="62" t="str">
        <f t="array" ref="Q227">IF(N227&lt;&gt;"",INDEX(H227:H241,MATCH("QUANTIDADE:",B227:B241,0)),"")</f>
        <v/>
      </c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244" t="s">
        <v>64</v>
      </c>
      <c r="C228" s="210"/>
      <c r="D228" s="210"/>
      <c r="E228" s="210"/>
      <c r="F228" s="210"/>
      <c r="G228" s="211"/>
      <c r="H228" s="79">
        <f>SUMIF(K222:K228,K228,M222:M228)</f>
        <v>0</v>
      </c>
      <c r="I228" s="1"/>
      <c r="J228" s="1"/>
      <c r="K228" s="1">
        <f t="shared" ref="K228:K237" si="90">IF(AND(B228&lt;&gt;"",B227=""),K227+1,K227)</f>
        <v>15</v>
      </c>
      <c r="L228" s="76" t="str">
        <f t="shared" si="2"/>
        <v/>
      </c>
      <c r="M228" s="76" t="str">
        <f t="shared" si="3"/>
        <v/>
      </c>
      <c r="N228" s="62" t="str">
        <f t="shared" si="4"/>
        <v/>
      </c>
      <c r="O228" s="76" t="str">
        <f t="shared" si="88"/>
        <v/>
      </c>
      <c r="P228" s="76" t="str">
        <f t="shared" si="89"/>
        <v/>
      </c>
      <c r="Q228" s="62" t="str">
        <f t="shared" ref="Q228:Q237" si="91">IF(N228&lt;&gt;"",INDEX(H227:H242,MATCH("QUANTIDADE:",B227:B242,0)),"")</f>
        <v/>
      </c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244" t="s">
        <v>65</v>
      </c>
      <c r="C229" s="210"/>
      <c r="D229" s="210"/>
      <c r="E229" s="210"/>
      <c r="F229" s="210"/>
      <c r="G229" s="211"/>
      <c r="H229" s="79">
        <f>SUM(H227:H228)</f>
        <v>72474.600000000006</v>
      </c>
      <c r="I229" s="1"/>
      <c r="J229" s="1"/>
      <c r="K229" s="1">
        <f t="shared" si="90"/>
        <v>15</v>
      </c>
      <c r="L229" s="76" t="str">
        <f t="shared" si="2"/>
        <v/>
      </c>
      <c r="M229" s="76" t="str">
        <f t="shared" si="3"/>
        <v/>
      </c>
      <c r="N229" s="62" t="str">
        <f t="shared" si="4"/>
        <v/>
      </c>
      <c r="O229" s="76" t="str">
        <f t="shared" si="88"/>
        <v/>
      </c>
      <c r="P229" s="76" t="str">
        <f t="shared" si="89"/>
        <v/>
      </c>
      <c r="Q229" s="62" t="str">
        <f t="shared" si="91"/>
        <v/>
      </c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244" t="s">
        <v>66</v>
      </c>
      <c r="C230" s="210"/>
      <c r="D230" s="210"/>
      <c r="E230" s="210"/>
      <c r="F230" s="210"/>
      <c r="G230" s="211"/>
      <c r="H230" s="79">
        <v>0</v>
      </c>
      <c r="I230" s="1"/>
      <c r="J230" s="1"/>
      <c r="K230" s="1">
        <f t="shared" si="90"/>
        <v>15</v>
      </c>
      <c r="L230" s="76" t="str">
        <f t="shared" si="2"/>
        <v/>
      </c>
      <c r="M230" s="76" t="str">
        <f t="shared" si="3"/>
        <v/>
      </c>
      <c r="N230" s="62" t="str">
        <f t="shared" si="4"/>
        <v/>
      </c>
      <c r="O230" s="76" t="str">
        <f t="shared" si="88"/>
        <v/>
      </c>
      <c r="P230" s="76" t="str">
        <f t="shared" si="89"/>
        <v/>
      </c>
      <c r="Q230" s="62" t="str">
        <f t="shared" si="91"/>
        <v/>
      </c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244" t="s">
        <v>67</v>
      </c>
      <c r="C231" s="210"/>
      <c r="D231" s="210"/>
      <c r="E231" s="210"/>
      <c r="F231" s="210"/>
      <c r="G231" s="211"/>
      <c r="H231" s="79">
        <f>(H229*$H$9)</f>
        <v>18089.367643318968</v>
      </c>
      <c r="I231" s="1"/>
      <c r="J231" s="1"/>
      <c r="K231" s="1">
        <f t="shared" si="90"/>
        <v>15</v>
      </c>
      <c r="L231" s="76" t="str">
        <f t="shared" si="2"/>
        <v/>
      </c>
      <c r="M231" s="76" t="str">
        <f t="shared" si="3"/>
        <v/>
      </c>
      <c r="N231" s="62" t="str">
        <f t="shared" si="4"/>
        <v/>
      </c>
      <c r="O231" s="76" t="str">
        <f t="shared" si="88"/>
        <v/>
      </c>
      <c r="P231" s="76" t="str">
        <f t="shared" si="89"/>
        <v/>
      </c>
      <c r="Q231" s="62" t="str">
        <f t="shared" si="91"/>
        <v/>
      </c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244" t="s">
        <v>68</v>
      </c>
      <c r="C232" s="210"/>
      <c r="D232" s="210"/>
      <c r="E232" s="210"/>
      <c r="F232" s="210"/>
      <c r="G232" s="211"/>
      <c r="H232" s="79">
        <v>0</v>
      </c>
      <c r="I232" s="1"/>
      <c r="J232" s="1"/>
      <c r="K232" s="1">
        <f t="shared" si="90"/>
        <v>15</v>
      </c>
      <c r="L232" s="76" t="str">
        <f t="shared" si="2"/>
        <v/>
      </c>
      <c r="M232" s="76" t="str">
        <f t="shared" si="3"/>
        <v/>
      </c>
      <c r="N232" s="62" t="str">
        <f t="shared" si="4"/>
        <v/>
      </c>
      <c r="O232" s="76" t="str">
        <f t="shared" si="88"/>
        <v/>
      </c>
      <c r="P232" s="76" t="str">
        <f t="shared" si="89"/>
        <v/>
      </c>
      <c r="Q232" s="62" t="str">
        <f t="shared" si="91"/>
        <v/>
      </c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244" t="s">
        <v>69</v>
      </c>
      <c r="C233" s="210"/>
      <c r="D233" s="210"/>
      <c r="E233" s="210"/>
      <c r="F233" s="210"/>
      <c r="G233" s="211"/>
      <c r="H233" s="79">
        <f>SUM(H230:H232)</f>
        <v>18089.367643318968</v>
      </c>
      <c r="I233" s="1"/>
      <c r="J233" s="1"/>
      <c r="K233" s="1">
        <f t="shared" si="90"/>
        <v>15</v>
      </c>
      <c r="L233" s="76" t="str">
        <f t="shared" si="2"/>
        <v/>
      </c>
      <c r="M233" s="76" t="str">
        <f t="shared" si="3"/>
        <v/>
      </c>
      <c r="N233" s="62" t="str">
        <f t="shared" si="4"/>
        <v/>
      </c>
      <c r="O233" s="76" t="str">
        <f t="shared" si="88"/>
        <v/>
      </c>
      <c r="P233" s="76" t="str">
        <f t="shared" si="89"/>
        <v/>
      </c>
      <c r="Q233" s="62" t="str">
        <f t="shared" si="91"/>
        <v/>
      </c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244" t="s">
        <v>70</v>
      </c>
      <c r="C234" s="210"/>
      <c r="D234" s="210"/>
      <c r="E234" s="210"/>
      <c r="F234" s="210"/>
      <c r="G234" s="211"/>
      <c r="H234" s="79">
        <f>SUM(H233,H229)</f>
        <v>90563.967643318974</v>
      </c>
      <c r="I234" s="1"/>
      <c r="J234" s="1"/>
      <c r="K234" s="1">
        <f t="shared" si="90"/>
        <v>15</v>
      </c>
      <c r="L234" s="76" t="str">
        <f t="shared" si="2"/>
        <v/>
      </c>
      <c r="M234" s="76" t="str">
        <f t="shared" si="3"/>
        <v/>
      </c>
      <c r="N234" s="62" t="str">
        <f t="shared" si="4"/>
        <v/>
      </c>
      <c r="O234" s="76" t="str">
        <f t="shared" si="88"/>
        <v/>
      </c>
      <c r="P234" s="76" t="str">
        <f t="shared" si="89"/>
        <v/>
      </c>
      <c r="Q234" s="62" t="str">
        <f t="shared" si="91"/>
        <v/>
      </c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244" t="s">
        <v>71</v>
      </c>
      <c r="C235" s="210"/>
      <c r="D235" s="210"/>
      <c r="E235" s="210"/>
      <c r="F235" s="210"/>
      <c r="G235" s="211"/>
      <c r="H235" s="89">
        <v>1</v>
      </c>
      <c r="I235" s="1"/>
      <c r="J235" s="1"/>
      <c r="K235" s="1">
        <f t="shared" si="90"/>
        <v>15</v>
      </c>
      <c r="L235" s="76" t="str">
        <f t="shared" si="2"/>
        <v/>
      </c>
      <c r="M235" s="76" t="str">
        <f t="shared" si="3"/>
        <v/>
      </c>
      <c r="N235" s="62" t="str">
        <f t="shared" si="4"/>
        <v/>
      </c>
      <c r="O235" s="76" t="str">
        <f t="shared" si="88"/>
        <v/>
      </c>
      <c r="P235" s="76" t="str">
        <f t="shared" si="89"/>
        <v/>
      </c>
      <c r="Q235" s="62" t="str">
        <f t="shared" si="91"/>
        <v/>
      </c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244" t="s">
        <v>72</v>
      </c>
      <c r="C236" s="210"/>
      <c r="D236" s="210"/>
      <c r="E236" s="210"/>
      <c r="F236" s="210"/>
      <c r="G236" s="211"/>
      <c r="H236" s="79">
        <f>(H235*H234)</f>
        <v>90563.967643318974</v>
      </c>
      <c r="I236" s="1"/>
      <c r="J236" s="1"/>
      <c r="K236" s="1">
        <f t="shared" si="90"/>
        <v>15</v>
      </c>
      <c r="L236" s="76" t="str">
        <f t="shared" si="2"/>
        <v/>
      </c>
      <c r="M236" s="76" t="str">
        <f t="shared" si="3"/>
        <v/>
      </c>
      <c r="N236" s="62" t="str">
        <f t="shared" si="4"/>
        <v/>
      </c>
      <c r="O236" s="76" t="str">
        <f t="shared" si="88"/>
        <v/>
      </c>
      <c r="P236" s="76" t="str">
        <f t="shared" si="89"/>
        <v/>
      </c>
      <c r="Q236" s="62" t="str">
        <f t="shared" si="91"/>
        <v/>
      </c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90"/>
      <c r="G237" s="91"/>
      <c r="H237" s="91"/>
      <c r="I237" s="1"/>
      <c r="J237" s="1"/>
      <c r="K237" s="1">
        <f t="shared" si="90"/>
        <v>15</v>
      </c>
      <c r="L237" s="76" t="str">
        <f t="shared" si="2"/>
        <v/>
      </c>
      <c r="M237" s="76" t="str">
        <f t="shared" si="3"/>
        <v/>
      </c>
      <c r="N237" s="62" t="str">
        <f t="shared" si="4"/>
        <v/>
      </c>
      <c r="O237" s="76" t="str">
        <f t="shared" si="88"/>
        <v/>
      </c>
      <c r="P237" s="76" t="str">
        <f t="shared" si="89"/>
        <v/>
      </c>
      <c r="Q237" s="62" t="str">
        <f t="shared" si="91"/>
        <v/>
      </c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90"/>
      <c r="G238" s="91"/>
      <c r="H238" s="91"/>
      <c r="I238" s="1"/>
      <c r="J238" s="1"/>
      <c r="K238" s="1"/>
      <c r="L238" s="62"/>
      <c r="M238" s="62"/>
      <c r="N238" s="62"/>
      <c r="O238" s="62"/>
      <c r="P238" s="62"/>
      <c r="Q238" s="62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90"/>
      <c r="G239" s="91"/>
      <c r="H239" s="91"/>
      <c r="I239" s="1"/>
      <c r="J239" s="1"/>
      <c r="K239" s="1"/>
      <c r="L239" s="62"/>
      <c r="M239" s="62"/>
      <c r="N239" s="62"/>
      <c r="O239" s="62"/>
      <c r="P239" s="62"/>
      <c r="Q239" s="62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90"/>
      <c r="G240" s="91"/>
      <c r="H240" s="91"/>
      <c r="I240" s="1"/>
      <c r="J240" s="1"/>
      <c r="K240" s="1"/>
      <c r="L240" s="62"/>
      <c r="M240" s="62"/>
      <c r="N240" s="62"/>
      <c r="O240" s="62"/>
      <c r="P240" s="62"/>
      <c r="Q240" s="62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90"/>
      <c r="G241" s="91"/>
      <c r="H241" s="91"/>
      <c r="I241" s="1"/>
      <c r="J241" s="1"/>
      <c r="K241" s="1"/>
      <c r="L241" s="62"/>
      <c r="M241" s="62"/>
      <c r="N241" s="62"/>
      <c r="O241" s="62"/>
      <c r="P241" s="62"/>
      <c r="Q241" s="62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90"/>
      <c r="G242" s="91"/>
      <c r="H242" s="91"/>
      <c r="I242" s="1"/>
      <c r="J242" s="1"/>
      <c r="K242" s="1"/>
      <c r="L242" s="62"/>
      <c r="M242" s="62"/>
      <c r="N242" s="62"/>
      <c r="O242" s="62"/>
      <c r="P242" s="62"/>
      <c r="Q242" s="62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90"/>
      <c r="G243" s="91"/>
      <c r="H243" s="91"/>
      <c r="I243" s="1"/>
      <c r="J243" s="1"/>
      <c r="K243" s="1"/>
      <c r="L243" s="62"/>
      <c r="M243" s="62"/>
      <c r="N243" s="62"/>
      <c r="O243" s="62"/>
      <c r="P243" s="62"/>
      <c r="Q243" s="62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90"/>
      <c r="G244" s="91"/>
      <c r="H244" s="91"/>
      <c r="I244" s="1"/>
      <c r="J244" s="1"/>
      <c r="K244" s="92"/>
      <c r="L244" s="62"/>
      <c r="M244" s="62"/>
      <c r="N244" s="62"/>
      <c r="O244" s="62"/>
      <c r="P244" s="62"/>
      <c r="Q244" s="62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90"/>
      <c r="G245" s="91"/>
      <c r="H245" s="91"/>
      <c r="I245" s="1"/>
      <c r="J245" s="1"/>
      <c r="K245" s="1"/>
      <c r="L245" s="62"/>
      <c r="M245" s="62"/>
      <c r="N245" s="62"/>
      <c r="O245" s="62"/>
      <c r="P245" s="62"/>
      <c r="Q245" s="62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90"/>
      <c r="G246" s="91"/>
      <c r="H246" s="91"/>
      <c r="I246" s="1"/>
      <c r="J246" s="1"/>
      <c r="K246" s="1"/>
      <c r="L246" s="62"/>
      <c r="M246" s="62"/>
      <c r="N246" s="62"/>
      <c r="O246" s="62"/>
      <c r="P246" s="62"/>
      <c r="Q246" s="62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90"/>
      <c r="G247" s="91"/>
      <c r="H247" s="91"/>
      <c r="I247" s="1"/>
      <c r="J247" s="1"/>
      <c r="K247" s="1"/>
      <c r="L247" s="62"/>
      <c r="M247" s="62"/>
      <c r="N247" s="62"/>
      <c r="O247" s="62"/>
      <c r="P247" s="62"/>
      <c r="Q247" s="62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90"/>
      <c r="G248" s="91"/>
      <c r="H248" s="91"/>
      <c r="I248" s="1"/>
      <c r="J248" s="1"/>
      <c r="K248" s="1"/>
      <c r="L248" s="62"/>
      <c r="M248" s="62"/>
      <c r="N248" s="62"/>
      <c r="O248" s="62"/>
      <c r="P248" s="62"/>
      <c r="Q248" s="62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90"/>
      <c r="G249" s="91"/>
      <c r="H249" s="91"/>
      <c r="I249" s="1"/>
      <c r="J249" s="1"/>
      <c r="K249" s="1"/>
      <c r="L249" s="62"/>
      <c r="M249" s="62"/>
      <c r="N249" s="62"/>
      <c r="O249" s="62"/>
      <c r="P249" s="62"/>
      <c r="Q249" s="62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90"/>
      <c r="G250" s="91"/>
      <c r="H250" s="91"/>
      <c r="I250" s="1"/>
      <c r="J250" s="1"/>
      <c r="K250" s="1"/>
      <c r="L250" s="62"/>
      <c r="M250" s="62"/>
      <c r="N250" s="62"/>
      <c r="O250" s="62"/>
      <c r="P250" s="62"/>
      <c r="Q250" s="62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90"/>
      <c r="G251" s="91"/>
      <c r="H251" s="91"/>
      <c r="I251" s="1"/>
      <c r="J251" s="1"/>
      <c r="K251" s="1"/>
      <c r="L251" s="62"/>
      <c r="M251" s="62"/>
      <c r="N251" s="62"/>
      <c r="O251" s="62"/>
      <c r="P251" s="62"/>
      <c r="Q251" s="62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90"/>
      <c r="G252" s="91"/>
      <c r="H252" s="91"/>
      <c r="I252" s="1"/>
      <c r="J252" s="1"/>
      <c r="K252" s="1"/>
      <c r="L252" s="62"/>
      <c r="M252" s="62"/>
      <c r="N252" s="62"/>
      <c r="O252" s="62"/>
      <c r="P252" s="62"/>
      <c r="Q252" s="62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9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9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9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90"/>
      <c r="G256" s="91"/>
      <c r="H256" s="91"/>
      <c r="I256" s="1"/>
      <c r="J256" s="1"/>
      <c r="K256" s="1"/>
      <c r="L256" s="62"/>
      <c r="M256" s="62"/>
      <c r="N256" s="62"/>
      <c r="O256" s="62"/>
      <c r="P256" s="62"/>
      <c r="Q256" s="62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90"/>
      <c r="G257" s="91"/>
      <c r="H257" s="91"/>
      <c r="I257" s="1"/>
      <c r="J257" s="1"/>
      <c r="K257" s="1"/>
      <c r="L257" s="62"/>
      <c r="M257" s="62"/>
      <c r="N257" s="62"/>
      <c r="O257" s="62"/>
      <c r="P257" s="62"/>
      <c r="Q257" s="62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90"/>
      <c r="G258" s="91"/>
      <c r="H258" s="91"/>
      <c r="I258" s="1"/>
      <c r="J258" s="1"/>
      <c r="K258" s="1"/>
      <c r="L258" s="62"/>
      <c r="M258" s="62"/>
      <c r="N258" s="62"/>
      <c r="O258" s="62"/>
      <c r="P258" s="62"/>
      <c r="Q258" s="62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90"/>
      <c r="G259" s="91"/>
      <c r="H259" s="91"/>
      <c r="I259" s="1"/>
      <c r="J259" s="1"/>
      <c r="K259" s="1"/>
      <c r="L259" s="62"/>
      <c r="M259" s="62"/>
      <c r="N259" s="62"/>
      <c r="O259" s="62"/>
      <c r="P259" s="62"/>
      <c r="Q259" s="62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90"/>
      <c r="G260" s="91"/>
      <c r="H260" s="91"/>
      <c r="I260" s="1"/>
      <c r="J260" s="1"/>
      <c r="K260" s="1"/>
      <c r="L260" s="62"/>
      <c r="M260" s="62"/>
      <c r="N260" s="62"/>
      <c r="O260" s="62"/>
      <c r="P260" s="62"/>
      <c r="Q260" s="62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90"/>
      <c r="G261" s="91"/>
      <c r="H261" s="91"/>
      <c r="I261" s="1"/>
      <c r="J261" s="1"/>
      <c r="K261" s="1"/>
      <c r="L261" s="62"/>
      <c r="M261" s="62"/>
      <c r="N261" s="62"/>
      <c r="O261" s="62"/>
      <c r="P261" s="62"/>
      <c r="Q261" s="62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90"/>
      <c r="G262" s="91"/>
      <c r="H262" s="91"/>
      <c r="I262" s="1"/>
      <c r="J262" s="1"/>
      <c r="K262" s="1"/>
      <c r="L262" s="62"/>
      <c r="M262" s="62"/>
      <c r="N262" s="62"/>
      <c r="O262" s="62"/>
      <c r="P262" s="62"/>
      <c r="Q262" s="62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90"/>
      <c r="G263" s="91"/>
      <c r="H263" s="91"/>
      <c r="I263" s="1"/>
      <c r="J263" s="1"/>
      <c r="K263" s="1"/>
      <c r="L263" s="62"/>
      <c r="M263" s="62"/>
      <c r="N263" s="62"/>
      <c r="O263" s="62"/>
      <c r="P263" s="62"/>
      <c r="Q263" s="62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90"/>
      <c r="G264" s="91"/>
      <c r="H264" s="91"/>
      <c r="I264" s="1"/>
      <c r="J264" s="1"/>
      <c r="K264" s="1"/>
      <c r="L264" s="62"/>
      <c r="M264" s="62"/>
      <c r="N264" s="62"/>
      <c r="O264" s="62"/>
      <c r="P264" s="62"/>
      <c r="Q264" s="62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90"/>
      <c r="G265" s="91"/>
      <c r="H265" s="91"/>
      <c r="I265" s="1"/>
      <c r="J265" s="1"/>
      <c r="K265" s="1"/>
      <c r="L265" s="62"/>
      <c r="M265" s="62"/>
      <c r="N265" s="62"/>
      <c r="O265" s="62"/>
      <c r="P265" s="62"/>
      <c r="Q265" s="62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90"/>
      <c r="G266" s="91"/>
      <c r="H266" s="91"/>
      <c r="I266" s="1"/>
      <c r="J266" s="1"/>
      <c r="K266" s="1"/>
      <c r="L266" s="62"/>
      <c r="M266" s="62"/>
      <c r="N266" s="62"/>
      <c r="O266" s="62"/>
      <c r="P266" s="62"/>
      <c r="Q266" s="62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90"/>
      <c r="G267" s="91"/>
      <c r="H267" s="91"/>
      <c r="I267" s="1"/>
      <c r="J267" s="1"/>
      <c r="K267" s="1"/>
      <c r="L267" s="62"/>
      <c r="M267" s="62"/>
      <c r="N267" s="62"/>
      <c r="O267" s="62"/>
      <c r="P267" s="62"/>
      <c r="Q267" s="62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90"/>
      <c r="G268" s="91"/>
      <c r="H268" s="91"/>
      <c r="I268" s="1"/>
      <c r="J268" s="1"/>
      <c r="K268" s="1"/>
      <c r="L268" s="62"/>
      <c r="M268" s="62"/>
      <c r="N268" s="62"/>
      <c r="O268" s="62"/>
      <c r="P268" s="62"/>
      <c r="Q268" s="62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90"/>
      <c r="G269" s="91"/>
      <c r="H269" s="91"/>
      <c r="I269" s="1"/>
      <c r="J269" s="1"/>
      <c r="K269" s="1"/>
      <c r="L269" s="62"/>
      <c r="M269" s="62"/>
      <c r="N269" s="62"/>
      <c r="O269" s="62"/>
      <c r="P269" s="62"/>
      <c r="Q269" s="62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90"/>
      <c r="G270" s="91"/>
      <c r="H270" s="91"/>
      <c r="I270" s="1"/>
      <c r="J270" s="1"/>
      <c r="K270" s="1"/>
      <c r="L270" s="62"/>
      <c r="M270" s="62"/>
      <c r="N270" s="62"/>
      <c r="O270" s="62"/>
      <c r="P270" s="62"/>
      <c r="Q270" s="62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90"/>
      <c r="G271" s="91"/>
      <c r="H271" s="91"/>
      <c r="I271" s="1"/>
      <c r="J271" s="1"/>
      <c r="K271" s="1"/>
      <c r="L271" s="62"/>
      <c r="M271" s="62"/>
      <c r="N271" s="62"/>
      <c r="O271" s="62"/>
      <c r="P271" s="62"/>
      <c r="Q271" s="62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90"/>
      <c r="G272" s="91"/>
      <c r="H272" s="91"/>
      <c r="I272" s="1"/>
      <c r="J272" s="1"/>
      <c r="K272" s="1"/>
      <c r="L272" s="62"/>
      <c r="M272" s="62"/>
      <c r="N272" s="62"/>
      <c r="O272" s="62"/>
      <c r="P272" s="62"/>
      <c r="Q272" s="62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90"/>
      <c r="G273" s="91"/>
      <c r="H273" s="91"/>
      <c r="I273" s="1"/>
      <c r="J273" s="1"/>
      <c r="K273" s="1"/>
      <c r="L273" s="62"/>
      <c r="M273" s="62"/>
      <c r="N273" s="62"/>
      <c r="O273" s="62"/>
      <c r="P273" s="62"/>
      <c r="Q273" s="62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90"/>
      <c r="G274" s="91"/>
      <c r="H274" s="91"/>
      <c r="I274" s="1"/>
      <c r="J274" s="1"/>
      <c r="K274" s="1"/>
      <c r="L274" s="62"/>
      <c r="M274" s="62"/>
      <c r="N274" s="62"/>
      <c r="O274" s="62"/>
      <c r="P274" s="62"/>
      <c r="Q274" s="62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90"/>
      <c r="G275" s="91"/>
      <c r="H275" s="91"/>
      <c r="I275" s="1"/>
      <c r="J275" s="1"/>
      <c r="K275" s="1"/>
      <c r="L275" s="62"/>
      <c r="M275" s="62"/>
      <c r="N275" s="62"/>
      <c r="O275" s="62"/>
      <c r="P275" s="62"/>
      <c r="Q275" s="62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90"/>
      <c r="G276" s="91"/>
      <c r="H276" s="91"/>
      <c r="I276" s="1"/>
      <c r="J276" s="1"/>
      <c r="K276" s="1"/>
      <c r="L276" s="62"/>
      <c r="M276" s="62"/>
      <c r="N276" s="62"/>
      <c r="O276" s="62"/>
      <c r="P276" s="62"/>
      <c r="Q276" s="62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90"/>
      <c r="G277" s="91"/>
      <c r="H277" s="91"/>
      <c r="I277" s="1"/>
      <c r="J277" s="1"/>
      <c r="K277" s="1"/>
      <c r="L277" s="62"/>
      <c r="M277" s="62"/>
      <c r="N277" s="62"/>
      <c r="O277" s="62"/>
      <c r="P277" s="62"/>
      <c r="Q277" s="62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90"/>
      <c r="G278" s="91"/>
      <c r="H278" s="91"/>
      <c r="I278" s="1"/>
      <c r="J278" s="1"/>
      <c r="K278" s="1"/>
      <c r="L278" s="62"/>
      <c r="M278" s="62"/>
      <c r="N278" s="62"/>
      <c r="O278" s="62"/>
      <c r="P278" s="62"/>
      <c r="Q278" s="62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90"/>
      <c r="G279" s="91"/>
      <c r="H279" s="91"/>
      <c r="I279" s="1"/>
      <c r="J279" s="1"/>
      <c r="K279" s="1"/>
      <c r="L279" s="62"/>
      <c r="M279" s="62"/>
      <c r="N279" s="62"/>
      <c r="O279" s="62"/>
      <c r="P279" s="62"/>
      <c r="Q279" s="62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90"/>
      <c r="G280" s="91"/>
      <c r="H280" s="91"/>
      <c r="I280" s="1"/>
      <c r="J280" s="1"/>
      <c r="K280" s="1"/>
      <c r="L280" s="62"/>
      <c r="M280" s="62"/>
      <c r="N280" s="62"/>
      <c r="O280" s="62"/>
      <c r="P280" s="62"/>
      <c r="Q280" s="62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90"/>
      <c r="G281" s="91"/>
      <c r="H281" s="91"/>
      <c r="I281" s="1"/>
      <c r="J281" s="1"/>
      <c r="K281" s="1"/>
      <c r="L281" s="62"/>
      <c r="M281" s="62"/>
      <c r="N281" s="62"/>
      <c r="O281" s="62"/>
      <c r="P281" s="62"/>
      <c r="Q281" s="62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90"/>
      <c r="G282" s="91"/>
      <c r="H282" s="91"/>
      <c r="I282" s="1"/>
      <c r="J282" s="1"/>
      <c r="K282" s="1"/>
      <c r="L282" s="62"/>
      <c r="M282" s="62"/>
      <c r="N282" s="62"/>
      <c r="O282" s="62"/>
      <c r="P282" s="62"/>
      <c r="Q282" s="62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90"/>
      <c r="G283" s="91"/>
      <c r="H283" s="91"/>
      <c r="I283" s="1"/>
      <c r="J283" s="1"/>
      <c r="K283" s="1"/>
      <c r="L283" s="62"/>
      <c r="M283" s="62"/>
      <c r="N283" s="62"/>
      <c r="O283" s="62"/>
      <c r="P283" s="62"/>
      <c r="Q283" s="62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90"/>
      <c r="G284" s="91"/>
      <c r="H284" s="91"/>
      <c r="I284" s="1"/>
      <c r="J284" s="1"/>
      <c r="K284" s="1"/>
      <c r="L284" s="62"/>
      <c r="M284" s="62"/>
      <c r="N284" s="62"/>
      <c r="O284" s="62"/>
      <c r="P284" s="62"/>
      <c r="Q284" s="62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90"/>
      <c r="G285" s="91"/>
      <c r="H285" s="91"/>
      <c r="I285" s="1"/>
      <c r="J285" s="1"/>
      <c r="K285" s="1"/>
      <c r="L285" s="62"/>
      <c r="M285" s="62"/>
      <c r="N285" s="62"/>
      <c r="O285" s="62"/>
      <c r="P285" s="62"/>
      <c r="Q285" s="62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90"/>
      <c r="G286" s="91"/>
      <c r="H286" s="91"/>
      <c r="I286" s="1"/>
      <c r="J286" s="1"/>
      <c r="K286" s="1"/>
      <c r="L286" s="62"/>
      <c r="M286" s="62"/>
      <c r="N286" s="62"/>
      <c r="O286" s="62"/>
      <c r="P286" s="62"/>
      <c r="Q286" s="62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90"/>
      <c r="G287" s="91"/>
      <c r="H287" s="91"/>
      <c r="I287" s="1"/>
      <c r="J287" s="1"/>
      <c r="K287" s="1"/>
      <c r="L287" s="62"/>
      <c r="M287" s="62"/>
      <c r="N287" s="62"/>
      <c r="O287" s="62"/>
      <c r="P287" s="62"/>
      <c r="Q287" s="62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90"/>
      <c r="G288" s="91"/>
      <c r="H288" s="91"/>
      <c r="I288" s="1"/>
      <c r="J288" s="1"/>
      <c r="K288" s="1"/>
      <c r="L288" s="62"/>
      <c r="M288" s="62"/>
      <c r="N288" s="62"/>
      <c r="O288" s="62"/>
      <c r="P288" s="62"/>
      <c r="Q288" s="62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90"/>
      <c r="G289" s="91"/>
      <c r="H289" s="91"/>
      <c r="I289" s="1"/>
      <c r="J289" s="1"/>
      <c r="K289" s="1"/>
      <c r="L289" s="62"/>
      <c r="M289" s="62"/>
      <c r="N289" s="62"/>
      <c r="O289" s="62"/>
      <c r="P289" s="62"/>
      <c r="Q289" s="62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90"/>
      <c r="G290" s="91"/>
      <c r="H290" s="91"/>
      <c r="I290" s="1"/>
      <c r="J290" s="1"/>
      <c r="K290" s="1"/>
      <c r="L290" s="62"/>
      <c r="M290" s="62"/>
      <c r="N290" s="62"/>
      <c r="O290" s="62"/>
      <c r="P290" s="62"/>
      <c r="Q290" s="62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90"/>
      <c r="G291" s="91"/>
      <c r="H291" s="91"/>
      <c r="I291" s="1"/>
      <c r="J291" s="1"/>
      <c r="K291" s="1"/>
      <c r="L291" s="62"/>
      <c r="M291" s="62"/>
      <c r="N291" s="62"/>
      <c r="O291" s="62"/>
      <c r="P291" s="62"/>
      <c r="Q291" s="62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90"/>
      <c r="G292" s="91"/>
      <c r="H292" s="91"/>
      <c r="I292" s="1"/>
      <c r="J292" s="1"/>
      <c r="K292" s="1"/>
      <c r="L292" s="62"/>
      <c r="M292" s="62"/>
      <c r="N292" s="62"/>
      <c r="O292" s="62"/>
      <c r="P292" s="62"/>
      <c r="Q292" s="62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90"/>
      <c r="G293" s="91"/>
      <c r="H293" s="91"/>
      <c r="I293" s="1"/>
      <c r="J293" s="1"/>
      <c r="K293" s="1"/>
      <c r="L293" s="62"/>
      <c r="M293" s="62"/>
      <c r="N293" s="62"/>
      <c r="O293" s="62"/>
      <c r="P293" s="62"/>
      <c r="Q293" s="62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90"/>
      <c r="G294" s="91"/>
      <c r="H294" s="91"/>
      <c r="I294" s="1"/>
      <c r="J294" s="1"/>
      <c r="K294" s="1"/>
      <c r="L294" s="62"/>
      <c r="M294" s="62"/>
      <c r="N294" s="62"/>
      <c r="O294" s="62"/>
      <c r="P294" s="62"/>
      <c r="Q294" s="62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90"/>
      <c r="G295" s="91"/>
      <c r="H295" s="91"/>
      <c r="I295" s="1"/>
      <c r="J295" s="1"/>
      <c r="K295" s="1"/>
      <c r="L295" s="62"/>
      <c r="M295" s="62"/>
      <c r="N295" s="62"/>
      <c r="O295" s="62"/>
      <c r="P295" s="62"/>
      <c r="Q295" s="62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90"/>
      <c r="G296" s="91"/>
      <c r="H296" s="91"/>
      <c r="I296" s="1"/>
      <c r="J296" s="1"/>
      <c r="K296" s="1"/>
      <c r="L296" s="62"/>
      <c r="M296" s="62"/>
      <c r="N296" s="62"/>
      <c r="O296" s="62"/>
      <c r="P296" s="62"/>
      <c r="Q296" s="62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90"/>
      <c r="G297" s="91"/>
      <c r="H297" s="91"/>
      <c r="I297" s="1"/>
      <c r="J297" s="1"/>
      <c r="K297" s="1"/>
      <c r="L297" s="62"/>
      <c r="M297" s="62"/>
      <c r="N297" s="62"/>
      <c r="O297" s="62"/>
      <c r="P297" s="62"/>
      <c r="Q297" s="62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90"/>
      <c r="G298" s="91"/>
      <c r="H298" s="91"/>
      <c r="I298" s="1"/>
      <c r="J298" s="1"/>
      <c r="K298" s="1"/>
      <c r="L298" s="62"/>
      <c r="M298" s="62"/>
      <c r="N298" s="62"/>
      <c r="O298" s="62"/>
      <c r="P298" s="62"/>
      <c r="Q298" s="62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90"/>
      <c r="G299" s="91"/>
      <c r="H299" s="91"/>
      <c r="I299" s="1"/>
      <c r="J299" s="1"/>
      <c r="K299" s="1"/>
      <c r="L299" s="62"/>
      <c r="M299" s="62"/>
      <c r="N299" s="62"/>
      <c r="O299" s="62"/>
      <c r="P299" s="62"/>
      <c r="Q299" s="62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90"/>
      <c r="G300" s="91"/>
      <c r="H300" s="91"/>
      <c r="I300" s="1"/>
      <c r="J300" s="1"/>
      <c r="K300" s="1"/>
      <c r="L300" s="62"/>
      <c r="M300" s="62"/>
      <c r="N300" s="62"/>
      <c r="O300" s="62"/>
      <c r="P300" s="62"/>
      <c r="Q300" s="62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90"/>
      <c r="G301" s="91"/>
      <c r="H301" s="91"/>
      <c r="I301" s="1"/>
      <c r="J301" s="1"/>
      <c r="K301" s="1"/>
      <c r="L301" s="62"/>
      <c r="M301" s="62"/>
      <c r="N301" s="62"/>
      <c r="O301" s="62"/>
      <c r="P301" s="62"/>
      <c r="Q301" s="62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90"/>
      <c r="G302" s="91"/>
      <c r="H302" s="91"/>
      <c r="I302" s="1"/>
      <c r="J302" s="1"/>
      <c r="K302" s="1"/>
      <c r="L302" s="62"/>
      <c r="M302" s="62"/>
      <c r="N302" s="62"/>
      <c r="O302" s="62"/>
      <c r="P302" s="62"/>
      <c r="Q302" s="62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90"/>
      <c r="G303" s="91"/>
      <c r="H303" s="91"/>
      <c r="I303" s="1"/>
      <c r="J303" s="1"/>
      <c r="K303" s="1"/>
      <c r="L303" s="62"/>
      <c r="M303" s="62"/>
      <c r="N303" s="62"/>
      <c r="O303" s="62"/>
      <c r="P303" s="62"/>
      <c r="Q303" s="62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90"/>
      <c r="G304" s="91"/>
      <c r="H304" s="91"/>
      <c r="I304" s="1"/>
      <c r="J304" s="1"/>
      <c r="K304" s="1"/>
      <c r="L304" s="62"/>
      <c r="M304" s="62"/>
      <c r="N304" s="62"/>
      <c r="O304" s="62"/>
      <c r="P304" s="62"/>
      <c r="Q304" s="62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90"/>
      <c r="G305" s="91"/>
      <c r="H305" s="91"/>
      <c r="I305" s="1"/>
      <c r="J305" s="1"/>
      <c r="K305" s="1"/>
      <c r="L305" s="62"/>
      <c r="M305" s="62"/>
      <c r="N305" s="62"/>
      <c r="O305" s="62"/>
      <c r="P305" s="62"/>
      <c r="Q305" s="62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90"/>
      <c r="G306" s="91"/>
      <c r="H306" s="91"/>
      <c r="I306" s="1"/>
      <c r="J306" s="1"/>
      <c r="K306" s="1"/>
      <c r="L306" s="62"/>
      <c r="M306" s="62"/>
      <c r="N306" s="62"/>
      <c r="O306" s="62"/>
      <c r="P306" s="62"/>
      <c r="Q306" s="62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90"/>
      <c r="G307" s="91"/>
      <c r="H307" s="91"/>
      <c r="I307" s="1"/>
      <c r="J307" s="1"/>
      <c r="K307" s="1"/>
      <c r="L307" s="62"/>
      <c r="M307" s="62"/>
      <c r="N307" s="62"/>
      <c r="O307" s="62"/>
      <c r="P307" s="62"/>
      <c r="Q307" s="62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90"/>
      <c r="G308" s="91"/>
      <c r="H308" s="91"/>
      <c r="I308" s="1"/>
      <c r="J308" s="1"/>
      <c r="K308" s="1"/>
      <c r="L308" s="62"/>
      <c r="M308" s="62"/>
      <c r="N308" s="62"/>
      <c r="O308" s="62"/>
      <c r="P308" s="62"/>
      <c r="Q308" s="62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90"/>
      <c r="G309" s="91"/>
      <c r="H309" s="91"/>
      <c r="I309" s="1"/>
      <c r="J309" s="1"/>
      <c r="K309" s="1"/>
      <c r="L309" s="62"/>
      <c r="M309" s="62"/>
      <c r="N309" s="62"/>
      <c r="O309" s="62"/>
      <c r="P309" s="62"/>
      <c r="Q309" s="62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90"/>
      <c r="G310" s="91"/>
      <c r="H310" s="91"/>
      <c r="I310" s="1"/>
      <c r="J310" s="1"/>
      <c r="K310" s="1"/>
      <c r="L310" s="62"/>
      <c r="M310" s="62"/>
      <c r="N310" s="62"/>
      <c r="O310" s="62"/>
      <c r="P310" s="62"/>
      <c r="Q310" s="62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90"/>
      <c r="G311" s="91"/>
      <c r="H311" s="91"/>
      <c r="I311" s="1"/>
      <c r="J311" s="1"/>
      <c r="K311" s="1"/>
      <c r="L311" s="62"/>
      <c r="M311" s="62"/>
      <c r="N311" s="62"/>
      <c r="O311" s="62"/>
      <c r="P311" s="62"/>
      <c r="Q311" s="62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90"/>
      <c r="G312" s="91"/>
      <c r="H312" s="91"/>
      <c r="I312" s="1"/>
      <c r="J312" s="1"/>
      <c r="K312" s="1"/>
      <c r="L312" s="62"/>
      <c r="M312" s="62"/>
      <c r="N312" s="62"/>
      <c r="O312" s="62"/>
      <c r="P312" s="62"/>
      <c r="Q312" s="62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90"/>
      <c r="G313" s="91"/>
      <c r="H313" s="91"/>
      <c r="I313" s="1"/>
      <c r="J313" s="1"/>
      <c r="K313" s="1"/>
      <c r="L313" s="62"/>
      <c r="M313" s="62"/>
      <c r="N313" s="62"/>
      <c r="O313" s="62"/>
      <c r="P313" s="62"/>
      <c r="Q313" s="62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90"/>
      <c r="G314" s="91"/>
      <c r="H314" s="91"/>
      <c r="I314" s="1"/>
      <c r="J314" s="1"/>
      <c r="K314" s="1"/>
      <c r="L314" s="62"/>
      <c r="M314" s="62"/>
      <c r="N314" s="62"/>
      <c r="O314" s="62"/>
      <c r="P314" s="62"/>
      <c r="Q314" s="62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90"/>
      <c r="G315" s="91"/>
      <c r="H315" s="91"/>
      <c r="I315" s="1"/>
      <c r="J315" s="1"/>
      <c r="K315" s="1"/>
      <c r="L315" s="62"/>
      <c r="M315" s="62"/>
      <c r="N315" s="62"/>
      <c r="O315" s="62"/>
      <c r="P315" s="62"/>
      <c r="Q315" s="62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90"/>
      <c r="G316" s="91"/>
      <c r="H316" s="91"/>
      <c r="I316" s="1"/>
      <c r="J316" s="1"/>
      <c r="K316" s="1"/>
      <c r="L316" s="62"/>
      <c r="M316" s="62"/>
      <c r="N316" s="62"/>
      <c r="O316" s="62"/>
      <c r="P316" s="62"/>
      <c r="Q316" s="62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90"/>
      <c r="G317" s="91"/>
      <c r="H317" s="91"/>
      <c r="I317" s="1"/>
      <c r="J317" s="1"/>
      <c r="K317" s="1"/>
      <c r="L317" s="62"/>
      <c r="M317" s="62"/>
      <c r="N317" s="62"/>
      <c r="O317" s="62"/>
      <c r="P317" s="62"/>
      <c r="Q317" s="62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90"/>
      <c r="G318" s="91"/>
      <c r="H318" s="91"/>
      <c r="I318" s="1"/>
      <c r="J318" s="1"/>
      <c r="K318" s="1"/>
      <c r="L318" s="62"/>
      <c r="M318" s="62"/>
      <c r="N318" s="62"/>
      <c r="O318" s="62"/>
      <c r="P318" s="62"/>
      <c r="Q318" s="62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90"/>
      <c r="G319" s="91"/>
      <c r="H319" s="91"/>
      <c r="I319" s="1"/>
      <c r="J319" s="1"/>
      <c r="K319" s="1"/>
      <c r="L319" s="62"/>
      <c r="M319" s="62"/>
      <c r="N319" s="62"/>
      <c r="O319" s="62"/>
      <c r="P319" s="62"/>
      <c r="Q319" s="62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90"/>
      <c r="G320" s="91"/>
      <c r="H320" s="91"/>
      <c r="I320" s="1"/>
      <c r="J320" s="1"/>
      <c r="K320" s="1"/>
      <c r="L320" s="62"/>
      <c r="M320" s="62"/>
      <c r="N320" s="62"/>
      <c r="O320" s="62"/>
      <c r="P320" s="62"/>
      <c r="Q320" s="62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90"/>
      <c r="G321" s="91"/>
      <c r="H321" s="91"/>
      <c r="I321" s="1"/>
      <c r="J321" s="1"/>
      <c r="K321" s="1"/>
      <c r="L321" s="62"/>
      <c r="M321" s="62"/>
      <c r="N321" s="62"/>
      <c r="O321" s="62"/>
      <c r="P321" s="62"/>
      <c r="Q321" s="62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90"/>
      <c r="G322" s="91"/>
      <c r="H322" s="91"/>
      <c r="I322" s="1"/>
      <c r="J322" s="1"/>
      <c r="K322" s="1"/>
      <c r="L322" s="62"/>
      <c r="M322" s="62"/>
      <c r="N322" s="62"/>
      <c r="O322" s="62"/>
      <c r="P322" s="62"/>
      <c r="Q322" s="62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90"/>
      <c r="G323" s="91"/>
      <c r="H323" s="91"/>
      <c r="I323" s="1"/>
      <c r="J323" s="1"/>
      <c r="K323" s="1"/>
      <c r="L323" s="62"/>
      <c r="M323" s="62"/>
      <c r="N323" s="62"/>
      <c r="O323" s="62"/>
      <c r="P323" s="62"/>
      <c r="Q323" s="62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90"/>
      <c r="G324" s="91"/>
      <c r="H324" s="91"/>
      <c r="I324" s="1"/>
      <c r="J324" s="1"/>
      <c r="K324" s="1"/>
      <c r="L324" s="62"/>
      <c r="M324" s="62"/>
      <c r="N324" s="62"/>
      <c r="O324" s="62"/>
      <c r="P324" s="62"/>
      <c r="Q324" s="62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90"/>
      <c r="G325" s="91"/>
      <c r="H325" s="91"/>
      <c r="I325" s="1"/>
      <c r="J325" s="1"/>
      <c r="K325" s="1"/>
      <c r="L325" s="62"/>
      <c r="M325" s="62"/>
      <c r="N325" s="62"/>
      <c r="O325" s="62"/>
      <c r="P325" s="62"/>
      <c r="Q325" s="62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90"/>
      <c r="G326" s="91"/>
      <c r="H326" s="91"/>
      <c r="I326" s="1"/>
      <c r="J326" s="1"/>
      <c r="K326" s="1"/>
      <c r="L326" s="62"/>
      <c r="M326" s="62"/>
      <c r="N326" s="62"/>
      <c r="O326" s="62"/>
      <c r="P326" s="62"/>
      <c r="Q326" s="62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90"/>
      <c r="G327" s="91"/>
      <c r="H327" s="91"/>
      <c r="I327" s="1"/>
      <c r="J327" s="1"/>
      <c r="K327" s="1"/>
      <c r="L327" s="62"/>
      <c r="M327" s="62"/>
      <c r="N327" s="62"/>
      <c r="O327" s="62"/>
      <c r="P327" s="62"/>
      <c r="Q327" s="62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90"/>
      <c r="G328" s="91"/>
      <c r="H328" s="91"/>
      <c r="I328" s="1"/>
      <c r="J328" s="1"/>
      <c r="K328" s="1"/>
      <c r="L328" s="62"/>
      <c r="M328" s="62"/>
      <c r="N328" s="62"/>
      <c r="O328" s="62"/>
      <c r="P328" s="62"/>
      <c r="Q328" s="62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90"/>
      <c r="G329" s="91"/>
      <c r="H329" s="91"/>
      <c r="I329" s="1"/>
      <c r="J329" s="1"/>
      <c r="K329" s="1"/>
      <c r="L329" s="62"/>
      <c r="M329" s="62"/>
      <c r="N329" s="62"/>
      <c r="O329" s="62"/>
      <c r="P329" s="62"/>
      <c r="Q329" s="62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90"/>
      <c r="G330" s="91"/>
      <c r="H330" s="91"/>
      <c r="I330" s="1"/>
      <c r="J330" s="1"/>
      <c r="K330" s="1"/>
      <c r="L330" s="62"/>
      <c r="M330" s="62"/>
      <c r="N330" s="62"/>
      <c r="O330" s="62"/>
      <c r="P330" s="62"/>
      <c r="Q330" s="62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90"/>
      <c r="G331" s="91"/>
      <c r="H331" s="91"/>
      <c r="I331" s="1"/>
      <c r="J331" s="1"/>
      <c r="K331" s="1"/>
      <c r="L331" s="62"/>
      <c r="M331" s="62"/>
      <c r="N331" s="62"/>
      <c r="O331" s="62"/>
      <c r="P331" s="62"/>
      <c r="Q331" s="62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90"/>
      <c r="G332" s="91"/>
      <c r="H332" s="91"/>
      <c r="I332" s="1"/>
      <c r="J332" s="1"/>
      <c r="K332" s="1"/>
      <c r="L332" s="62"/>
      <c r="M332" s="62"/>
      <c r="N332" s="62"/>
      <c r="O332" s="62"/>
      <c r="P332" s="62"/>
      <c r="Q332" s="62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90"/>
      <c r="G333" s="91"/>
      <c r="H333" s="91"/>
      <c r="I333" s="1"/>
      <c r="J333" s="1"/>
      <c r="K333" s="1"/>
      <c r="L333" s="62"/>
      <c r="M333" s="62"/>
      <c r="N333" s="62"/>
      <c r="O333" s="62"/>
      <c r="P333" s="62"/>
      <c r="Q333" s="62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90"/>
      <c r="G334" s="91"/>
      <c r="H334" s="91"/>
      <c r="I334" s="1"/>
      <c r="J334" s="1"/>
      <c r="K334" s="1"/>
      <c r="L334" s="62"/>
      <c r="M334" s="62"/>
      <c r="N334" s="62"/>
      <c r="O334" s="62"/>
      <c r="P334" s="62"/>
      <c r="Q334" s="62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90"/>
      <c r="G335" s="91"/>
      <c r="H335" s="91"/>
      <c r="I335" s="1"/>
      <c r="J335" s="1"/>
      <c r="K335" s="1"/>
      <c r="L335" s="62"/>
      <c r="M335" s="62"/>
      <c r="N335" s="62"/>
      <c r="O335" s="62"/>
      <c r="P335" s="62"/>
      <c r="Q335" s="62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90"/>
      <c r="G336" s="91"/>
      <c r="H336" s="91"/>
      <c r="I336" s="1"/>
      <c r="J336" s="1"/>
      <c r="K336" s="1"/>
      <c r="L336" s="62"/>
      <c r="M336" s="62"/>
      <c r="N336" s="62"/>
      <c r="O336" s="62"/>
      <c r="P336" s="62"/>
      <c r="Q336" s="62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90"/>
      <c r="G337" s="91"/>
      <c r="H337" s="91"/>
      <c r="I337" s="1"/>
      <c r="J337" s="1"/>
      <c r="K337" s="1"/>
      <c r="L337" s="62"/>
      <c r="M337" s="62"/>
      <c r="N337" s="62"/>
      <c r="O337" s="62"/>
      <c r="P337" s="62"/>
      <c r="Q337" s="62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90"/>
      <c r="G338" s="91"/>
      <c r="H338" s="91"/>
      <c r="I338" s="1"/>
      <c r="J338" s="1"/>
      <c r="K338" s="1"/>
      <c r="L338" s="62"/>
      <c r="M338" s="62"/>
      <c r="N338" s="62"/>
      <c r="O338" s="62"/>
      <c r="P338" s="62"/>
      <c r="Q338" s="62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90"/>
      <c r="G339" s="91"/>
      <c r="H339" s="91"/>
      <c r="I339" s="1"/>
      <c r="J339" s="1"/>
      <c r="K339" s="1"/>
      <c r="L339" s="62"/>
      <c r="M339" s="62"/>
      <c r="N339" s="62"/>
      <c r="O339" s="62"/>
      <c r="P339" s="62"/>
      <c r="Q339" s="62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90"/>
      <c r="G340" s="91"/>
      <c r="H340" s="91"/>
      <c r="I340" s="1"/>
      <c r="J340" s="1"/>
      <c r="K340" s="1"/>
      <c r="L340" s="62"/>
      <c r="M340" s="62"/>
      <c r="N340" s="62"/>
      <c r="O340" s="62"/>
      <c r="P340" s="62"/>
      <c r="Q340" s="62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90"/>
      <c r="G341" s="91"/>
      <c r="H341" s="91"/>
      <c r="I341" s="1"/>
      <c r="J341" s="1"/>
      <c r="K341" s="1"/>
      <c r="L341" s="62"/>
      <c r="M341" s="62"/>
      <c r="N341" s="62"/>
      <c r="O341" s="62"/>
      <c r="P341" s="62"/>
      <c r="Q341" s="62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90"/>
      <c r="G342" s="91"/>
      <c r="H342" s="91"/>
      <c r="I342" s="1"/>
      <c r="J342" s="1"/>
      <c r="K342" s="1"/>
      <c r="L342" s="62"/>
      <c r="M342" s="62"/>
      <c r="N342" s="62"/>
      <c r="O342" s="62"/>
      <c r="P342" s="62"/>
      <c r="Q342" s="62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90"/>
      <c r="G343" s="91"/>
      <c r="H343" s="91"/>
      <c r="I343" s="1"/>
      <c r="J343" s="1"/>
      <c r="K343" s="1"/>
      <c r="L343" s="62"/>
      <c r="M343" s="62"/>
      <c r="N343" s="62"/>
      <c r="O343" s="62"/>
      <c r="P343" s="62"/>
      <c r="Q343" s="62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90"/>
      <c r="G344" s="91"/>
      <c r="H344" s="91"/>
      <c r="I344" s="1"/>
      <c r="J344" s="1"/>
      <c r="K344" s="1"/>
      <c r="L344" s="62"/>
      <c r="M344" s="62"/>
      <c r="N344" s="62"/>
      <c r="O344" s="62"/>
      <c r="P344" s="62"/>
      <c r="Q344" s="62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90"/>
      <c r="G345" s="91"/>
      <c r="H345" s="91"/>
      <c r="I345" s="1"/>
      <c r="J345" s="1"/>
      <c r="K345" s="1"/>
      <c r="L345" s="62"/>
      <c r="M345" s="62"/>
      <c r="N345" s="62"/>
      <c r="O345" s="62"/>
      <c r="P345" s="62"/>
      <c r="Q345" s="62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90"/>
      <c r="G346" s="91"/>
      <c r="H346" s="91"/>
      <c r="I346" s="1"/>
      <c r="J346" s="1"/>
      <c r="K346" s="1"/>
      <c r="L346" s="62"/>
      <c r="M346" s="62"/>
      <c r="N346" s="62"/>
      <c r="O346" s="62"/>
      <c r="P346" s="62"/>
      <c r="Q346" s="62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90"/>
      <c r="G347" s="91"/>
      <c r="H347" s="91"/>
      <c r="I347" s="1"/>
      <c r="J347" s="1"/>
      <c r="K347" s="1"/>
      <c r="L347" s="62"/>
      <c r="M347" s="62"/>
      <c r="N347" s="62"/>
      <c r="O347" s="62"/>
      <c r="P347" s="62"/>
      <c r="Q347" s="62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90"/>
      <c r="G348" s="91"/>
      <c r="H348" s="91"/>
      <c r="I348" s="1"/>
      <c r="J348" s="1"/>
      <c r="K348" s="1"/>
      <c r="L348" s="62"/>
      <c r="M348" s="62"/>
      <c r="N348" s="62"/>
      <c r="O348" s="62"/>
      <c r="P348" s="62"/>
      <c r="Q348" s="62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90"/>
      <c r="G349" s="91"/>
      <c r="H349" s="91"/>
      <c r="I349" s="1"/>
      <c r="J349" s="1"/>
      <c r="K349" s="1"/>
      <c r="L349" s="62"/>
      <c r="M349" s="62"/>
      <c r="N349" s="62"/>
      <c r="O349" s="62"/>
      <c r="P349" s="62"/>
      <c r="Q349" s="62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90"/>
      <c r="G350" s="91"/>
      <c r="H350" s="91"/>
      <c r="I350" s="1"/>
      <c r="J350" s="1"/>
      <c r="K350" s="1"/>
      <c r="L350" s="62"/>
      <c r="M350" s="62"/>
      <c r="N350" s="62"/>
      <c r="O350" s="62"/>
      <c r="P350" s="62"/>
      <c r="Q350" s="62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90"/>
      <c r="G351" s="91"/>
      <c r="H351" s="91"/>
      <c r="I351" s="1"/>
      <c r="J351" s="1"/>
      <c r="K351" s="1"/>
      <c r="L351" s="62"/>
      <c r="M351" s="62"/>
      <c r="N351" s="62"/>
      <c r="O351" s="62"/>
      <c r="P351" s="62"/>
      <c r="Q351" s="62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90"/>
      <c r="G352" s="91"/>
      <c r="H352" s="91"/>
      <c r="I352" s="1"/>
      <c r="J352" s="1"/>
      <c r="K352" s="1"/>
      <c r="L352" s="62"/>
      <c r="M352" s="62"/>
      <c r="N352" s="62"/>
      <c r="O352" s="62"/>
      <c r="P352" s="62"/>
      <c r="Q352" s="62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90"/>
      <c r="G353" s="91"/>
      <c r="H353" s="91"/>
      <c r="I353" s="1"/>
      <c r="J353" s="1"/>
      <c r="K353" s="1"/>
      <c r="L353" s="62"/>
      <c r="M353" s="62"/>
      <c r="N353" s="62"/>
      <c r="O353" s="62"/>
      <c r="P353" s="62"/>
      <c r="Q353" s="62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90"/>
      <c r="G354" s="91"/>
      <c r="H354" s="91"/>
      <c r="I354" s="1"/>
      <c r="J354" s="1"/>
      <c r="K354" s="1"/>
      <c r="L354" s="62"/>
      <c r="M354" s="62"/>
      <c r="N354" s="62"/>
      <c r="O354" s="62"/>
      <c r="P354" s="62"/>
      <c r="Q354" s="62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90"/>
      <c r="G355" s="91"/>
      <c r="H355" s="91"/>
      <c r="I355" s="1"/>
      <c r="J355" s="1"/>
      <c r="K355" s="1"/>
      <c r="L355" s="62"/>
      <c r="M355" s="62"/>
      <c r="N355" s="62"/>
      <c r="O355" s="62"/>
      <c r="P355" s="62"/>
      <c r="Q355" s="62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90"/>
      <c r="G356" s="91"/>
      <c r="H356" s="91"/>
      <c r="I356" s="1"/>
      <c r="J356" s="1"/>
      <c r="K356" s="1"/>
      <c r="L356" s="62"/>
      <c r="M356" s="62"/>
      <c r="N356" s="62"/>
      <c r="O356" s="62"/>
      <c r="P356" s="62"/>
      <c r="Q356" s="62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90"/>
      <c r="G357" s="91"/>
      <c r="H357" s="91"/>
      <c r="I357" s="1"/>
      <c r="J357" s="1"/>
      <c r="K357" s="1"/>
      <c r="L357" s="62"/>
      <c r="M357" s="62"/>
      <c r="N357" s="62"/>
      <c r="O357" s="62"/>
      <c r="P357" s="62"/>
      <c r="Q357" s="62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90"/>
      <c r="G358" s="91"/>
      <c r="H358" s="91"/>
      <c r="I358" s="1"/>
      <c r="J358" s="1"/>
      <c r="K358" s="1"/>
      <c r="L358" s="62"/>
      <c r="M358" s="62"/>
      <c r="N358" s="62"/>
      <c r="O358" s="62"/>
      <c r="P358" s="62"/>
      <c r="Q358" s="62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90"/>
      <c r="G359" s="91"/>
      <c r="H359" s="91"/>
      <c r="I359" s="1"/>
      <c r="J359" s="1"/>
      <c r="K359" s="1"/>
      <c r="L359" s="62"/>
      <c r="M359" s="62"/>
      <c r="N359" s="62"/>
      <c r="O359" s="62"/>
      <c r="P359" s="62"/>
      <c r="Q359" s="62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90"/>
      <c r="G360" s="91"/>
      <c r="H360" s="91"/>
      <c r="I360" s="1"/>
      <c r="J360" s="1"/>
      <c r="K360" s="1"/>
      <c r="L360" s="62"/>
      <c r="M360" s="62"/>
      <c r="N360" s="62"/>
      <c r="O360" s="62"/>
      <c r="P360" s="62"/>
      <c r="Q360" s="62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90"/>
      <c r="G361" s="91"/>
      <c r="H361" s="91"/>
      <c r="I361" s="1"/>
      <c r="J361" s="1"/>
      <c r="K361" s="1"/>
      <c r="L361" s="62"/>
      <c r="M361" s="62"/>
      <c r="N361" s="62"/>
      <c r="O361" s="62"/>
      <c r="P361" s="62"/>
      <c r="Q361" s="62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90"/>
      <c r="G362" s="91"/>
      <c r="H362" s="91"/>
      <c r="I362" s="1"/>
      <c r="J362" s="1"/>
      <c r="K362" s="1"/>
      <c r="L362" s="62"/>
      <c r="M362" s="62"/>
      <c r="N362" s="62"/>
      <c r="O362" s="62"/>
      <c r="P362" s="62"/>
      <c r="Q362" s="62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90"/>
      <c r="G363" s="91"/>
      <c r="H363" s="91"/>
      <c r="I363" s="1"/>
      <c r="J363" s="1"/>
      <c r="K363" s="1"/>
      <c r="L363" s="62"/>
      <c r="M363" s="62"/>
      <c r="N363" s="62"/>
      <c r="O363" s="62"/>
      <c r="P363" s="62"/>
      <c r="Q363" s="62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90"/>
      <c r="G364" s="91"/>
      <c r="H364" s="91"/>
      <c r="I364" s="1"/>
      <c r="J364" s="1"/>
      <c r="K364" s="1"/>
      <c r="L364" s="62"/>
      <c r="M364" s="62"/>
      <c r="N364" s="62"/>
      <c r="O364" s="62"/>
      <c r="P364" s="62"/>
      <c r="Q364" s="62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90"/>
      <c r="G365" s="91"/>
      <c r="H365" s="91"/>
      <c r="I365" s="1"/>
      <c r="J365" s="1"/>
      <c r="K365" s="1"/>
      <c r="L365" s="62"/>
      <c r="M365" s="62"/>
      <c r="N365" s="62"/>
      <c r="O365" s="62"/>
      <c r="P365" s="62"/>
      <c r="Q365" s="62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90"/>
      <c r="G366" s="91"/>
      <c r="H366" s="91"/>
      <c r="I366" s="1"/>
      <c r="J366" s="1"/>
      <c r="K366" s="1"/>
      <c r="L366" s="62"/>
      <c r="M366" s="62"/>
      <c r="N366" s="62"/>
      <c r="O366" s="62"/>
      <c r="P366" s="62"/>
      <c r="Q366" s="62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90"/>
      <c r="G367" s="91"/>
      <c r="H367" s="91"/>
      <c r="I367" s="1"/>
      <c r="J367" s="1"/>
      <c r="K367" s="1"/>
      <c r="L367" s="62"/>
      <c r="M367" s="62"/>
      <c r="N367" s="62"/>
      <c r="O367" s="62"/>
      <c r="P367" s="62"/>
      <c r="Q367" s="62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90"/>
      <c r="G368" s="91"/>
      <c r="H368" s="91"/>
      <c r="I368" s="1"/>
      <c r="J368" s="1"/>
      <c r="K368" s="1"/>
      <c r="L368" s="62"/>
      <c r="M368" s="62"/>
      <c r="N368" s="62"/>
      <c r="O368" s="62"/>
      <c r="P368" s="62"/>
      <c r="Q368" s="62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90"/>
      <c r="G369" s="91"/>
      <c r="H369" s="91"/>
      <c r="I369" s="1"/>
      <c r="J369" s="1"/>
      <c r="K369" s="1"/>
      <c r="L369" s="62"/>
      <c r="M369" s="62"/>
      <c r="N369" s="62"/>
      <c r="O369" s="62"/>
      <c r="P369" s="62"/>
      <c r="Q369" s="62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90"/>
      <c r="G370" s="91"/>
      <c r="H370" s="91"/>
      <c r="I370" s="1"/>
      <c r="J370" s="1"/>
      <c r="K370" s="1"/>
      <c r="L370" s="62"/>
      <c r="M370" s="62"/>
      <c r="N370" s="62"/>
      <c r="O370" s="62"/>
      <c r="P370" s="62"/>
      <c r="Q370" s="62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90"/>
      <c r="G371" s="91"/>
      <c r="H371" s="91"/>
      <c r="I371" s="1"/>
      <c r="J371" s="1"/>
      <c r="K371" s="1"/>
      <c r="L371" s="62"/>
      <c r="M371" s="62"/>
      <c r="N371" s="62"/>
      <c r="O371" s="62"/>
      <c r="P371" s="62"/>
      <c r="Q371" s="62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90"/>
      <c r="G372" s="91"/>
      <c r="H372" s="91"/>
      <c r="I372" s="1"/>
      <c r="J372" s="1"/>
      <c r="K372" s="1"/>
      <c r="L372" s="62"/>
      <c r="M372" s="62"/>
      <c r="N372" s="62"/>
      <c r="O372" s="62"/>
      <c r="P372" s="62"/>
      <c r="Q372" s="62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90"/>
      <c r="G373" s="91"/>
      <c r="H373" s="91"/>
      <c r="I373" s="1"/>
      <c r="J373" s="1"/>
      <c r="K373" s="1"/>
      <c r="L373" s="62"/>
      <c r="M373" s="62"/>
      <c r="N373" s="62"/>
      <c r="O373" s="62"/>
      <c r="P373" s="62"/>
      <c r="Q373" s="62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90"/>
      <c r="G374" s="91"/>
      <c r="H374" s="91"/>
      <c r="I374" s="1"/>
      <c r="J374" s="1"/>
      <c r="K374" s="1"/>
      <c r="L374" s="62"/>
      <c r="M374" s="62"/>
      <c r="N374" s="62"/>
      <c r="O374" s="62"/>
      <c r="P374" s="62"/>
      <c r="Q374" s="62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90"/>
      <c r="G375" s="91"/>
      <c r="H375" s="91"/>
      <c r="I375" s="1"/>
      <c r="J375" s="1"/>
      <c r="K375" s="1"/>
      <c r="L375" s="62"/>
      <c r="M375" s="62"/>
      <c r="N375" s="62"/>
      <c r="O375" s="62"/>
      <c r="P375" s="62"/>
      <c r="Q375" s="62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90"/>
      <c r="G376" s="91"/>
      <c r="H376" s="91"/>
      <c r="I376" s="1"/>
      <c r="J376" s="1"/>
      <c r="K376" s="1"/>
      <c r="L376" s="62"/>
      <c r="M376" s="62"/>
      <c r="N376" s="62"/>
      <c r="O376" s="62"/>
      <c r="P376" s="62"/>
      <c r="Q376" s="62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90"/>
      <c r="G377" s="91"/>
      <c r="H377" s="91"/>
      <c r="I377" s="1"/>
      <c r="J377" s="1"/>
      <c r="K377" s="1"/>
      <c r="L377" s="62"/>
      <c r="M377" s="62"/>
      <c r="N377" s="62"/>
      <c r="O377" s="62"/>
      <c r="P377" s="62"/>
      <c r="Q377" s="62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90"/>
      <c r="G378" s="91"/>
      <c r="H378" s="91"/>
      <c r="I378" s="1"/>
      <c r="J378" s="1"/>
      <c r="K378" s="1"/>
      <c r="L378" s="62"/>
      <c r="M378" s="62"/>
      <c r="N378" s="62"/>
      <c r="O378" s="62"/>
      <c r="P378" s="62"/>
      <c r="Q378" s="62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90"/>
      <c r="G379" s="91"/>
      <c r="H379" s="91"/>
      <c r="I379" s="1"/>
      <c r="J379" s="1"/>
      <c r="K379" s="1"/>
      <c r="L379" s="62"/>
      <c r="M379" s="62"/>
      <c r="N379" s="62"/>
      <c r="O379" s="62"/>
      <c r="P379" s="62"/>
      <c r="Q379" s="62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90"/>
      <c r="G380" s="91"/>
      <c r="H380" s="91"/>
      <c r="I380" s="1"/>
      <c r="J380" s="1"/>
      <c r="K380" s="1"/>
      <c r="L380" s="62"/>
      <c r="M380" s="62"/>
      <c r="N380" s="62"/>
      <c r="O380" s="62"/>
      <c r="P380" s="62"/>
      <c r="Q380" s="62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90"/>
      <c r="G381" s="91"/>
      <c r="H381" s="91"/>
      <c r="I381" s="1"/>
      <c r="J381" s="1"/>
      <c r="K381" s="1"/>
      <c r="L381" s="62"/>
      <c r="M381" s="62"/>
      <c r="N381" s="62"/>
      <c r="O381" s="62"/>
      <c r="P381" s="62"/>
      <c r="Q381" s="62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90"/>
      <c r="G382" s="91"/>
      <c r="H382" s="91"/>
      <c r="I382" s="1"/>
      <c r="J382" s="1"/>
      <c r="K382" s="1"/>
      <c r="L382" s="62"/>
      <c r="M382" s="62"/>
      <c r="N382" s="62"/>
      <c r="O382" s="62"/>
      <c r="P382" s="62"/>
      <c r="Q382" s="62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90"/>
      <c r="G383" s="91"/>
      <c r="H383" s="91"/>
      <c r="I383" s="1"/>
      <c r="J383" s="1"/>
      <c r="K383" s="1"/>
      <c r="L383" s="62"/>
      <c r="M383" s="62"/>
      <c r="N383" s="62"/>
      <c r="O383" s="62"/>
      <c r="P383" s="62"/>
      <c r="Q383" s="62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90"/>
      <c r="G384" s="91"/>
      <c r="H384" s="91"/>
      <c r="I384" s="1"/>
      <c r="J384" s="1"/>
      <c r="K384" s="1"/>
      <c r="L384" s="62"/>
      <c r="M384" s="62"/>
      <c r="N384" s="62"/>
      <c r="O384" s="62"/>
      <c r="P384" s="62"/>
      <c r="Q384" s="62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90"/>
      <c r="G385" s="91"/>
      <c r="H385" s="91"/>
      <c r="I385" s="1"/>
      <c r="J385" s="1"/>
      <c r="K385" s="1"/>
      <c r="L385" s="62"/>
      <c r="M385" s="62"/>
      <c r="N385" s="62"/>
      <c r="O385" s="62"/>
      <c r="P385" s="62"/>
      <c r="Q385" s="62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90"/>
      <c r="G386" s="91"/>
      <c r="H386" s="91"/>
      <c r="I386" s="1"/>
      <c r="J386" s="1"/>
      <c r="K386" s="1"/>
      <c r="L386" s="62"/>
      <c r="M386" s="62"/>
      <c r="N386" s="62"/>
      <c r="O386" s="62"/>
      <c r="P386" s="62"/>
      <c r="Q386" s="62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90"/>
      <c r="G387" s="91"/>
      <c r="H387" s="91"/>
      <c r="I387" s="1"/>
      <c r="J387" s="1"/>
      <c r="K387" s="1"/>
      <c r="L387" s="62"/>
      <c r="M387" s="62"/>
      <c r="N387" s="62"/>
      <c r="O387" s="62"/>
      <c r="P387" s="62"/>
      <c r="Q387" s="62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90"/>
      <c r="G388" s="91"/>
      <c r="H388" s="91"/>
      <c r="I388" s="1"/>
      <c r="J388" s="1"/>
      <c r="K388" s="1"/>
      <c r="L388" s="62"/>
      <c r="M388" s="62"/>
      <c r="N388" s="62"/>
      <c r="O388" s="62"/>
      <c r="P388" s="62"/>
      <c r="Q388" s="62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90"/>
      <c r="G389" s="91"/>
      <c r="H389" s="91"/>
      <c r="I389" s="1"/>
      <c r="J389" s="1"/>
      <c r="K389" s="1"/>
      <c r="L389" s="62"/>
      <c r="M389" s="62"/>
      <c r="N389" s="62"/>
      <c r="O389" s="62"/>
      <c r="P389" s="62"/>
      <c r="Q389" s="62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90"/>
      <c r="G390" s="91"/>
      <c r="H390" s="91"/>
      <c r="I390" s="1"/>
      <c r="J390" s="1"/>
      <c r="K390" s="1"/>
      <c r="L390" s="62"/>
      <c r="M390" s="62"/>
      <c r="N390" s="62"/>
      <c r="O390" s="62"/>
      <c r="P390" s="62"/>
      <c r="Q390" s="62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90"/>
      <c r="G391" s="91"/>
      <c r="H391" s="91"/>
      <c r="I391" s="1"/>
      <c r="J391" s="1"/>
      <c r="K391" s="1"/>
      <c r="L391" s="62"/>
      <c r="M391" s="62"/>
      <c r="N391" s="62"/>
      <c r="O391" s="62"/>
      <c r="P391" s="62"/>
      <c r="Q391" s="62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90"/>
      <c r="G392" s="91"/>
      <c r="H392" s="91"/>
      <c r="I392" s="1"/>
      <c r="J392" s="1"/>
      <c r="K392" s="1"/>
      <c r="L392" s="62"/>
      <c r="M392" s="62"/>
      <c r="N392" s="62"/>
      <c r="O392" s="62"/>
      <c r="P392" s="62"/>
      <c r="Q392" s="62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90"/>
      <c r="G393" s="91"/>
      <c r="H393" s="91"/>
      <c r="I393" s="1"/>
      <c r="J393" s="1"/>
      <c r="K393" s="1"/>
      <c r="L393" s="62"/>
      <c r="M393" s="62"/>
      <c r="N393" s="62"/>
      <c r="O393" s="62"/>
      <c r="P393" s="62"/>
      <c r="Q393" s="62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90"/>
      <c r="G394" s="91"/>
      <c r="H394" s="91"/>
      <c r="I394" s="1"/>
      <c r="J394" s="1"/>
      <c r="K394" s="1"/>
      <c r="L394" s="62"/>
      <c r="M394" s="62"/>
      <c r="N394" s="62"/>
      <c r="O394" s="62"/>
      <c r="P394" s="62"/>
      <c r="Q394" s="62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90"/>
      <c r="G395" s="91"/>
      <c r="H395" s="91"/>
      <c r="I395" s="1"/>
      <c r="J395" s="1"/>
      <c r="K395" s="1"/>
      <c r="L395" s="62"/>
      <c r="M395" s="62"/>
      <c r="N395" s="62"/>
      <c r="O395" s="62"/>
      <c r="P395" s="62"/>
      <c r="Q395" s="62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90"/>
      <c r="G396" s="91"/>
      <c r="H396" s="91"/>
      <c r="I396" s="1"/>
      <c r="J396" s="1"/>
      <c r="K396" s="1"/>
      <c r="L396" s="62"/>
      <c r="M396" s="62"/>
      <c r="N396" s="62"/>
      <c r="O396" s="62"/>
      <c r="P396" s="62"/>
      <c r="Q396" s="62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90"/>
      <c r="G397" s="91"/>
      <c r="H397" s="91"/>
      <c r="I397" s="1"/>
      <c r="J397" s="1"/>
      <c r="K397" s="1"/>
      <c r="L397" s="62"/>
      <c r="M397" s="62"/>
      <c r="N397" s="62"/>
      <c r="O397" s="62"/>
      <c r="P397" s="62"/>
      <c r="Q397" s="62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90"/>
      <c r="G398" s="91"/>
      <c r="H398" s="91"/>
      <c r="I398" s="1"/>
      <c r="J398" s="1"/>
      <c r="K398" s="1"/>
      <c r="L398" s="62"/>
      <c r="M398" s="62"/>
      <c r="N398" s="62"/>
      <c r="O398" s="62"/>
      <c r="P398" s="62"/>
      <c r="Q398" s="62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90"/>
      <c r="G399" s="91"/>
      <c r="H399" s="91"/>
      <c r="I399" s="1"/>
      <c r="J399" s="1"/>
      <c r="K399" s="1"/>
      <c r="L399" s="62"/>
      <c r="M399" s="62"/>
      <c r="N399" s="62"/>
      <c r="O399" s="62"/>
      <c r="P399" s="62"/>
      <c r="Q399" s="62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90"/>
      <c r="G400" s="91"/>
      <c r="H400" s="91"/>
      <c r="I400" s="1"/>
      <c r="J400" s="1"/>
      <c r="K400" s="1"/>
      <c r="L400" s="62"/>
      <c r="M400" s="62"/>
      <c r="N400" s="62"/>
      <c r="O400" s="62"/>
      <c r="P400" s="62"/>
      <c r="Q400" s="62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90"/>
      <c r="G401" s="91"/>
      <c r="H401" s="91"/>
      <c r="I401" s="1"/>
      <c r="J401" s="1"/>
      <c r="K401" s="1"/>
      <c r="L401" s="62"/>
      <c r="M401" s="62"/>
      <c r="N401" s="62"/>
      <c r="O401" s="62"/>
      <c r="P401" s="62"/>
      <c r="Q401" s="62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90"/>
      <c r="G402" s="91"/>
      <c r="H402" s="91"/>
      <c r="I402" s="1"/>
      <c r="J402" s="1"/>
      <c r="K402" s="1"/>
      <c r="L402" s="62"/>
      <c r="M402" s="62"/>
      <c r="N402" s="62"/>
      <c r="O402" s="62"/>
      <c r="P402" s="62"/>
      <c r="Q402" s="62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90"/>
      <c r="G403" s="91"/>
      <c r="H403" s="91"/>
      <c r="I403" s="1"/>
      <c r="J403" s="1"/>
      <c r="K403" s="1"/>
      <c r="L403" s="62"/>
      <c r="M403" s="62"/>
      <c r="N403" s="62"/>
      <c r="O403" s="62"/>
      <c r="P403" s="62"/>
      <c r="Q403" s="62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90"/>
      <c r="G404" s="91"/>
      <c r="H404" s="91"/>
      <c r="I404" s="1"/>
      <c r="J404" s="1"/>
      <c r="K404" s="1"/>
      <c r="L404" s="62"/>
      <c r="M404" s="62"/>
      <c r="N404" s="62"/>
      <c r="O404" s="62"/>
      <c r="P404" s="62"/>
      <c r="Q404" s="62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90"/>
      <c r="G405" s="91"/>
      <c r="H405" s="91"/>
      <c r="I405" s="1"/>
      <c r="J405" s="1"/>
      <c r="K405" s="1"/>
      <c r="L405" s="62"/>
      <c r="M405" s="62"/>
      <c r="N405" s="62"/>
      <c r="O405" s="62"/>
      <c r="P405" s="62"/>
      <c r="Q405" s="62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90"/>
      <c r="G406" s="91"/>
      <c r="H406" s="91"/>
      <c r="I406" s="1"/>
      <c r="J406" s="1"/>
      <c r="K406" s="1"/>
      <c r="L406" s="62"/>
      <c r="M406" s="62"/>
      <c r="N406" s="62"/>
      <c r="O406" s="62"/>
      <c r="P406" s="62"/>
      <c r="Q406" s="62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90"/>
      <c r="G407" s="91"/>
      <c r="H407" s="91"/>
      <c r="I407" s="1"/>
      <c r="J407" s="1"/>
      <c r="K407" s="1"/>
      <c r="L407" s="62"/>
      <c r="M407" s="62"/>
      <c r="N407" s="62"/>
      <c r="O407" s="62"/>
      <c r="P407" s="62"/>
      <c r="Q407" s="62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90"/>
      <c r="G408" s="91"/>
      <c r="H408" s="91"/>
      <c r="I408" s="1"/>
      <c r="J408" s="1"/>
      <c r="K408" s="1"/>
      <c r="L408" s="62"/>
      <c r="M408" s="62"/>
      <c r="N408" s="62"/>
      <c r="O408" s="62"/>
      <c r="P408" s="62"/>
      <c r="Q408" s="62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90"/>
      <c r="G409" s="91"/>
      <c r="H409" s="91"/>
      <c r="I409" s="1"/>
      <c r="J409" s="1"/>
      <c r="K409" s="1"/>
      <c r="L409" s="62"/>
      <c r="M409" s="62"/>
      <c r="N409" s="62"/>
      <c r="O409" s="62"/>
      <c r="P409" s="62"/>
      <c r="Q409" s="62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90"/>
      <c r="G410" s="91"/>
      <c r="H410" s="91"/>
      <c r="I410" s="1"/>
      <c r="J410" s="1"/>
      <c r="K410" s="1"/>
      <c r="L410" s="62"/>
      <c r="M410" s="62"/>
      <c r="N410" s="62"/>
      <c r="O410" s="62"/>
      <c r="P410" s="62"/>
      <c r="Q410" s="62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90"/>
      <c r="G411" s="91"/>
      <c r="H411" s="91"/>
      <c r="I411" s="1"/>
      <c r="J411" s="1"/>
      <c r="K411" s="1"/>
      <c r="L411" s="62"/>
      <c r="M411" s="62"/>
      <c r="N411" s="62"/>
      <c r="O411" s="62"/>
      <c r="P411" s="62"/>
      <c r="Q411" s="62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90"/>
      <c r="G412" s="91"/>
      <c r="H412" s="91"/>
      <c r="I412" s="1"/>
      <c r="J412" s="1"/>
      <c r="K412" s="1"/>
      <c r="L412" s="62"/>
      <c r="M412" s="62"/>
      <c r="N412" s="62"/>
      <c r="O412" s="62"/>
      <c r="P412" s="62"/>
      <c r="Q412" s="62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90"/>
      <c r="G413" s="91"/>
      <c r="H413" s="91"/>
      <c r="I413" s="1"/>
      <c r="J413" s="1"/>
      <c r="K413" s="1"/>
      <c r="L413" s="62"/>
      <c r="M413" s="62"/>
      <c r="N413" s="62"/>
      <c r="O413" s="62"/>
      <c r="P413" s="62"/>
      <c r="Q413" s="62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90"/>
      <c r="G414" s="91"/>
      <c r="H414" s="91"/>
      <c r="I414" s="1"/>
      <c r="J414" s="1"/>
      <c r="K414" s="1"/>
      <c r="L414" s="62"/>
      <c r="M414" s="62"/>
      <c r="N414" s="62"/>
      <c r="O414" s="62"/>
      <c r="P414" s="62"/>
      <c r="Q414" s="62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90"/>
      <c r="G415" s="91"/>
      <c r="H415" s="91"/>
      <c r="I415" s="1"/>
      <c r="J415" s="1"/>
      <c r="K415" s="1"/>
      <c r="L415" s="62"/>
      <c r="M415" s="62"/>
      <c r="N415" s="62"/>
      <c r="O415" s="62"/>
      <c r="P415" s="62"/>
      <c r="Q415" s="62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90"/>
      <c r="G416" s="91"/>
      <c r="H416" s="91"/>
      <c r="I416" s="1"/>
      <c r="J416" s="1"/>
      <c r="K416" s="1"/>
      <c r="L416" s="62"/>
      <c r="M416" s="62"/>
      <c r="N416" s="62"/>
      <c r="O416" s="62"/>
      <c r="P416" s="62"/>
      <c r="Q416" s="62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90"/>
      <c r="G417" s="91"/>
      <c r="H417" s="91"/>
      <c r="I417" s="1"/>
      <c r="J417" s="1"/>
      <c r="K417" s="1"/>
      <c r="L417" s="62"/>
      <c r="M417" s="62"/>
      <c r="N417" s="62"/>
      <c r="O417" s="62"/>
      <c r="P417" s="62"/>
      <c r="Q417" s="62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90"/>
      <c r="G418" s="91"/>
      <c r="H418" s="91"/>
      <c r="I418" s="1"/>
      <c r="J418" s="1"/>
      <c r="K418" s="1"/>
      <c r="L418" s="62"/>
      <c r="M418" s="62"/>
      <c r="N418" s="62"/>
      <c r="O418" s="62"/>
      <c r="P418" s="62"/>
      <c r="Q418" s="62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90"/>
      <c r="G419" s="91"/>
      <c r="H419" s="91"/>
      <c r="I419" s="1"/>
      <c r="J419" s="1"/>
      <c r="K419" s="1"/>
      <c r="L419" s="62"/>
      <c r="M419" s="62"/>
      <c r="N419" s="62"/>
      <c r="O419" s="62"/>
      <c r="P419" s="62"/>
      <c r="Q419" s="62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90"/>
      <c r="G420" s="91"/>
      <c r="H420" s="91"/>
      <c r="I420" s="1"/>
      <c r="J420" s="1"/>
      <c r="K420" s="1"/>
      <c r="L420" s="62"/>
      <c r="M420" s="62"/>
      <c r="N420" s="62"/>
      <c r="O420" s="62"/>
      <c r="P420" s="62"/>
      <c r="Q420" s="62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90"/>
      <c r="G421" s="91"/>
      <c r="H421" s="91"/>
      <c r="I421" s="1"/>
      <c r="J421" s="1"/>
      <c r="K421" s="1"/>
      <c r="L421" s="62"/>
      <c r="M421" s="62"/>
      <c r="N421" s="62"/>
      <c r="O421" s="62"/>
      <c r="P421" s="62"/>
      <c r="Q421" s="62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90"/>
      <c r="G422" s="91"/>
      <c r="H422" s="91"/>
      <c r="I422" s="1"/>
      <c r="J422" s="1"/>
      <c r="K422" s="1"/>
      <c r="L422" s="62"/>
      <c r="M422" s="62"/>
      <c r="N422" s="62"/>
      <c r="O422" s="62"/>
      <c r="P422" s="62"/>
      <c r="Q422" s="62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90"/>
      <c r="G423" s="91"/>
      <c r="H423" s="91"/>
      <c r="I423" s="1"/>
      <c r="J423" s="1"/>
      <c r="K423" s="1"/>
      <c r="L423" s="62"/>
      <c r="M423" s="62"/>
      <c r="N423" s="62"/>
      <c r="O423" s="62"/>
      <c r="P423" s="62"/>
      <c r="Q423" s="62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90"/>
      <c r="G424" s="91"/>
      <c r="H424" s="91"/>
      <c r="I424" s="1"/>
      <c r="J424" s="1"/>
      <c r="K424" s="1"/>
      <c r="L424" s="62"/>
      <c r="M424" s="62"/>
      <c r="N424" s="62"/>
      <c r="O424" s="62"/>
      <c r="P424" s="62"/>
      <c r="Q424" s="62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90"/>
      <c r="G425" s="91"/>
      <c r="H425" s="91"/>
      <c r="I425" s="1"/>
      <c r="J425" s="1"/>
      <c r="K425" s="1"/>
      <c r="L425" s="62"/>
      <c r="M425" s="62"/>
      <c r="N425" s="62"/>
      <c r="O425" s="62"/>
      <c r="P425" s="62"/>
      <c r="Q425" s="62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90"/>
      <c r="G426" s="91"/>
      <c r="H426" s="91"/>
      <c r="I426" s="1"/>
      <c r="J426" s="1"/>
      <c r="K426" s="1"/>
      <c r="L426" s="62"/>
      <c r="M426" s="62"/>
      <c r="N426" s="62"/>
      <c r="O426" s="62"/>
      <c r="P426" s="62"/>
      <c r="Q426" s="62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90"/>
      <c r="G427" s="91"/>
      <c r="H427" s="91"/>
      <c r="I427" s="1"/>
      <c r="J427" s="1"/>
      <c r="K427" s="1"/>
      <c r="L427" s="62"/>
      <c r="M427" s="62"/>
      <c r="N427" s="62"/>
      <c r="O427" s="62"/>
      <c r="P427" s="62"/>
      <c r="Q427" s="62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90"/>
      <c r="G428" s="91"/>
      <c r="H428" s="91"/>
      <c r="I428" s="1"/>
      <c r="J428" s="1"/>
      <c r="K428" s="1"/>
      <c r="L428" s="62"/>
      <c r="M428" s="62"/>
      <c r="N428" s="62"/>
      <c r="O428" s="62"/>
      <c r="P428" s="62"/>
      <c r="Q428" s="62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90"/>
      <c r="G429" s="91"/>
      <c r="H429" s="91"/>
      <c r="I429" s="1"/>
      <c r="J429" s="1"/>
      <c r="K429" s="1"/>
      <c r="L429" s="62"/>
      <c r="M429" s="62"/>
      <c r="N429" s="62"/>
      <c r="O429" s="62"/>
      <c r="P429" s="62"/>
      <c r="Q429" s="62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90"/>
      <c r="G430" s="91"/>
      <c r="H430" s="91"/>
      <c r="I430" s="1"/>
      <c r="J430" s="1"/>
      <c r="K430" s="1"/>
      <c r="L430" s="62"/>
      <c r="M430" s="62"/>
      <c r="N430" s="62"/>
      <c r="O430" s="62"/>
      <c r="P430" s="62"/>
      <c r="Q430" s="62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90"/>
      <c r="G431" s="91"/>
      <c r="H431" s="91"/>
      <c r="I431" s="1"/>
      <c r="J431" s="1"/>
      <c r="K431" s="1"/>
      <c r="L431" s="62"/>
      <c r="M431" s="62"/>
      <c r="N431" s="62"/>
      <c r="O431" s="62"/>
      <c r="P431" s="62"/>
      <c r="Q431" s="62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90"/>
      <c r="G432" s="91"/>
      <c r="H432" s="91"/>
      <c r="I432" s="1"/>
      <c r="J432" s="1"/>
      <c r="K432" s="1"/>
      <c r="L432" s="62"/>
      <c r="M432" s="62"/>
      <c r="N432" s="62"/>
      <c r="O432" s="62"/>
      <c r="P432" s="62"/>
      <c r="Q432" s="62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90"/>
      <c r="G433" s="91"/>
      <c r="H433" s="91"/>
      <c r="I433" s="1"/>
      <c r="J433" s="1"/>
      <c r="K433" s="1"/>
      <c r="L433" s="62"/>
      <c r="M433" s="62"/>
      <c r="N433" s="62"/>
      <c r="O433" s="62"/>
      <c r="P433" s="62"/>
      <c r="Q433" s="62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90"/>
      <c r="G434" s="91"/>
      <c r="H434" s="91"/>
      <c r="I434" s="1"/>
      <c r="J434" s="1"/>
      <c r="K434" s="1"/>
      <c r="L434" s="62"/>
      <c r="M434" s="62"/>
      <c r="N434" s="62"/>
      <c r="O434" s="62"/>
      <c r="P434" s="62"/>
      <c r="Q434" s="62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90"/>
      <c r="G435" s="91"/>
      <c r="H435" s="91"/>
      <c r="I435" s="1"/>
      <c r="J435" s="1"/>
      <c r="K435" s="1"/>
      <c r="L435" s="62"/>
      <c r="M435" s="62"/>
      <c r="N435" s="62"/>
      <c r="O435" s="62"/>
      <c r="P435" s="62"/>
      <c r="Q435" s="62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90"/>
      <c r="G436" s="91"/>
      <c r="H436" s="91"/>
      <c r="I436" s="1"/>
      <c r="J436" s="1"/>
      <c r="K436" s="1"/>
      <c r="L436" s="62"/>
      <c r="M436" s="62"/>
      <c r="N436" s="62"/>
      <c r="O436" s="62"/>
      <c r="P436" s="62"/>
      <c r="Q436" s="62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90"/>
      <c r="G437" s="91"/>
      <c r="H437" s="91"/>
      <c r="I437" s="1"/>
      <c r="J437" s="1"/>
      <c r="K437" s="1"/>
      <c r="L437" s="62"/>
      <c r="M437" s="62"/>
      <c r="N437" s="62"/>
      <c r="O437" s="62"/>
      <c r="P437" s="62"/>
      <c r="Q437" s="62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90"/>
      <c r="G438" s="91"/>
      <c r="H438" s="91"/>
      <c r="I438" s="1"/>
      <c r="J438" s="1"/>
      <c r="K438" s="1"/>
      <c r="L438" s="62"/>
      <c r="M438" s="62"/>
      <c r="N438" s="62"/>
      <c r="O438" s="62"/>
      <c r="P438" s="62"/>
      <c r="Q438" s="62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90"/>
      <c r="G439" s="91"/>
      <c r="H439" s="91"/>
      <c r="I439" s="1"/>
      <c r="J439" s="1"/>
      <c r="K439" s="1"/>
      <c r="L439" s="62"/>
      <c r="M439" s="62"/>
      <c r="N439" s="62"/>
      <c r="O439" s="62"/>
      <c r="P439" s="62"/>
      <c r="Q439" s="62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90"/>
      <c r="G440" s="91"/>
      <c r="H440" s="91"/>
      <c r="I440" s="1"/>
      <c r="J440" s="1"/>
      <c r="K440" s="1"/>
      <c r="L440" s="62"/>
      <c r="M440" s="62"/>
      <c r="N440" s="62"/>
      <c r="O440" s="62"/>
      <c r="P440" s="62"/>
      <c r="Q440" s="62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90"/>
      <c r="G441" s="91"/>
      <c r="H441" s="91"/>
      <c r="I441" s="1"/>
      <c r="J441" s="1"/>
      <c r="K441" s="1"/>
      <c r="L441" s="62"/>
      <c r="M441" s="62"/>
      <c r="N441" s="62"/>
      <c r="O441" s="62"/>
      <c r="P441" s="62"/>
      <c r="Q441" s="62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90"/>
      <c r="G442" s="91"/>
      <c r="H442" s="91"/>
      <c r="I442" s="1"/>
      <c r="J442" s="1"/>
      <c r="K442" s="1"/>
      <c r="L442" s="62"/>
      <c r="M442" s="62"/>
      <c r="N442" s="62"/>
      <c r="O442" s="62"/>
      <c r="P442" s="62"/>
      <c r="Q442" s="62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90"/>
      <c r="G443" s="91"/>
      <c r="H443" s="91"/>
      <c r="I443" s="1"/>
      <c r="J443" s="1"/>
      <c r="K443" s="1"/>
      <c r="L443" s="62"/>
      <c r="M443" s="62"/>
      <c r="N443" s="62"/>
      <c r="O443" s="62"/>
      <c r="P443" s="62"/>
      <c r="Q443" s="62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90"/>
      <c r="G444" s="91"/>
      <c r="H444" s="91"/>
      <c r="I444" s="1"/>
      <c r="J444" s="1"/>
      <c r="K444" s="1"/>
      <c r="L444" s="62"/>
      <c r="M444" s="62"/>
      <c r="N444" s="62"/>
      <c r="O444" s="62"/>
      <c r="P444" s="62"/>
      <c r="Q444" s="62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90"/>
      <c r="G445" s="91"/>
      <c r="H445" s="91"/>
      <c r="I445" s="1"/>
      <c r="J445" s="1"/>
      <c r="K445" s="1"/>
      <c r="L445" s="62"/>
      <c r="M445" s="62"/>
      <c r="N445" s="62"/>
      <c r="O445" s="62"/>
      <c r="P445" s="62"/>
      <c r="Q445" s="62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90"/>
      <c r="G446" s="91"/>
      <c r="H446" s="91"/>
      <c r="I446" s="1"/>
      <c r="J446" s="1"/>
      <c r="K446" s="1"/>
      <c r="L446" s="62"/>
      <c r="M446" s="62"/>
      <c r="N446" s="62"/>
      <c r="O446" s="62"/>
      <c r="P446" s="62"/>
      <c r="Q446" s="62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90"/>
      <c r="G447" s="91"/>
      <c r="H447" s="91"/>
      <c r="I447" s="1"/>
      <c r="J447" s="1"/>
      <c r="K447" s="1"/>
      <c r="L447" s="62"/>
      <c r="M447" s="62"/>
      <c r="N447" s="62"/>
      <c r="O447" s="62"/>
      <c r="P447" s="62"/>
      <c r="Q447" s="62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90"/>
      <c r="G448" s="91"/>
      <c r="H448" s="91"/>
      <c r="I448" s="1"/>
      <c r="J448" s="1"/>
      <c r="K448" s="1"/>
      <c r="L448" s="62"/>
      <c r="M448" s="62"/>
      <c r="N448" s="62"/>
      <c r="O448" s="62"/>
      <c r="P448" s="62"/>
      <c r="Q448" s="62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90"/>
      <c r="G449" s="91"/>
      <c r="H449" s="91"/>
      <c r="I449" s="1"/>
      <c r="J449" s="1"/>
      <c r="K449" s="1"/>
      <c r="L449" s="62"/>
      <c r="M449" s="62"/>
      <c r="N449" s="62"/>
      <c r="O449" s="62"/>
      <c r="P449" s="62"/>
      <c r="Q449" s="62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90"/>
      <c r="G450" s="91"/>
      <c r="H450" s="91"/>
      <c r="I450" s="1"/>
      <c r="J450" s="1"/>
      <c r="K450" s="1"/>
      <c r="L450" s="62"/>
      <c r="M450" s="62"/>
      <c r="N450" s="62"/>
      <c r="O450" s="62"/>
      <c r="P450" s="62"/>
      <c r="Q450" s="62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90"/>
      <c r="G451" s="91"/>
      <c r="H451" s="91"/>
      <c r="I451" s="1"/>
      <c r="J451" s="1"/>
      <c r="K451" s="1"/>
      <c r="L451" s="62"/>
      <c r="M451" s="62"/>
      <c r="N451" s="62"/>
      <c r="O451" s="62"/>
      <c r="P451" s="62"/>
      <c r="Q451" s="62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90"/>
      <c r="G452" s="91"/>
      <c r="H452" s="91"/>
      <c r="I452" s="1"/>
      <c r="J452" s="1"/>
      <c r="K452" s="1"/>
      <c r="L452" s="62"/>
      <c r="M452" s="62"/>
      <c r="N452" s="62"/>
      <c r="O452" s="62"/>
      <c r="P452" s="62"/>
      <c r="Q452" s="62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90"/>
      <c r="G453" s="91"/>
      <c r="H453" s="91"/>
      <c r="I453" s="1"/>
      <c r="J453" s="1"/>
      <c r="K453" s="1"/>
      <c r="L453" s="62"/>
      <c r="M453" s="62"/>
      <c r="N453" s="62"/>
      <c r="O453" s="62"/>
      <c r="P453" s="62"/>
      <c r="Q453" s="62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90"/>
      <c r="G454" s="91"/>
      <c r="H454" s="91"/>
      <c r="I454" s="1"/>
      <c r="J454" s="1"/>
      <c r="K454" s="1"/>
      <c r="L454" s="62"/>
      <c r="M454" s="62"/>
      <c r="N454" s="62"/>
      <c r="O454" s="62"/>
      <c r="P454" s="62"/>
      <c r="Q454" s="62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90"/>
      <c r="G455" s="91"/>
      <c r="H455" s="91"/>
      <c r="I455" s="1"/>
      <c r="J455" s="1"/>
      <c r="K455" s="1"/>
      <c r="L455" s="62"/>
      <c r="M455" s="62"/>
      <c r="N455" s="62"/>
      <c r="O455" s="62"/>
      <c r="P455" s="62"/>
      <c r="Q455" s="62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90"/>
      <c r="G456" s="91"/>
      <c r="H456" s="91"/>
      <c r="I456" s="1"/>
      <c r="J456" s="1"/>
      <c r="K456" s="1"/>
      <c r="L456" s="62"/>
      <c r="M456" s="62"/>
      <c r="N456" s="62"/>
      <c r="O456" s="62"/>
      <c r="P456" s="62"/>
      <c r="Q456" s="62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90"/>
      <c r="G457" s="91"/>
      <c r="H457" s="91"/>
      <c r="I457" s="1"/>
      <c r="J457" s="1"/>
      <c r="K457" s="1"/>
      <c r="L457" s="62"/>
      <c r="M457" s="62"/>
      <c r="N457" s="62"/>
      <c r="O457" s="62"/>
      <c r="P457" s="62"/>
      <c r="Q457" s="62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90"/>
      <c r="G458" s="91"/>
      <c r="H458" s="91"/>
      <c r="I458" s="1"/>
      <c r="J458" s="1"/>
      <c r="K458" s="1"/>
      <c r="L458" s="62"/>
      <c r="M458" s="62"/>
      <c r="N458" s="62"/>
      <c r="O458" s="62"/>
      <c r="P458" s="62"/>
      <c r="Q458" s="62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90"/>
      <c r="G459" s="91"/>
      <c r="H459" s="91"/>
      <c r="I459" s="1"/>
      <c r="J459" s="1"/>
      <c r="K459" s="1"/>
      <c r="L459" s="62"/>
      <c r="M459" s="62"/>
      <c r="N459" s="62"/>
      <c r="O459" s="62"/>
      <c r="P459" s="62"/>
      <c r="Q459" s="62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90"/>
      <c r="G460" s="91"/>
      <c r="H460" s="91"/>
      <c r="I460" s="1"/>
      <c r="J460" s="1"/>
      <c r="K460" s="1"/>
      <c r="L460" s="62"/>
      <c r="M460" s="62"/>
      <c r="N460" s="62"/>
      <c r="O460" s="62"/>
      <c r="P460" s="62"/>
      <c r="Q460" s="62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90"/>
      <c r="G461" s="91"/>
      <c r="H461" s="91"/>
      <c r="I461" s="1"/>
      <c r="J461" s="1"/>
      <c r="K461" s="1"/>
      <c r="L461" s="62"/>
      <c r="M461" s="62"/>
      <c r="N461" s="62"/>
      <c r="O461" s="62"/>
      <c r="P461" s="62"/>
      <c r="Q461" s="62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90"/>
      <c r="G462" s="91"/>
      <c r="H462" s="91"/>
      <c r="I462" s="1"/>
      <c r="J462" s="1"/>
      <c r="K462" s="1"/>
      <c r="L462" s="62"/>
      <c r="M462" s="62"/>
      <c r="N462" s="62"/>
      <c r="O462" s="62"/>
      <c r="P462" s="62"/>
      <c r="Q462" s="62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90"/>
      <c r="G463" s="91"/>
      <c r="H463" s="91"/>
      <c r="I463" s="1"/>
      <c r="J463" s="1"/>
      <c r="K463" s="1"/>
      <c r="L463" s="62"/>
      <c r="M463" s="62"/>
      <c r="N463" s="62"/>
      <c r="O463" s="62"/>
      <c r="P463" s="62"/>
      <c r="Q463" s="62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90"/>
      <c r="G464" s="91"/>
      <c r="H464" s="91"/>
      <c r="I464" s="1"/>
      <c r="J464" s="1"/>
      <c r="K464" s="1"/>
      <c r="L464" s="62"/>
      <c r="M464" s="62"/>
      <c r="N464" s="62"/>
      <c r="O464" s="62"/>
      <c r="P464" s="62"/>
      <c r="Q464" s="62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90"/>
      <c r="G465" s="91"/>
      <c r="H465" s="91"/>
      <c r="I465" s="1"/>
      <c r="J465" s="1"/>
      <c r="K465" s="1"/>
      <c r="L465" s="62"/>
      <c r="M465" s="62"/>
      <c r="N465" s="62"/>
      <c r="O465" s="62"/>
      <c r="P465" s="62"/>
      <c r="Q465" s="62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90"/>
      <c r="G466" s="91"/>
      <c r="H466" s="91"/>
      <c r="I466" s="1"/>
      <c r="J466" s="1"/>
      <c r="K466" s="1"/>
      <c r="L466" s="62"/>
      <c r="M466" s="62"/>
      <c r="N466" s="62"/>
      <c r="O466" s="62"/>
      <c r="P466" s="62"/>
      <c r="Q466" s="62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90"/>
      <c r="G467" s="91"/>
      <c r="H467" s="91"/>
      <c r="I467" s="1"/>
      <c r="J467" s="1"/>
      <c r="K467" s="1"/>
      <c r="L467" s="62"/>
      <c r="M467" s="62"/>
      <c r="N467" s="62"/>
      <c r="O467" s="62"/>
      <c r="P467" s="62"/>
      <c r="Q467" s="62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90"/>
      <c r="G468" s="91"/>
      <c r="H468" s="91"/>
      <c r="I468" s="1"/>
      <c r="J468" s="1"/>
      <c r="K468" s="1"/>
      <c r="L468" s="62"/>
      <c r="M468" s="62"/>
      <c r="N468" s="62"/>
      <c r="O468" s="62"/>
      <c r="P468" s="62"/>
      <c r="Q468" s="62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90"/>
      <c r="G469" s="91"/>
      <c r="H469" s="91"/>
      <c r="I469" s="1"/>
      <c r="J469" s="1"/>
      <c r="K469" s="1"/>
      <c r="L469" s="62"/>
      <c r="M469" s="62"/>
      <c r="N469" s="62"/>
      <c r="O469" s="62"/>
      <c r="P469" s="62"/>
      <c r="Q469" s="62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90"/>
      <c r="G470" s="91"/>
      <c r="H470" s="91"/>
      <c r="I470" s="1"/>
      <c r="J470" s="1"/>
      <c r="K470" s="1"/>
      <c r="L470" s="62"/>
      <c r="M470" s="62"/>
      <c r="N470" s="62"/>
      <c r="O470" s="62"/>
      <c r="P470" s="62"/>
      <c r="Q470" s="62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90"/>
      <c r="G471" s="91"/>
      <c r="H471" s="91"/>
      <c r="I471" s="1"/>
      <c r="J471" s="1"/>
      <c r="K471" s="1"/>
      <c r="L471" s="62"/>
      <c r="M471" s="62"/>
      <c r="N471" s="62"/>
      <c r="O471" s="62"/>
      <c r="P471" s="62"/>
      <c r="Q471" s="62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90"/>
      <c r="G472" s="91"/>
      <c r="H472" s="91"/>
      <c r="I472" s="1"/>
      <c r="J472" s="1"/>
      <c r="K472" s="1"/>
      <c r="L472" s="62"/>
      <c r="M472" s="62"/>
      <c r="N472" s="62"/>
      <c r="O472" s="62"/>
      <c r="P472" s="62"/>
      <c r="Q472" s="62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90"/>
      <c r="G473" s="91"/>
      <c r="H473" s="91"/>
      <c r="I473" s="1"/>
      <c r="J473" s="1"/>
      <c r="K473" s="1"/>
      <c r="L473" s="62"/>
      <c r="M473" s="62"/>
      <c r="N473" s="62"/>
      <c r="O473" s="62"/>
      <c r="P473" s="62"/>
      <c r="Q473" s="62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90"/>
      <c r="G474" s="91"/>
      <c r="H474" s="91"/>
      <c r="I474" s="1"/>
      <c r="J474" s="1"/>
      <c r="K474" s="1"/>
      <c r="L474" s="62"/>
      <c r="M474" s="62"/>
      <c r="N474" s="62"/>
      <c r="O474" s="62"/>
      <c r="P474" s="62"/>
      <c r="Q474" s="62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90"/>
      <c r="G475" s="91"/>
      <c r="H475" s="91"/>
      <c r="I475" s="1"/>
      <c r="J475" s="1"/>
      <c r="K475" s="1"/>
      <c r="L475" s="62"/>
      <c r="M475" s="62"/>
      <c r="N475" s="62"/>
      <c r="O475" s="62"/>
      <c r="P475" s="62"/>
      <c r="Q475" s="62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90"/>
      <c r="G476" s="91"/>
      <c r="H476" s="91"/>
      <c r="I476" s="1"/>
      <c r="J476" s="1"/>
      <c r="K476" s="1"/>
      <c r="L476" s="62"/>
      <c r="M476" s="62"/>
      <c r="N476" s="62"/>
      <c r="O476" s="62"/>
      <c r="P476" s="62"/>
      <c r="Q476" s="62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90"/>
      <c r="G477" s="91"/>
      <c r="H477" s="91"/>
      <c r="I477" s="1"/>
      <c r="J477" s="1"/>
      <c r="K477" s="1"/>
      <c r="L477" s="62"/>
      <c r="M477" s="62"/>
      <c r="N477" s="62"/>
      <c r="O477" s="62"/>
      <c r="P477" s="62"/>
      <c r="Q477" s="62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90"/>
      <c r="G478" s="91"/>
      <c r="H478" s="91"/>
      <c r="I478" s="1"/>
      <c r="J478" s="1"/>
      <c r="K478" s="1"/>
      <c r="L478" s="62"/>
      <c r="M478" s="62"/>
      <c r="N478" s="62"/>
      <c r="O478" s="62"/>
      <c r="P478" s="62"/>
      <c r="Q478" s="62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90"/>
      <c r="G479" s="91"/>
      <c r="H479" s="91"/>
      <c r="I479" s="1"/>
      <c r="J479" s="1"/>
      <c r="K479" s="1"/>
      <c r="L479" s="62"/>
      <c r="M479" s="62"/>
      <c r="N479" s="62"/>
      <c r="O479" s="62"/>
      <c r="P479" s="62"/>
      <c r="Q479" s="62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90"/>
      <c r="G480" s="91"/>
      <c r="H480" s="91"/>
      <c r="I480" s="1"/>
      <c r="J480" s="1"/>
      <c r="K480" s="1"/>
      <c r="L480" s="62"/>
      <c r="M480" s="62"/>
      <c r="N480" s="62"/>
      <c r="O480" s="62"/>
      <c r="P480" s="62"/>
      <c r="Q480" s="62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90"/>
      <c r="G481" s="91"/>
      <c r="H481" s="91"/>
      <c r="I481" s="1"/>
      <c r="J481" s="1"/>
      <c r="K481" s="1"/>
      <c r="L481" s="62"/>
      <c r="M481" s="62"/>
      <c r="N481" s="62"/>
      <c r="O481" s="62"/>
      <c r="P481" s="62"/>
      <c r="Q481" s="62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90"/>
      <c r="G482" s="91"/>
      <c r="H482" s="91"/>
      <c r="I482" s="1"/>
      <c r="J482" s="1"/>
      <c r="K482" s="1"/>
      <c r="L482" s="62"/>
      <c r="M482" s="62"/>
      <c r="N482" s="62"/>
      <c r="O482" s="62"/>
      <c r="P482" s="62"/>
      <c r="Q482" s="62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90"/>
      <c r="G483" s="91"/>
      <c r="H483" s="91"/>
      <c r="I483" s="1"/>
      <c r="J483" s="1"/>
      <c r="K483" s="1"/>
      <c r="L483" s="62"/>
      <c r="M483" s="62"/>
      <c r="N483" s="62"/>
      <c r="O483" s="62"/>
      <c r="P483" s="62"/>
      <c r="Q483" s="62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90"/>
      <c r="G484" s="91"/>
      <c r="H484" s="91"/>
      <c r="I484" s="1"/>
      <c r="J484" s="1"/>
      <c r="K484" s="1"/>
      <c r="L484" s="62"/>
      <c r="M484" s="62"/>
      <c r="N484" s="62"/>
      <c r="O484" s="62"/>
      <c r="P484" s="62"/>
      <c r="Q484" s="62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90"/>
      <c r="G485" s="91"/>
      <c r="H485" s="91"/>
      <c r="I485" s="1"/>
      <c r="J485" s="1"/>
      <c r="K485" s="1"/>
      <c r="L485" s="62"/>
      <c r="M485" s="62"/>
      <c r="N485" s="62"/>
      <c r="O485" s="62"/>
      <c r="P485" s="62"/>
      <c r="Q485" s="62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90"/>
      <c r="G486" s="91"/>
      <c r="H486" s="91"/>
      <c r="I486" s="1"/>
      <c r="J486" s="1"/>
      <c r="K486" s="1"/>
      <c r="L486" s="62"/>
      <c r="M486" s="62"/>
      <c r="N486" s="62"/>
      <c r="O486" s="62"/>
      <c r="P486" s="62"/>
      <c r="Q486" s="62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90"/>
      <c r="G487" s="91"/>
      <c r="H487" s="91"/>
      <c r="I487" s="1"/>
      <c r="J487" s="1"/>
      <c r="K487" s="1"/>
      <c r="L487" s="62"/>
      <c r="M487" s="62"/>
      <c r="N487" s="62"/>
      <c r="O487" s="62"/>
      <c r="P487" s="62"/>
      <c r="Q487" s="62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90"/>
      <c r="G488" s="91"/>
      <c r="H488" s="91"/>
      <c r="I488" s="1"/>
      <c r="J488" s="1"/>
      <c r="K488" s="1"/>
      <c r="L488" s="62"/>
      <c r="M488" s="62"/>
      <c r="N488" s="62"/>
      <c r="O488" s="62"/>
      <c r="P488" s="62"/>
      <c r="Q488" s="62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90"/>
      <c r="G489" s="91"/>
      <c r="H489" s="91"/>
      <c r="I489" s="1"/>
      <c r="J489" s="1"/>
      <c r="K489" s="1"/>
      <c r="L489" s="62"/>
      <c r="M489" s="62"/>
      <c r="N489" s="62"/>
      <c r="O489" s="62"/>
      <c r="P489" s="62"/>
      <c r="Q489" s="62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90"/>
      <c r="G490" s="91"/>
      <c r="H490" s="91"/>
      <c r="I490" s="1"/>
      <c r="J490" s="1"/>
      <c r="K490" s="1"/>
      <c r="L490" s="62"/>
      <c r="M490" s="62"/>
      <c r="N490" s="62"/>
      <c r="O490" s="62"/>
      <c r="P490" s="62"/>
      <c r="Q490" s="62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90"/>
      <c r="G491" s="91"/>
      <c r="H491" s="91"/>
      <c r="I491" s="1"/>
      <c r="J491" s="1"/>
      <c r="K491" s="1"/>
      <c r="L491" s="62"/>
      <c r="M491" s="62"/>
      <c r="N491" s="62"/>
      <c r="O491" s="62"/>
      <c r="P491" s="62"/>
      <c r="Q491" s="62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90"/>
      <c r="G492" s="91"/>
      <c r="H492" s="91"/>
      <c r="I492" s="1"/>
      <c r="J492" s="1"/>
      <c r="K492" s="1"/>
      <c r="L492" s="62"/>
      <c r="M492" s="62"/>
      <c r="N492" s="62"/>
      <c r="O492" s="62"/>
      <c r="P492" s="62"/>
      <c r="Q492" s="62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90"/>
      <c r="G493" s="91"/>
      <c r="H493" s="91"/>
      <c r="I493" s="1"/>
      <c r="J493" s="1"/>
      <c r="K493" s="1"/>
      <c r="L493" s="62"/>
      <c r="M493" s="62"/>
      <c r="N493" s="62"/>
      <c r="O493" s="62"/>
      <c r="P493" s="62"/>
      <c r="Q493" s="62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90"/>
      <c r="G494" s="91"/>
      <c r="H494" s="91"/>
      <c r="I494" s="1"/>
      <c r="J494" s="1"/>
      <c r="K494" s="1"/>
      <c r="L494" s="62"/>
      <c r="M494" s="62"/>
      <c r="N494" s="62"/>
      <c r="O494" s="62"/>
      <c r="P494" s="62"/>
      <c r="Q494" s="62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90"/>
      <c r="G495" s="91"/>
      <c r="H495" s="91"/>
      <c r="I495" s="1"/>
      <c r="J495" s="1"/>
      <c r="K495" s="1"/>
      <c r="L495" s="62"/>
      <c r="M495" s="62"/>
      <c r="N495" s="62"/>
      <c r="O495" s="62"/>
      <c r="P495" s="62"/>
      <c r="Q495" s="62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90"/>
      <c r="G496" s="91"/>
      <c r="H496" s="91"/>
      <c r="I496" s="1"/>
      <c r="J496" s="1"/>
      <c r="K496" s="1"/>
      <c r="L496" s="62"/>
      <c r="M496" s="62"/>
      <c r="N496" s="62"/>
      <c r="O496" s="62"/>
      <c r="P496" s="62"/>
      <c r="Q496" s="62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90"/>
      <c r="G497" s="91"/>
      <c r="H497" s="91"/>
      <c r="I497" s="1"/>
      <c r="J497" s="1"/>
      <c r="K497" s="1"/>
      <c r="L497" s="62"/>
      <c r="M497" s="62"/>
      <c r="N497" s="62"/>
      <c r="O497" s="62"/>
      <c r="P497" s="62"/>
      <c r="Q497" s="62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90"/>
      <c r="G498" s="91"/>
      <c r="H498" s="91"/>
      <c r="I498" s="1"/>
      <c r="J498" s="1"/>
      <c r="K498" s="1"/>
      <c r="L498" s="62"/>
      <c r="M498" s="62"/>
      <c r="N498" s="62"/>
      <c r="O498" s="62"/>
      <c r="P498" s="62"/>
      <c r="Q498" s="62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90"/>
      <c r="G499" s="91"/>
      <c r="H499" s="91"/>
      <c r="I499" s="1"/>
      <c r="J499" s="1"/>
      <c r="K499" s="1"/>
      <c r="L499" s="62"/>
      <c r="M499" s="62"/>
      <c r="N499" s="62"/>
      <c r="O499" s="62"/>
      <c r="P499" s="62"/>
      <c r="Q499" s="62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90"/>
      <c r="G500" s="91"/>
      <c r="H500" s="91"/>
      <c r="I500" s="1"/>
      <c r="J500" s="1"/>
      <c r="K500" s="1"/>
      <c r="L500" s="62"/>
      <c r="M500" s="62"/>
      <c r="N500" s="62"/>
      <c r="O500" s="62"/>
      <c r="P500" s="62"/>
      <c r="Q500" s="62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90"/>
      <c r="G501" s="91"/>
      <c r="H501" s="91"/>
      <c r="I501" s="1"/>
      <c r="J501" s="1"/>
      <c r="K501" s="1"/>
      <c r="L501" s="62"/>
      <c r="M501" s="62"/>
      <c r="N501" s="62"/>
      <c r="O501" s="62"/>
      <c r="P501" s="62"/>
      <c r="Q501" s="62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90"/>
      <c r="G502" s="91"/>
      <c r="H502" s="91"/>
      <c r="I502" s="1"/>
      <c r="J502" s="1"/>
      <c r="K502" s="1"/>
      <c r="L502" s="62"/>
      <c r="M502" s="62"/>
      <c r="N502" s="62"/>
      <c r="O502" s="62"/>
      <c r="P502" s="62"/>
      <c r="Q502" s="62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90"/>
      <c r="G503" s="91"/>
      <c r="H503" s="91"/>
      <c r="I503" s="1"/>
      <c r="J503" s="1"/>
      <c r="K503" s="1"/>
      <c r="L503" s="62"/>
      <c r="M503" s="62"/>
      <c r="N503" s="62"/>
      <c r="O503" s="62"/>
      <c r="P503" s="62"/>
      <c r="Q503" s="62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90"/>
      <c r="G504" s="91"/>
      <c r="H504" s="91"/>
      <c r="I504" s="1"/>
      <c r="J504" s="1"/>
      <c r="K504" s="1"/>
      <c r="L504" s="62"/>
      <c r="M504" s="62"/>
      <c r="N504" s="62"/>
      <c r="O504" s="62"/>
      <c r="P504" s="62"/>
      <c r="Q504" s="62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90"/>
      <c r="G505" s="91"/>
      <c r="H505" s="91"/>
      <c r="I505" s="1"/>
      <c r="J505" s="1"/>
      <c r="K505" s="1"/>
      <c r="L505" s="62"/>
      <c r="M505" s="62"/>
      <c r="N505" s="62"/>
      <c r="O505" s="62"/>
      <c r="P505" s="62"/>
      <c r="Q505" s="62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90"/>
      <c r="G506" s="91"/>
      <c r="H506" s="91"/>
      <c r="I506" s="1"/>
      <c r="J506" s="1"/>
      <c r="K506" s="1"/>
      <c r="L506" s="62"/>
      <c r="M506" s="62"/>
      <c r="N506" s="62"/>
      <c r="O506" s="62"/>
      <c r="P506" s="62"/>
      <c r="Q506" s="62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90"/>
      <c r="G507" s="91"/>
      <c r="H507" s="91"/>
      <c r="I507" s="1"/>
      <c r="J507" s="1"/>
      <c r="K507" s="1"/>
      <c r="L507" s="62"/>
      <c r="M507" s="62"/>
      <c r="N507" s="62"/>
      <c r="O507" s="62"/>
      <c r="P507" s="62"/>
      <c r="Q507" s="62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90"/>
      <c r="G508" s="91"/>
      <c r="H508" s="91"/>
      <c r="I508" s="1"/>
      <c r="J508" s="1"/>
      <c r="K508" s="1"/>
      <c r="L508" s="62"/>
      <c r="M508" s="62"/>
      <c r="N508" s="62"/>
      <c r="O508" s="62"/>
      <c r="P508" s="62"/>
      <c r="Q508" s="62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90"/>
      <c r="G509" s="91"/>
      <c r="H509" s="91"/>
      <c r="I509" s="1"/>
      <c r="J509" s="1"/>
      <c r="K509" s="1"/>
      <c r="L509" s="62"/>
      <c r="M509" s="62"/>
      <c r="N509" s="62"/>
      <c r="O509" s="62"/>
      <c r="P509" s="62"/>
      <c r="Q509" s="62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90"/>
      <c r="G510" s="91"/>
      <c r="H510" s="91"/>
      <c r="I510" s="1"/>
      <c r="J510" s="1"/>
      <c r="K510" s="1"/>
      <c r="L510" s="62"/>
      <c r="M510" s="62"/>
      <c r="N510" s="62"/>
      <c r="O510" s="62"/>
      <c r="P510" s="62"/>
      <c r="Q510" s="62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90"/>
      <c r="G511" s="91"/>
      <c r="H511" s="91"/>
      <c r="I511" s="1"/>
      <c r="J511" s="1"/>
      <c r="K511" s="1"/>
      <c r="L511" s="62"/>
      <c r="M511" s="62"/>
      <c r="N511" s="62"/>
      <c r="O511" s="62"/>
      <c r="P511" s="62"/>
      <c r="Q511" s="62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90"/>
      <c r="G512" s="91"/>
      <c r="H512" s="91"/>
      <c r="I512" s="1"/>
      <c r="J512" s="1"/>
      <c r="K512" s="1"/>
      <c r="L512" s="62"/>
      <c r="M512" s="62"/>
      <c r="N512" s="62"/>
      <c r="O512" s="62"/>
      <c r="P512" s="62"/>
      <c r="Q512" s="62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90"/>
      <c r="G513" s="91"/>
      <c r="H513" s="91"/>
      <c r="I513" s="1"/>
      <c r="J513" s="1"/>
      <c r="K513" s="1"/>
      <c r="L513" s="62"/>
      <c r="M513" s="62"/>
      <c r="N513" s="62"/>
      <c r="O513" s="62"/>
      <c r="P513" s="62"/>
      <c r="Q513" s="62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90"/>
      <c r="G514" s="91"/>
      <c r="H514" s="91"/>
      <c r="I514" s="1"/>
      <c r="J514" s="1"/>
      <c r="K514" s="1"/>
      <c r="L514" s="62"/>
      <c r="M514" s="62"/>
      <c r="N514" s="62"/>
      <c r="O514" s="62"/>
      <c r="P514" s="62"/>
      <c r="Q514" s="62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90"/>
      <c r="G515" s="91"/>
      <c r="H515" s="91"/>
      <c r="I515" s="1"/>
      <c r="J515" s="1"/>
      <c r="K515" s="1"/>
      <c r="L515" s="62"/>
      <c r="M515" s="62"/>
      <c r="N515" s="62"/>
      <c r="O515" s="62"/>
      <c r="P515" s="62"/>
      <c r="Q515" s="62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90"/>
      <c r="G516" s="91"/>
      <c r="H516" s="91"/>
      <c r="I516" s="1"/>
      <c r="J516" s="1"/>
      <c r="K516" s="1"/>
      <c r="L516" s="62"/>
      <c r="M516" s="62"/>
      <c r="N516" s="62"/>
      <c r="O516" s="62"/>
      <c r="P516" s="62"/>
      <c r="Q516" s="62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90"/>
      <c r="G517" s="91"/>
      <c r="H517" s="91"/>
      <c r="I517" s="1"/>
      <c r="J517" s="1"/>
      <c r="K517" s="1"/>
      <c r="L517" s="62"/>
      <c r="M517" s="62"/>
      <c r="N517" s="62"/>
      <c r="O517" s="62"/>
      <c r="P517" s="62"/>
      <c r="Q517" s="62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90"/>
      <c r="G518" s="91"/>
      <c r="H518" s="91"/>
      <c r="I518" s="1"/>
      <c r="J518" s="1"/>
      <c r="K518" s="1"/>
      <c r="L518" s="62"/>
      <c r="M518" s="62"/>
      <c r="N518" s="62"/>
      <c r="O518" s="62"/>
      <c r="P518" s="62"/>
      <c r="Q518" s="62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90"/>
      <c r="G519" s="91"/>
      <c r="H519" s="91"/>
      <c r="I519" s="1"/>
      <c r="J519" s="1"/>
      <c r="K519" s="1"/>
      <c r="L519" s="62"/>
      <c r="M519" s="62"/>
      <c r="N519" s="62"/>
      <c r="O519" s="62"/>
      <c r="P519" s="62"/>
      <c r="Q519" s="62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90"/>
      <c r="G520" s="91"/>
      <c r="H520" s="91"/>
      <c r="I520" s="1"/>
      <c r="J520" s="1"/>
      <c r="K520" s="1"/>
      <c r="L520" s="62"/>
      <c r="M520" s="62"/>
      <c r="N520" s="62"/>
      <c r="O520" s="62"/>
      <c r="P520" s="62"/>
      <c r="Q520" s="62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90"/>
      <c r="G521" s="91"/>
      <c r="H521" s="91"/>
      <c r="I521" s="1"/>
      <c r="J521" s="1"/>
      <c r="K521" s="1"/>
      <c r="L521" s="62"/>
      <c r="M521" s="62"/>
      <c r="N521" s="62"/>
      <c r="O521" s="62"/>
      <c r="P521" s="62"/>
      <c r="Q521" s="62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90"/>
      <c r="G522" s="91"/>
      <c r="H522" s="91"/>
      <c r="I522" s="1"/>
      <c r="J522" s="1"/>
      <c r="K522" s="1"/>
      <c r="L522" s="62"/>
      <c r="M522" s="62"/>
      <c r="N522" s="62"/>
      <c r="O522" s="62"/>
      <c r="P522" s="62"/>
      <c r="Q522" s="62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90"/>
      <c r="G523" s="91"/>
      <c r="H523" s="91"/>
      <c r="I523" s="1"/>
      <c r="J523" s="1"/>
      <c r="K523" s="1"/>
      <c r="L523" s="62"/>
      <c r="M523" s="62"/>
      <c r="N523" s="62"/>
      <c r="O523" s="62"/>
      <c r="P523" s="62"/>
      <c r="Q523" s="62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90"/>
      <c r="G524" s="91"/>
      <c r="H524" s="91"/>
      <c r="I524" s="1"/>
      <c r="J524" s="1"/>
      <c r="K524" s="1"/>
      <c r="L524" s="62"/>
      <c r="M524" s="62"/>
      <c r="N524" s="62"/>
      <c r="O524" s="62"/>
      <c r="P524" s="62"/>
      <c r="Q524" s="62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90"/>
      <c r="G525" s="91"/>
      <c r="H525" s="91"/>
      <c r="I525" s="1"/>
      <c r="J525" s="1"/>
      <c r="K525" s="1"/>
      <c r="L525" s="62"/>
      <c r="M525" s="62"/>
      <c r="N525" s="62"/>
      <c r="O525" s="62"/>
      <c r="P525" s="62"/>
      <c r="Q525" s="62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90"/>
      <c r="G526" s="91"/>
      <c r="H526" s="91"/>
      <c r="I526" s="1"/>
      <c r="J526" s="1"/>
      <c r="K526" s="1"/>
      <c r="L526" s="62"/>
      <c r="M526" s="62"/>
      <c r="N526" s="62"/>
      <c r="O526" s="62"/>
      <c r="P526" s="62"/>
      <c r="Q526" s="62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90"/>
      <c r="G527" s="91"/>
      <c r="H527" s="91"/>
      <c r="I527" s="1"/>
      <c r="J527" s="1"/>
      <c r="K527" s="1"/>
      <c r="L527" s="62"/>
      <c r="M527" s="62"/>
      <c r="N527" s="62"/>
      <c r="O527" s="62"/>
      <c r="P527" s="62"/>
      <c r="Q527" s="62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90"/>
      <c r="G528" s="91"/>
      <c r="H528" s="91"/>
      <c r="I528" s="1"/>
      <c r="J528" s="1"/>
      <c r="K528" s="1"/>
      <c r="L528" s="62"/>
      <c r="M528" s="62"/>
      <c r="N528" s="62"/>
      <c r="O528" s="62"/>
      <c r="P528" s="62"/>
      <c r="Q528" s="62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90"/>
      <c r="G529" s="91"/>
      <c r="H529" s="91"/>
      <c r="I529" s="1"/>
      <c r="J529" s="1"/>
      <c r="K529" s="1"/>
      <c r="L529" s="62"/>
      <c r="M529" s="62"/>
      <c r="N529" s="62"/>
      <c r="O529" s="62"/>
      <c r="P529" s="62"/>
      <c r="Q529" s="62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90"/>
      <c r="G530" s="91"/>
      <c r="H530" s="91"/>
      <c r="I530" s="1"/>
      <c r="J530" s="1"/>
      <c r="K530" s="1"/>
      <c r="L530" s="62"/>
      <c r="M530" s="62"/>
      <c r="N530" s="62"/>
      <c r="O530" s="62"/>
      <c r="P530" s="62"/>
      <c r="Q530" s="62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90"/>
      <c r="G531" s="91"/>
      <c r="H531" s="91"/>
      <c r="I531" s="1"/>
      <c r="J531" s="1"/>
      <c r="K531" s="1"/>
      <c r="L531" s="62"/>
      <c r="M531" s="62"/>
      <c r="N531" s="62"/>
      <c r="O531" s="62"/>
      <c r="P531" s="62"/>
      <c r="Q531" s="62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90"/>
      <c r="G532" s="91"/>
      <c r="H532" s="91"/>
      <c r="I532" s="1"/>
      <c r="J532" s="1"/>
      <c r="K532" s="1"/>
      <c r="L532" s="62"/>
      <c r="M532" s="62"/>
      <c r="N532" s="62"/>
      <c r="O532" s="62"/>
      <c r="P532" s="62"/>
      <c r="Q532" s="62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90"/>
      <c r="G533" s="91"/>
      <c r="H533" s="91"/>
      <c r="I533" s="1"/>
      <c r="J533" s="1"/>
      <c r="K533" s="1"/>
      <c r="L533" s="62"/>
      <c r="M533" s="62"/>
      <c r="N533" s="62"/>
      <c r="O533" s="62"/>
      <c r="P533" s="62"/>
      <c r="Q533" s="62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90"/>
      <c r="G534" s="91"/>
      <c r="H534" s="91"/>
      <c r="I534" s="1"/>
      <c r="J534" s="1"/>
      <c r="K534" s="1"/>
      <c r="L534" s="62"/>
      <c r="M534" s="62"/>
      <c r="N534" s="62"/>
      <c r="O534" s="62"/>
      <c r="P534" s="62"/>
      <c r="Q534" s="62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90"/>
      <c r="G535" s="91"/>
      <c r="H535" s="91"/>
      <c r="I535" s="1"/>
      <c r="J535" s="1"/>
      <c r="K535" s="1"/>
      <c r="L535" s="62"/>
      <c r="M535" s="62"/>
      <c r="N535" s="62"/>
      <c r="O535" s="62"/>
      <c r="P535" s="62"/>
      <c r="Q535" s="62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90"/>
      <c r="G536" s="91"/>
      <c r="H536" s="91"/>
      <c r="I536" s="1"/>
      <c r="J536" s="1"/>
      <c r="K536" s="1"/>
      <c r="L536" s="62"/>
      <c r="M536" s="62"/>
      <c r="N536" s="62"/>
      <c r="O536" s="62"/>
      <c r="P536" s="62"/>
      <c r="Q536" s="62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90"/>
      <c r="G537" s="91"/>
      <c r="H537" s="91"/>
      <c r="I537" s="1"/>
      <c r="J537" s="1"/>
      <c r="K537" s="1"/>
      <c r="L537" s="62"/>
      <c r="M537" s="62"/>
      <c r="N537" s="62"/>
      <c r="O537" s="62"/>
      <c r="P537" s="62"/>
      <c r="Q537" s="62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90"/>
      <c r="G538" s="91"/>
      <c r="H538" s="91"/>
      <c r="I538" s="1"/>
      <c r="J538" s="1"/>
      <c r="K538" s="1"/>
      <c r="L538" s="62"/>
      <c r="M538" s="62"/>
      <c r="N538" s="62"/>
      <c r="O538" s="62"/>
      <c r="P538" s="62"/>
      <c r="Q538" s="62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90"/>
      <c r="G539" s="91"/>
      <c r="H539" s="91"/>
      <c r="I539" s="1"/>
      <c r="J539" s="1"/>
      <c r="K539" s="1"/>
      <c r="L539" s="62"/>
      <c r="M539" s="62"/>
      <c r="N539" s="62"/>
      <c r="O539" s="62"/>
      <c r="P539" s="62"/>
      <c r="Q539" s="62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90"/>
      <c r="G540" s="91"/>
      <c r="H540" s="91"/>
      <c r="I540" s="1"/>
      <c r="J540" s="1"/>
      <c r="K540" s="1"/>
      <c r="L540" s="62"/>
      <c r="M540" s="62"/>
      <c r="N540" s="62"/>
      <c r="O540" s="62"/>
      <c r="P540" s="62"/>
      <c r="Q540" s="62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90"/>
      <c r="G541" s="91"/>
      <c r="H541" s="91"/>
      <c r="I541" s="1"/>
      <c r="J541" s="1"/>
      <c r="K541" s="1"/>
      <c r="L541" s="62"/>
      <c r="M541" s="62"/>
      <c r="N541" s="62"/>
      <c r="O541" s="62"/>
      <c r="P541" s="62"/>
      <c r="Q541" s="62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90"/>
      <c r="G542" s="91"/>
      <c r="H542" s="91"/>
      <c r="I542" s="1"/>
      <c r="J542" s="1"/>
      <c r="K542" s="1"/>
      <c r="L542" s="62"/>
      <c r="M542" s="62"/>
      <c r="N542" s="62"/>
      <c r="O542" s="62"/>
      <c r="P542" s="62"/>
      <c r="Q542" s="62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90"/>
      <c r="G543" s="91"/>
      <c r="H543" s="91"/>
      <c r="I543" s="1"/>
      <c r="J543" s="1"/>
      <c r="K543" s="1"/>
      <c r="L543" s="62"/>
      <c r="M543" s="62"/>
      <c r="N543" s="62"/>
      <c r="O543" s="62"/>
      <c r="P543" s="62"/>
      <c r="Q543" s="62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90"/>
      <c r="G544" s="91"/>
      <c r="H544" s="91"/>
      <c r="I544" s="1"/>
      <c r="J544" s="1"/>
      <c r="K544" s="1"/>
      <c r="L544" s="62"/>
      <c r="M544" s="62"/>
      <c r="N544" s="62"/>
      <c r="O544" s="62"/>
      <c r="P544" s="62"/>
      <c r="Q544" s="62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90"/>
      <c r="G545" s="91"/>
      <c r="H545" s="91"/>
      <c r="I545" s="1"/>
      <c r="J545" s="1"/>
      <c r="K545" s="1"/>
      <c r="L545" s="62"/>
      <c r="M545" s="62"/>
      <c r="N545" s="62"/>
      <c r="O545" s="62"/>
      <c r="P545" s="62"/>
      <c r="Q545" s="62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90"/>
      <c r="G546" s="91"/>
      <c r="H546" s="91"/>
      <c r="I546" s="1"/>
      <c r="J546" s="1"/>
      <c r="K546" s="1"/>
      <c r="L546" s="62"/>
      <c r="M546" s="62"/>
      <c r="N546" s="62"/>
      <c r="O546" s="62"/>
      <c r="P546" s="62"/>
      <c r="Q546" s="62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90"/>
      <c r="G547" s="91"/>
      <c r="H547" s="91"/>
      <c r="I547" s="1"/>
      <c r="J547" s="1"/>
      <c r="K547" s="1"/>
      <c r="L547" s="62"/>
      <c r="M547" s="62"/>
      <c r="N547" s="62"/>
      <c r="O547" s="62"/>
      <c r="P547" s="62"/>
      <c r="Q547" s="62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90"/>
      <c r="G548" s="91"/>
      <c r="H548" s="91"/>
      <c r="I548" s="1"/>
      <c r="J548" s="1"/>
      <c r="K548" s="1"/>
      <c r="L548" s="62"/>
      <c r="M548" s="62"/>
      <c r="N548" s="62"/>
      <c r="O548" s="62"/>
      <c r="P548" s="62"/>
      <c r="Q548" s="62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90"/>
      <c r="G549" s="91"/>
      <c r="H549" s="91"/>
      <c r="I549" s="1"/>
      <c r="J549" s="1"/>
      <c r="K549" s="1"/>
      <c r="L549" s="62"/>
      <c r="M549" s="62"/>
      <c r="N549" s="62"/>
      <c r="O549" s="62"/>
      <c r="P549" s="62"/>
      <c r="Q549" s="62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90"/>
      <c r="G550" s="91"/>
      <c r="H550" s="91"/>
      <c r="I550" s="1"/>
      <c r="J550" s="1"/>
      <c r="K550" s="1"/>
      <c r="L550" s="62"/>
      <c r="M550" s="62"/>
      <c r="N550" s="62"/>
      <c r="O550" s="62"/>
      <c r="P550" s="62"/>
      <c r="Q550" s="62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90"/>
      <c r="G551" s="91"/>
      <c r="H551" s="91"/>
      <c r="I551" s="1"/>
      <c r="J551" s="1"/>
      <c r="K551" s="1"/>
      <c r="L551" s="62"/>
      <c r="M551" s="62"/>
      <c r="N551" s="62"/>
      <c r="O551" s="62"/>
      <c r="P551" s="62"/>
      <c r="Q551" s="62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90"/>
      <c r="G552" s="91"/>
      <c r="H552" s="91"/>
      <c r="I552" s="1"/>
      <c r="J552" s="1"/>
      <c r="K552" s="1"/>
      <c r="L552" s="62"/>
      <c r="M552" s="62"/>
      <c r="N552" s="62"/>
      <c r="O552" s="62"/>
      <c r="P552" s="62"/>
      <c r="Q552" s="62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90"/>
      <c r="G553" s="91"/>
      <c r="H553" s="91"/>
      <c r="I553" s="1"/>
      <c r="J553" s="1"/>
      <c r="K553" s="1"/>
      <c r="L553" s="62"/>
      <c r="M553" s="62"/>
      <c r="N553" s="62"/>
      <c r="O553" s="62"/>
      <c r="P553" s="62"/>
      <c r="Q553" s="62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90"/>
      <c r="G554" s="91"/>
      <c r="H554" s="91"/>
      <c r="I554" s="1"/>
      <c r="J554" s="1"/>
      <c r="K554" s="1"/>
      <c r="L554" s="62"/>
      <c r="M554" s="62"/>
      <c r="N554" s="62"/>
      <c r="O554" s="62"/>
      <c r="P554" s="62"/>
      <c r="Q554" s="62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90"/>
      <c r="G555" s="91"/>
      <c r="H555" s="91"/>
      <c r="I555" s="1"/>
      <c r="J555" s="1"/>
      <c r="K555" s="1"/>
      <c r="L555" s="62"/>
      <c r="M555" s="62"/>
      <c r="N555" s="62"/>
      <c r="O555" s="62"/>
      <c r="P555" s="62"/>
      <c r="Q555" s="62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90"/>
      <c r="G556" s="91"/>
      <c r="H556" s="91"/>
      <c r="I556" s="1"/>
      <c r="J556" s="1"/>
      <c r="K556" s="1"/>
      <c r="L556" s="62"/>
      <c r="M556" s="62"/>
      <c r="N556" s="62"/>
      <c r="O556" s="62"/>
      <c r="P556" s="62"/>
      <c r="Q556" s="62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90"/>
      <c r="G557" s="91"/>
      <c r="H557" s="91"/>
      <c r="I557" s="1"/>
      <c r="J557" s="1"/>
      <c r="K557" s="1"/>
      <c r="L557" s="62"/>
      <c r="M557" s="62"/>
      <c r="N557" s="62"/>
      <c r="O557" s="62"/>
      <c r="P557" s="62"/>
      <c r="Q557" s="62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90"/>
      <c r="G558" s="91"/>
      <c r="H558" s="91"/>
      <c r="I558" s="1"/>
      <c r="J558" s="1"/>
      <c r="K558" s="1"/>
      <c r="L558" s="62"/>
      <c r="M558" s="62"/>
      <c r="N558" s="62"/>
      <c r="O558" s="62"/>
      <c r="P558" s="62"/>
      <c r="Q558" s="62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90"/>
      <c r="G559" s="91"/>
      <c r="H559" s="91"/>
      <c r="I559" s="1"/>
      <c r="J559" s="1"/>
      <c r="K559" s="1"/>
      <c r="L559" s="62"/>
      <c r="M559" s="62"/>
      <c r="N559" s="62"/>
      <c r="O559" s="62"/>
      <c r="P559" s="62"/>
      <c r="Q559" s="62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90"/>
      <c r="G560" s="91"/>
      <c r="H560" s="91"/>
      <c r="I560" s="1"/>
      <c r="J560" s="1"/>
      <c r="K560" s="1"/>
      <c r="L560" s="62"/>
      <c r="M560" s="62"/>
      <c r="N560" s="62"/>
      <c r="O560" s="62"/>
      <c r="P560" s="62"/>
      <c r="Q560" s="62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90"/>
      <c r="G561" s="91"/>
      <c r="H561" s="91"/>
      <c r="I561" s="1"/>
      <c r="J561" s="1"/>
      <c r="K561" s="1"/>
      <c r="L561" s="62"/>
      <c r="M561" s="62"/>
      <c r="N561" s="62"/>
      <c r="O561" s="62"/>
      <c r="P561" s="62"/>
      <c r="Q561" s="62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90"/>
      <c r="G562" s="91"/>
      <c r="H562" s="91"/>
      <c r="I562" s="1"/>
      <c r="J562" s="1"/>
      <c r="K562" s="1"/>
      <c r="L562" s="62"/>
      <c r="M562" s="62"/>
      <c r="N562" s="62"/>
      <c r="O562" s="62"/>
      <c r="P562" s="62"/>
      <c r="Q562" s="62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90"/>
      <c r="G563" s="91"/>
      <c r="H563" s="91"/>
      <c r="I563" s="1"/>
      <c r="J563" s="1"/>
      <c r="K563" s="1"/>
      <c r="L563" s="62"/>
      <c r="M563" s="62"/>
      <c r="N563" s="62"/>
      <c r="O563" s="62"/>
      <c r="P563" s="62"/>
      <c r="Q563" s="62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90"/>
      <c r="G564" s="91"/>
      <c r="H564" s="91"/>
      <c r="I564" s="1"/>
      <c r="J564" s="1"/>
      <c r="K564" s="1"/>
      <c r="L564" s="62"/>
      <c r="M564" s="62"/>
      <c r="N564" s="62"/>
      <c r="O564" s="62"/>
      <c r="P564" s="62"/>
      <c r="Q564" s="62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90"/>
      <c r="G565" s="91"/>
      <c r="H565" s="91"/>
      <c r="I565" s="1"/>
      <c r="J565" s="1"/>
      <c r="K565" s="1"/>
      <c r="L565" s="62"/>
      <c r="M565" s="62"/>
      <c r="N565" s="62"/>
      <c r="O565" s="62"/>
      <c r="P565" s="62"/>
      <c r="Q565" s="62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90"/>
      <c r="G566" s="91"/>
      <c r="H566" s="91"/>
      <c r="I566" s="1"/>
      <c r="J566" s="1"/>
      <c r="K566" s="1"/>
      <c r="L566" s="62"/>
      <c r="M566" s="62"/>
      <c r="N566" s="62"/>
      <c r="O566" s="62"/>
      <c r="P566" s="62"/>
      <c r="Q566" s="62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90"/>
      <c r="G567" s="91"/>
      <c r="H567" s="91"/>
      <c r="I567" s="1"/>
      <c r="J567" s="1"/>
      <c r="K567" s="1"/>
      <c r="L567" s="62"/>
      <c r="M567" s="62"/>
      <c r="N567" s="62"/>
      <c r="O567" s="62"/>
      <c r="P567" s="62"/>
      <c r="Q567" s="62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90"/>
      <c r="G568" s="91"/>
      <c r="H568" s="91"/>
      <c r="I568" s="1"/>
      <c r="J568" s="1"/>
      <c r="K568" s="1"/>
      <c r="L568" s="62"/>
      <c r="M568" s="62"/>
      <c r="N568" s="62"/>
      <c r="O568" s="62"/>
      <c r="P568" s="62"/>
      <c r="Q568" s="62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90"/>
      <c r="G569" s="91"/>
      <c r="H569" s="91"/>
      <c r="I569" s="1"/>
      <c r="J569" s="1"/>
      <c r="K569" s="1"/>
      <c r="L569" s="62"/>
      <c r="M569" s="62"/>
      <c r="N569" s="62"/>
      <c r="O569" s="62"/>
      <c r="P569" s="62"/>
      <c r="Q569" s="62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90"/>
      <c r="G570" s="91"/>
      <c r="H570" s="91"/>
      <c r="I570" s="1"/>
      <c r="J570" s="1"/>
      <c r="K570" s="1"/>
      <c r="L570" s="62"/>
      <c r="M570" s="62"/>
      <c r="N570" s="62"/>
      <c r="O570" s="62"/>
      <c r="P570" s="62"/>
      <c r="Q570" s="62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90"/>
      <c r="G571" s="91"/>
      <c r="H571" s="91"/>
      <c r="I571" s="1"/>
      <c r="J571" s="1"/>
      <c r="K571" s="1"/>
      <c r="L571" s="62"/>
      <c r="M571" s="62"/>
      <c r="N571" s="62"/>
      <c r="O571" s="62"/>
      <c r="P571" s="62"/>
      <c r="Q571" s="62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90"/>
      <c r="G572" s="91"/>
      <c r="H572" s="91"/>
      <c r="I572" s="1"/>
      <c r="J572" s="1"/>
      <c r="K572" s="1"/>
      <c r="L572" s="62"/>
      <c r="M572" s="62"/>
      <c r="N572" s="62"/>
      <c r="O572" s="62"/>
      <c r="P572" s="62"/>
      <c r="Q572" s="62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90"/>
      <c r="G573" s="91"/>
      <c r="H573" s="91"/>
      <c r="I573" s="1"/>
      <c r="J573" s="1"/>
      <c r="K573" s="1"/>
      <c r="L573" s="62"/>
      <c r="M573" s="62"/>
      <c r="N573" s="62"/>
      <c r="O573" s="62"/>
      <c r="P573" s="62"/>
      <c r="Q573" s="62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90"/>
      <c r="G574" s="91"/>
      <c r="H574" s="91"/>
      <c r="I574" s="1"/>
      <c r="J574" s="1"/>
      <c r="K574" s="1"/>
      <c r="L574" s="62"/>
      <c r="M574" s="62"/>
      <c r="N574" s="62"/>
      <c r="O574" s="62"/>
      <c r="P574" s="62"/>
      <c r="Q574" s="62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90"/>
      <c r="G575" s="91"/>
      <c r="H575" s="91"/>
      <c r="I575" s="1"/>
      <c r="J575" s="1"/>
      <c r="K575" s="1"/>
      <c r="L575" s="62"/>
      <c r="M575" s="62"/>
      <c r="N575" s="62"/>
      <c r="O575" s="62"/>
      <c r="P575" s="62"/>
      <c r="Q575" s="62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90"/>
      <c r="G576" s="91"/>
      <c r="H576" s="91"/>
      <c r="I576" s="1"/>
      <c r="J576" s="1"/>
      <c r="K576" s="1"/>
      <c r="L576" s="62"/>
      <c r="M576" s="62"/>
      <c r="N576" s="62"/>
      <c r="O576" s="62"/>
      <c r="P576" s="62"/>
      <c r="Q576" s="62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90"/>
      <c r="G577" s="91"/>
      <c r="H577" s="91"/>
      <c r="I577" s="1"/>
      <c r="J577" s="1"/>
      <c r="K577" s="1"/>
      <c r="L577" s="62"/>
      <c r="M577" s="62"/>
      <c r="N577" s="62"/>
      <c r="O577" s="62"/>
      <c r="P577" s="62"/>
      <c r="Q577" s="62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90"/>
      <c r="G578" s="91"/>
      <c r="H578" s="91"/>
      <c r="I578" s="1"/>
      <c r="J578" s="1"/>
      <c r="K578" s="1"/>
      <c r="L578" s="62"/>
      <c r="M578" s="62"/>
      <c r="N578" s="62"/>
      <c r="O578" s="62"/>
      <c r="P578" s="62"/>
      <c r="Q578" s="62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90"/>
      <c r="G579" s="91"/>
      <c r="H579" s="91"/>
      <c r="I579" s="1"/>
      <c r="J579" s="1"/>
      <c r="K579" s="1"/>
      <c r="L579" s="62"/>
      <c r="M579" s="62"/>
      <c r="N579" s="62"/>
      <c r="O579" s="62"/>
      <c r="P579" s="62"/>
      <c r="Q579" s="62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90"/>
      <c r="G580" s="91"/>
      <c r="H580" s="91"/>
      <c r="I580" s="1"/>
      <c r="J580" s="1"/>
      <c r="K580" s="1"/>
      <c r="L580" s="62"/>
      <c r="M580" s="62"/>
      <c r="N580" s="62"/>
      <c r="O580" s="62"/>
      <c r="P580" s="62"/>
      <c r="Q580" s="62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90"/>
      <c r="G581" s="91"/>
      <c r="H581" s="91"/>
      <c r="I581" s="1"/>
      <c r="J581" s="1"/>
      <c r="K581" s="1"/>
      <c r="L581" s="62"/>
      <c r="M581" s="62"/>
      <c r="N581" s="62"/>
      <c r="O581" s="62"/>
      <c r="P581" s="62"/>
      <c r="Q581" s="62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90"/>
      <c r="G582" s="91"/>
      <c r="H582" s="91"/>
      <c r="I582" s="1"/>
      <c r="J582" s="1"/>
      <c r="K582" s="1"/>
      <c r="L582" s="62"/>
      <c r="M582" s="62"/>
      <c r="N582" s="62"/>
      <c r="O582" s="62"/>
      <c r="P582" s="62"/>
      <c r="Q582" s="62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90"/>
      <c r="G583" s="91"/>
      <c r="H583" s="91"/>
      <c r="I583" s="1"/>
      <c r="J583" s="1"/>
      <c r="K583" s="1"/>
      <c r="L583" s="62"/>
      <c r="M583" s="62"/>
      <c r="N583" s="62"/>
      <c r="O583" s="62"/>
      <c r="P583" s="62"/>
      <c r="Q583" s="62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90"/>
      <c r="G584" s="91"/>
      <c r="H584" s="91"/>
      <c r="I584" s="1"/>
      <c r="J584" s="1"/>
      <c r="K584" s="1"/>
      <c r="L584" s="62"/>
      <c r="M584" s="62"/>
      <c r="N584" s="62"/>
      <c r="O584" s="62"/>
      <c r="P584" s="62"/>
      <c r="Q584" s="62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90"/>
      <c r="G585" s="91"/>
      <c r="H585" s="91"/>
      <c r="I585" s="1"/>
      <c r="J585" s="1"/>
      <c r="K585" s="1"/>
      <c r="L585" s="62"/>
      <c r="M585" s="62"/>
      <c r="N585" s="62"/>
      <c r="O585" s="62"/>
      <c r="P585" s="62"/>
      <c r="Q585" s="62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90"/>
      <c r="G586" s="91"/>
      <c r="H586" s="91"/>
      <c r="I586" s="1"/>
      <c r="J586" s="1"/>
      <c r="K586" s="1"/>
      <c r="L586" s="62"/>
      <c r="M586" s="62"/>
      <c r="N586" s="62"/>
      <c r="O586" s="62"/>
      <c r="P586" s="62"/>
      <c r="Q586" s="62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90"/>
      <c r="G587" s="91"/>
      <c r="H587" s="91"/>
      <c r="I587" s="1"/>
      <c r="J587" s="1"/>
      <c r="K587" s="1"/>
      <c r="L587" s="62"/>
      <c r="M587" s="62"/>
      <c r="N587" s="62"/>
      <c r="O587" s="62"/>
      <c r="P587" s="62"/>
      <c r="Q587" s="62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90"/>
      <c r="G588" s="91"/>
      <c r="H588" s="91"/>
      <c r="I588" s="1"/>
      <c r="J588" s="1"/>
      <c r="K588" s="1"/>
      <c r="L588" s="62"/>
      <c r="M588" s="62"/>
      <c r="N588" s="62"/>
      <c r="O588" s="62"/>
      <c r="P588" s="62"/>
      <c r="Q588" s="62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90"/>
      <c r="G589" s="91"/>
      <c r="H589" s="91"/>
      <c r="I589" s="1"/>
      <c r="J589" s="1"/>
      <c r="K589" s="1"/>
      <c r="L589" s="62"/>
      <c r="M589" s="62"/>
      <c r="N589" s="62"/>
      <c r="O589" s="62"/>
      <c r="P589" s="62"/>
      <c r="Q589" s="62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90"/>
      <c r="G590" s="91"/>
      <c r="H590" s="91"/>
      <c r="I590" s="1"/>
      <c r="J590" s="1"/>
      <c r="K590" s="1"/>
      <c r="L590" s="62"/>
      <c r="M590" s="62"/>
      <c r="N590" s="62"/>
      <c r="O590" s="62"/>
      <c r="P590" s="62"/>
      <c r="Q590" s="62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90"/>
      <c r="G591" s="91"/>
      <c r="H591" s="91"/>
      <c r="I591" s="1"/>
      <c r="J591" s="1"/>
      <c r="K591" s="1"/>
      <c r="L591" s="62"/>
      <c r="M591" s="62"/>
      <c r="N591" s="62"/>
      <c r="O591" s="62"/>
      <c r="P591" s="62"/>
      <c r="Q591" s="62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90"/>
      <c r="G592" s="91"/>
      <c r="H592" s="91"/>
      <c r="I592" s="1"/>
      <c r="J592" s="1"/>
      <c r="K592" s="1"/>
      <c r="L592" s="62"/>
      <c r="M592" s="62"/>
      <c r="N592" s="62"/>
      <c r="O592" s="62"/>
      <c r="P592" s="62"/>
      <c r="Q592" s="62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90"/>
      <c r="G593" s="91"/>
      <c r="H593" s="91"/>
      <c r="I593" s="1"/>
      <c r="J593" s="1"/>
      <c r="K593" s="1"/>
      <c r="L593" s="62"/>
      <c r="M593" s="62"/>
      <c r="N593" s="62"/>
      <c r="O593" s="62"/>
      <c r="P593" s="62"/>
      <c r="Q593" s="62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90"/>
      <c r="G594" s="91"/>
      <c r="H594" s="91"/>
      <c r="I594" s="1"/>
      <c r="J594" s="1"/>
      <c r="K594" s="1"/>
      <c r="L594" s="62"/>
      <c r="M594" s="62"/>
      <c r="N594" s="62"/>
      <c r="O594" s="62"/>
      <c r="P594" s="62"/>
      <c r="Q594" s="62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90"/>
      <c r="G595" s="91"/>
      <c r="H595" s="91"/>
      <c r="I595" s="1"/>
      <c r="J595" s="1"/>
      <c r="K595" s="1"/>
      <c r="L595" s="62"/>
      <c r="M595" s="62"/>
      <c r="N595" s="62"/>
      <c r="O595" s="62"/>
      <c r="P595" s="62"/>
      <c r="Q595" s="62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90"/>
      <c r="G596" s="91"/>
      <c r="H596" s="91"/>
      <c r="I596" s="1"/>
      <c r="J596" s="1"/>
      <c r="K596" s="1"/>
      <c r="L596" s="62"/>
      <c r="M596" s="62"/>
      <c r="N596" s="62"/>
      <c r="O596" s="62"/>
      <c r="P596" s="62"/>
      <c r="Q596" s="62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90"/>
      <c r="G597" s="91"/>
      <c r="H597" s="91"/>
      <c r="I597" s="1"/>
      <c r="J597" s="1"/>
      <c r="K597" s="1"/>
      <c r="L597" s="62"/>
      <c r="M597" s="62"/>
      <c r="N597" s="62"/>
      <c r="O597" s="62"/>
      <c r="P597" s="62"/>
      <c r="Q597" s="62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90"/>
      <c r="G598" s="91"/>
      <c r="H598" s="91"/>
      <c r="I598" s="1"/>
      <c r="J598" s="1"/>
      <c r="K598" s="1"/>
      <c r="L598" s="62"/>
      <c r="M598" s="62"/>
      <c r="N598" s="62"/>
      <c r="O598" s="62"/>
      <c r="P598" s="62"/>
      <c r="Q598" s="62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90"/>
      <c r="G599" s="91"/>
      <c r="H599" s="91"/>
      <c r="I599" s="1"/>
      <c r="J599" s="1"/>
      <c r="K599" s="1"/>
      <c r="L599" s="62"/>
      <c r="M599" s="62"/>
      <c r="N599" s="62"/>
      <c r="O599" s="62"/>
      <c r="P599" s="62"/>
      <c r="Q599" s="62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90"/>
      <c r="G600" s="91"/>
      <c r="H600" s="91"/>
      <c r="I600" s="1"/>
      <c r="J600" s="1"/>
      <c r="K600" s="1"/>
      <c r="L600" s="62"/>
      <c r="M600" s="62"/>
      <c r="N600" s="62"/>
      <c r="O600" s="62"/>
      <c r="P600" s="62"/>
      <c r="Q600" s="62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90"/>
      <c r="G601" s="91"/>
      <c r="H601" s="91"/>
      <c r="I601" s="1"/>
      <c r="J601" s="1"/>
      <c r="K601" s="1"/>
      <c r="L601" s="62"/>
      <c r="M601" s="62"/>
      <c r="N601" s="62"/>
      <c r="O601" s="62"/>
      <c r="P601" s="62"/>
      <c r="Q601" s="62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90"/>
      <c r="G602" s="91"/>
      <c r="H602" s="91"/>
      <c r="I602" s="1"/>
      <c r="J602" s="1"/>
      <c r="K602" s="1"/>
      <c r="L602" s="62"/>
      <c r="M602" s="62"/>
      <c r="N602" s="62"/>
      <c r="O602" s="62"/>
      <c r="P602" s="62"/>
      <c r="Q602" s="62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90"/>
      <c r="G603" s="91"/>
      <c r="H603" s="91"/>
      <c r="I603" s="1"/>
      <c r="J603" s="1"/>
      <c r="K603" s="1"/>
      <c r="L603" s="62"/>
      <c r="M603" s="62"/>
      <c r="N603" s="62"/>
      <c r="O603" s="62"/>
      <c r="P603" s="62"/>
      <c r="Q603" s="62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90"/>
      <c r="G604" s="91"/>
      <c r="H604" s="91"/>
      <c r="I604" s="1"/>
      <c r="J604" s="1"/>
      <c r="K604" s="1"/>
      <c r="L604" s="62"/>
      <c r="M604" s="62"/>
      <c r="N604" s="62"/>
      <c r="O604" s="62"/>
      <c r="P604" s="62"/>
      <c r="Q604" s="62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90"/>
      <c r="G605" s="91"/>
      <c r="H605" s="91"/>
      <c r="I605" s="1"/>
      <c r="J605" s="1"/>
      <c r="K605" s="1"/>
      <c r="L605" s="62"/>
      <c r="M605" s="62"/>
      <c r="N605" s="62"/>
      <c r="O605" s="62"/>
      <c r="P605" s="62"/>
      <c r="Q605" s="62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90"/>
      <c r="G606" s="91"/>
      <c r="H606" s="91"/>
      <c r="I606" s="1"/>
      <c r="J606" s="1"/>
      <c r="K606" s="1"/>
      <c r="L606" s="62"/>
      <c r="M606" s="62"/>
      <c r="N606" s="62"/>
      <c r="O606" s="62"/>
      <c r="P606" s="62"/>
      <c r="Q606" s="62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90"/>
      <c r="G607" s="91"/>
      <c r="H607" s="91"/>
      <c r="I607" s="1"/>
      <c r="J607" s="1"/>
      <c r="K607" s="1"/>
      <c r="L607" s="62"/>
      <c r="M607" s="62"/>
      <c r="N607" s="62"/>
      <c r="O607" s="62"/>
      <c r="P607" s="62"/>
      <c r="Q607" s="62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90"/>
      <c r="G608" s="91"/>
      <c r="H608" s="91"/>
      <c r="I608" s="1"/>
      <c r="J608" s="1"/>
      <c r="K608" s="1"/>
      <c r="L608" s="62"/>
      <c r="M608" s="62"/>
      <c r="N608" s="62"/>
      <c r="O608" s="62"/>
      <c r="P608" s="62"/>
      <c r="Q608" s="62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90"/>
      <c r="G609" s="91"/>
      <c r="H609" s="91"/>
      <c r="I609" s="1"/>
      <c r="J609" s="1"/>
      <c r="K609" s="1"/>
      <c r="L609" s="62"/>
      <c r="M609" s="62"/>
      <c r="N609" s="62"/>
      <c r="O609" s="62"/>
      <c r="P609" s="62"/>
      <c r="Q609" s="62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90"/>
      <c r="G610" s="91"/>
      <c r="H610" s="91"/>
      <c r="I610" s="1"/>
      <c r="J610" s="1"/>
      <c r="K610" s="1"/>
      <c r="L610" s="62"/>
      <c r="M610" s="62"/>
      <c r="N610" s="62"/>
      <c r="O610" s="62"/>
      <c r="P610" s="62"/>
      <c r="Q610" s="62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90"/>
      <c r="G611" s="91"/>
      <c r="H611" s="91"/>
      <c r="I611" s="1"/>
      <c r="J611" s="1"/>
      <c r="K611" s="1"/>
      <c r="L611" s="62"/>
      <c r="M611" s="62"/>
      <c r="N611" s="62"/>
      <c r="O611" s="62"/>
      <c r="P611" s="62"/>
      <c r="Q611" s="62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90"/>
      <c r="G612" s="91"/>
      <c r="H612" s="91"/>
      <c r="I612" s="1"/>
      <c r="J612" s="1"/>
      <c r="K612" s="1"/>
      <c r="L612" s="62"/>
      <c r="M612" s="62"/>
      <c r="N612" s="62"/>
      <c r="O612" s="62"/>
      <c r="P612" s="62"/>
      <c r="Q612" s="62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90"/>
      <c r="G613" s="91"/>
      <c r="H613" s="91"/>
      <c r="I613" s="1"/>
      <c r="J613" s="1"/>
      <c r="K613" s="1"/>
      <c r="L613" s="62"/>
      <c r="M613" s="62"/>
      <c r="N613" s="62"/>
      <c r="O613" s="62"/>
      <c r="P613" s="62"/>
      <c r="Q613" s="62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90"/>
      <c r="G614" s="91"/>
      <c r="H614" s="91"/>
      <c r="I614" s="1"/>
      <c r="J614" s="1"/>
      <c r="K614" s="1"/>
      <c r="L614" s="62"/>
      <c r="M614" s="62"/>
      <c r="N614" s="62"/>
      <c r="O614" s="62"/>
      <c r="P614" s="62"/>
      <c r="Q614" s="62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90"/>
      <c r="G615" s="91"/>
      <c r="H615" s="91"/>
      <c r="I615" s="1"/>
      <c r="J615" s="1"/>
      <c r="K615" s="1"/>
      <c r="L615" s="62"/>
      <c r="M615" s="62"/>
      <c r="N615" s="62"/>
      <c r="O615" s="62"/>
      <c r="P615" s="62"/>
      <c r="Q615" s="62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90"/>
      <c r="G616" s="91"/>
      <c r="H616" s="91"/>
      <c r="I616" s="1"/>
      <c r="J616" s="1"/>
      <c r="K616" s="1"/>
      <c r="L616" s="62"/>
      <c r="M616" s="62"/>
      <c r="N616" s="62"/>
      <c r="O616" s="62"/>
      <c r="P616" s="62"/>
      <c r="Q616" s="62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90"/>
      <c r="G617" s="91"/>
      <c r="H617" s="91"/>
      <c r="I617" s="1"/>
      <c r="J617" s="1"/>
      <c r="K617" s="1"/>
      <c r="L617" s="62"/>
      <c r="M617" s="62"/>
      <c r="N617" s="62"/>
      <c r="O617" s="62"/>
      <c r="P617" s="62"/>
      <c r="Q617" s="62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90"/>
      <c r="G618" s="91"/>
      <c r="H618" s="91"/>
      <c r="I618" s="1"/>
      <c r="J618" s="1"/>
      <c r="K618" s="1"/>
      <c r="L618" s="62"/>
      <c r="M618" s="62"/>
      <c r="N618" s="62"/>
      <c r="O618" s="62"/>
      <c r="P618" s="62"/>
      <c r="Q618" s="62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90"/>
      <c r="G619" s="91"/>
      <c r="H619" s="91"/>
      <c r="I619" s="1"/>
      <c r="J619" s="1"/>
      <c r="K619" s="1"/>
      <c r="L619" s="62"/>
      <c r="M619" s="62"/>
      <c r="N619" s="62"/>
      <c r="O619" s="62"/>
      <c r="P619" s="62"/>
      <c r="Q619" s="62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90"/>
      <c r="G620" s="91"/>
      <c r="H620" s="91"/>
      <c r="I620" s="1"/>
      <c r="J620" s="1"/>
      <c r="K620" s="1"/>
      <c r="L620" s="62"/>
      <c r="M620" s="62"/>
      <c r="N620" s="62"/>
      <c r="O620" s="62"/>
      <c r="P620" s="62"/>
      <c r="Q620" s="62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90"/>
      <c r="G621" s="91"/>
      <c r="H621" s="91"/>
      <c r="I621" s="1"/>
      <c r="J621" s="1"/>
      <c r="K621" s="1"/>
      <c r="L621" s="62"/>
      <c r="M621" s="62"/>
      <c r="N621" s="62"/>
      <c r="O621" s="62"/>
      <c r="P621" s="62"/>
      <c r="Q621" s="62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90"/>
      <c r="G622" s="91"/>
      <c r="H622" s="91"/>
      <c r="I622" s="1"/>
      <c r="J622" s="1"/>
      <c r="K622" s="1"/>
      <c r="L622" s="62"/>
      <c r="M622" s="62"/>
      <c r="N622" s="62"/>
      <c r="O622" s="62"/>
      <c r="P622" s="62"/>
      <c r="Q622" s="62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90"/>
      <c r="G623" s="91"/>
      <c r="H623" s="91"/>
      <c r="I623" s="1"/>
      <c r="J623" s="1"/>
      <c r="K623" s="1"/>
      <c r="L623" s="62"/>
      <c r="M623" s="62"/>
      <c r="N623" s="62"/>
      <c r="O623" s="62"/>
      <c r="P623" s="62"/>
      <c r="Q623" s="62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90"/>
      <c r="G624" s="91"/>
      <c r="H624" s="91"/>
      <c r="I624" s="1"/>
      <c r="J624" s="1"/>
      <c r="K624" s="1"/>
      <c r="L624" s="62"/>
      <c r="M624" s="62"/>
      <c r="N624" s="62"/>
      <c r="O624" s="62"/>
      <c r="P624" s="62"/>
      <c r="Q624" s="62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90"/>
      <c r="G625" s="91"/>
      <c r="H625" s="91"/>
      <c r="I625" s="1"/>
      <c r="J625" s="1"/>
      <c r="K625" s="1"/>
      <c r="L625" s="62"/>
      <c r="M625" s="62"/>
      <c r="N625" s="62"/>
      <c r="O625" s="62"/>
      <c r="P625" s="62"/>
      <c r="Q625" s="62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90"/>
      <c r="G626" s="91"/>
      <c r="H626" s="91"/>
      <c r="I626" s="1"/>
      <c r="J626" s="1"/>
      <c r="K626" s="1"/>
      <c r="L626" s="62"/>
      <c r="M626" s="62"/>
      <c r="N626" s="62"/>
      <c r="O626" s="62"/>
      <c r="P626" s="62"/>
      <c r="Q626" s="62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90"/>
      <c r="G627" s="91"/>
      <c r="H627" s="91"/>
      <c r="I627" s="1"/>
      <c r="J627" s="1"/>
      <c r="K627" s="1"/>
      <c r="L627" s="62"/>
      <c r="M627" s="62"/>
      <c r="N627" s="62"/>
      <c r="O627" s="62"/>
      <c r="P627" s="62"/>
      <c r="Q627" s="62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90"/>
      <c r="G628" s="91"/>
      <c r="H628" s="91"/>
      <c r="I628" s="1"/>
      <c r="J628" s="1"/>
      <c r="K628" s="1"/>
      <c r="L628" s="62"/>
      <c r="M628" s="62"/>
      <c r="N628" s="62"/>
      <c r="O628" s="62"/>
      <c r="P628" s="62"/>
      <c r="Q628" s="62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90"/>
      <c r="G629" s="91"/>
      <c r="H629" s="91"/>
      <c r="I629" s="1"/>
      <c r="J629" s="1"/>
      <c r="K629" s="1"/>
      <c r="L629" s="62"/>
      <c r="M629" s="62"/>
      <c r="N629" s="62"/>
      <c r="O629" s="62"/>
      <c r="P629" s="62"/>
      <c r="Q629" s="62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90"/>
      <c r="G630" s="91"/>
      <c r="H630" s="91"/>
      <c r="I630" s="1"/>
      <c r="J630" s="1"/>
      <c r="K630" s="1"/>
      <c r="L630" s="62"/>
      <c r="M630" s="62"/>
      <c r="N630" s="62"/>
      <c r="O630" s="62"/>
      <c r="P630" s="62"/>
      <c r="Q630" s="62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90"/>
      <c r="G631" s="91"/>
      <c r="H631" s="91"/>
      <c r="I631" s="1"/>
      <c r="J631" s="1"/>
      <c r="K631" s="1"/>
      <c r="L631" s="62"/>
      <c r="M631" s="62"/>
      <c r="N631" s="62"/>
      <c r="O631" s="62"/>
      <c r="P631" s="62"/>
      <c r="Q631" s="62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90"/>
      <c r="G632" s="91"/>
      <c r="H632" s="91"/>
      <c r="I632" s="1"/>
      <c r="J632" s="1"/>
      <c r="K632" s="1"/>
      <c r="L632" s="62"/>
      <c r="M632" s="62"/>
      <c r="N632" s="62"/>
      <c r="O632" s="62"/>
      <c r="P632" s="62"/>
      <c r="Q632" s="62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90"/>
      <c r="G633" s="91"/>
      <c r="H633" s="91"/>
      <c r="I633" s="1"/>
      <c r="J633" s="1"/>
      <c r="K633" s="1"/>
      <c r="L633" s="62"/>
      <c r="M633" s="62"/>
      <c r="N633" s="62"/>
      <c r="O633" s="62"/>
      <c r="P633" s="62"/>
      <c r="Q633" s="62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90"/>
      <c r="G634" s="91"/>
      <c r="H634" s="91"/>
      <c r="I634" s="1"/>
      <c r="J634" s="1"/>
      <c r="K634" s="1"/>
      <c r="L634" s="62"/>
      <c r="M634" s="62"/>
      <c r="N634" s="62"/>
      <c r="O634" s="62"/>
      <c r="P634" s="62"/>
      <c r="Q634" s="62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90"/>
      <c r="G635" s="91"/>
      <c r="H635" s="91"/>
      <c r="I635" s="1"/>
      <c r="J635" s="1"/>
      <c r="K635" s="1"/>
      <c r="L635" s="62"/>
      <c r="M635" s="62"/>
      <c r="N635" s="62"/>
      <c r="O635" s="62"/>
      <c r="P635" s="62"/>
      <c r="Q635" s="62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90"/>
      <c r="G636" s="91"/>
      <c r="H636" s="91"/>
      <c r="I636" s="1"/>
      <c r="J636" s="1"/>
      <c r="K636" s="1"/>
      <c r="L636" s="62"/>
      <c r="M636" s="62"/>
      <c r="N636" s="62"/>
      <c r="O636" s="62"/>
      <c r="P636" s="62"/>
      <c r="Q636" s="62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90"/>
      <c r="G637" s="91"/>
      <c r="H637" s="91"/>
      <c r="I637" s="1"/>
      <c r="J637" s="1"/>
      <c r="K637" s="1"/>
      <c r="L637" s="62"/>
      <c r="M637" s="62"/>
      <c r="N637" s="62"/>
      <c r="O637" s="62"/>
      <c r="P637" s="62"/>
      <c r="Q637" s="62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90"/>
      <c r="G638" s="91"/>
      <c r="H638" s="91"/>
      <c r="I638" s="1"/>
      <c r="J638" s="1"/>
      <c r="K638" s="1"/>
      <c r="L638" s="62"/>
      <c r="M638" s="62"/>
      <c r="N638" s="62"/>
      <c r="O638" s="62"/>
      <c r="P638" s="62"/>
      <c r="Q638" s="62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90"/>
      <c r="G639" s="91"/>
      <c r="H639" s="91"/>
      <c r="I639" s="1"/>
      <c r="J639" s="1"/>
      <c r="K639" s="1"/>
      <c r="L639" s="62"/>
      <c r="M639" s="62"/>
      <c r="N639" s="62"/>
      <c r="O639" s="62"/>
      <c r="P639" s="62"/>
      <c r="Q639" s="62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90"/>
      <c r="G640" s="91"/>
      <c r="H640" s="91"/>
      <c r="I640" s="1"/>
      <c r="J640" s="1"/>
      <c r="K640" s="1"/>
      <c r="L640" s="62"/>
      <c r="M640" s="62"/>
      <c r="N640" s="62"/>
      <c r="O640" s="62"/>
      <c r="P640" s="62"/>
      <c r="Q640" s="62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90"/>
      <c r="G641" s="91"/>
      <c r="H641" s="91"/>
      <c r="I641" s="1"/>
      <c r="J641" s="1"/>
      <c r="K641" s="1"/>
      <c r="L641" s="62"/>
      <c r="M641" s="62"/>
      <c r="N641" s="62"/>
      <c r="O641" s="62"/>
      <c r="P641" s="62"/>
      <c r="Q641" s="62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90"/>
      <c r="G642" s="91"/>
      <c r="H642" s="91"/>
      <c r="I642" s="1"/>
      <c r="J642" s="1"/>
      <c r="K642" s="1"/>
      <c r="L642" s="62"/>
      <c r="M642" s="62"/>
      <c r="N642" s="62"/>
      <c r="O642" s="62"/>
      <c r="P642" s="62"/>
      <c r="Q642" s="62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90"/>
      <c r="G643" s="91"/>
      <c r="H643" s="91"/>
      <c r="I643" s="1"/>
      <c r="J643" s="1"/>
      <c r="K643" s="1"/>
      <c r="L643" s="62"/>
      <c r="M643" s="62"/>
      <c r="N643" s="62"/>
      <c r="O643" s="62"/>
      <c r="P643" s="62"/>
      <c r="Q643" s="62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90"/>
      <c r="G644" s="91"/>
      <c r="H644" s="91"/>
      <c r="I644" s="1"/>
      <c r="J644" s="1"/>
      <c r="K644" s="1"/>
      <c r="L644" s="62"/>
      <c r="M644" s="62"/>
      <c r="N644" s="62"/>
      <c r="O644" s="62"/>
      <c r="P644" s="62"/>
      <c r="Q644" s="62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90"/>
      <c r="G645" s="91"/>
      <c r="H645" s="91"/>
      <c r="I645" s="1"/>
      <c r="J645" s="1"/>
      <c r="K645" s="1"/>
      <c r="L645" s="62"/>
      <c r="M645" s="62"/>
      <c r="N645" s="62"/>
      <c r="O645" s="62"/>
      <c r="P645" s="62"/>
      <c r="Q645" s="62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90"/>
      <c r="G646" s="91"/>
      <c r="H646" s="91"/>
      <c r="I646" s="1"/>
      <c r="J646" s="1"/>
      <c r="K646" s="1"/>
      <c r="L646" s="62"/>
      <c r="M646" s="62"/>
      <c r="N646" s="62"/>
      <c r="O646" s="62"/>
      <c r="P646" s="62"/>
      <c r="Q646" s="62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90"/>
      <c r="G647" s="91"/>
      <c r="H647" s="91"/>
      <c r="I647" s="1"/>
      <c r="J647" s="1"/>
      <c r="K647" s="1"/>
      <c r="L647" s="62"/>
      <c r="M647" s="62"/>
      <c r="N647" s="62"/>
      <c r="O647" s="62"/>
      <c r="P647" s="62"/>
      <c r="Q647" s="62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90"/>
      <c r="G648" s="91"/>
      <c r="H648" s="91"/>
      <c r="I648" s="1"/>
      <c r="J648" s="1"/>
      <c r="K648" s="1"/>
      <c r="L648" s="62"/>
      <c r="M648" s="62"/>
      <c r="N648" s="62"/>
      <c r="O648" s="62"/>
      <c r="P648" s="62"/>
      <c r="Q648" s="62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90"/>
      <c r="G649" s="91"/>
      <c r="H649" s="91"/>
      <c r="I649" s="1"/>
      <c r="J649" s="1"/>
      <c r="K649" s="1"/>
      <c r="L649" s="62"/>
      <c r="M649" s="62"/>
      <c r="N649" s="62"/>
      <c r="O649" s="62"/>
      <c r="P649" s="62"/>
      <c r="Q649" s="62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90"/>
      <c r="G650" s="91"/>
      <c r="H650" s="91"/>
      <c r="I650" s="1"/>
      <c r="J650" s="1"/>
      <c r="K650" s="1"/>
      <c r="L650" s="62"/>
      <c r="M650" s="62"/>
      <c r="N650" s="62"/>
      <c r="O650" s="62"/>
      <c r="P650" s="62"/>
      <c r="Q650" s="62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90"/>
      <c r="G651" s="91"/>
      <c r="H651" s="91"/>
      <c r="I651" s="1"/>
      <c r="J651" s="1"/>
      <c r="K651" s="1"/>
      <c r="L651" s="62"/>
      <c r="M651" s="62"/>
      <c r="N651" s="62"/>
      <c r="O651" s="62"/>
      <c r="P651" s="62"/>
      <c r="Q651" s="62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90"/>
      <c r="G652" s="91"/>
      <c r="H652" s="91"/>
      <c r="I652" s="1"/>
      <c r="J652" s="1"/>
      <c r="K652" s="1"/>
      <c r="L652" s="62"/>
      <c r="M652" s="62"/>
      <c r="N652" s="62"/>
      <c r="O652" s="62"/>
      <c r="P652" s="62"/>
      <c r="Q652" s="62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90"/>
      <c r="G653" s="91"/>
      <c r="H653" s="91"/>
      <c r="I653" s="1"/>
      <c r="J653" s="1"/>
      <c r="K653" s="1"/>
      <c r="L653" s="62"/>
      <c r="M653" s="62"/>
      <c r="N653" s="62"/>
      <c r="O653" s="62"/>
      <c r="P653" s="62"/>
      <c r="Q653" s="62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90"/>
      <c r="G654" s="91"/>
      <c r="H654" s="91"/>
      <c r="I654" s="1"/>
      <c r="J654" s="1"/>
      <c r="K654" s="1"/>
      <c r="L654" s="62"/>
      <c r="M654" s="62"/>
      <c r="N654" s="62"/>
      <c r="O654" s="62"/>
      <c r="P654" s="62"/>
      <c r="Q654" s="62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90"/>
      <c r="G655" s="91"/>
      <c r="H655" s="91"/>
      <c r="I655" s="1"/>
      <c r="J655" s="1"/>
      <c r="K655" s="1"/>
      <c r="L655" s="62"/>
      <c r="M655" s="62"/>
      <c r="N655" s="62"/>
      <c r="O655" s="62"/>
      <c r="P655" s="62"/>
      <c r="Q655" s="62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90"/>
      <c r="G656" s="91"/>
      <c r="H656" s="91"/>
      <c r="I656" s="1"/>
      <c r="J656" s="1"/>
      <c r="K656" s="1"/>
      <c r="L656" s="62"/>
      <c r="M656" s="62"/>
      <c r="N656" s="62"/>
      <c r="O656" s="62"/>
      <c r="P656" s="62"/>
      <c r="Q656" s="62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90"/>
      <c r="G657" s="91"/>
      <c r="H657" s="91"/>
      <c r="I657" s="1"/>
      <c r="J657" s="1"/>
      <c r="K657" s="1"/>
      <c r="L657" s="62"/>
      <c r="M657" s="62"/>
      <c r="N657" s="62"/>
      <c r="O657" s="62"/>
      <c r="P657" s="62"/>
      <c r="Q657" s="62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90"/>
      <c r="G658" s="91"/>
      <c r="H658" s="91"/>
      <c r="I658" s="1"/>
      <c r="J658" s="1"/>
      <c r="K658" s="1"/>
      <c r="L658" s="62"/>
      <c r="M658" s="62"/>
      <c r="N658" s="62"/>
      <c r="O658" s="62"/>
      <c r="P658" s="62"/>
      <c r="Q658" s="62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90"/>
      <c r="G659" s="91"/>
      <c r="H659" s="91"/>
      <c r="I659" s="1"/>
      <c r="J659" s="1"/>
      <c r="K659" s="1"/>
      <c r="L659" s="62"/>
      <c r="M659" s="62"/>
      <c r="N659" s="62"/>
      <c r="O659" s="62"/>
      <c r="P659" s="62"/>
      <c r="Q659" s="62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90"/>
      <c r="G660" s="91"/>
      <c r="H660" s="91"/>
      <c r="I660" s="1"/>
      <c r="J660" s="1"/>
      <c r="K660" s="1"/>
      <c r="L660" s="62"/>
      <c r="M660" s="62"/>
      <c r="N660" s="62"/>
      <c r="O660" s="62"/>
      <c r="P660" s="62"/>
      <c r="Q660" s="62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90"/>
      <c r="G661" s="91"/>
      <c r="H661" s="91"/>
      <c r="I661" s="1"/>
      <c r="J661" s="1"/>
      <c r="K661" s="1"/>
      <c r="L661" s="62"/>
      <c r="M661" s="62"/>
      <c r="N661" s="62"/>
      <c r="O661" s="62"/>
      <c r="P661" s="62"/>
      <c r="Q661" s="62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90"/>
      <c r="G662" s="91"/>
      <c r="H662" s="91"/>
      <c r="I662" s="1"/>
      <c r="J662" s="1"/>
      <c r="K662" s="1"/>
      <c r="L662" s="62"/>
      <c r="M662" s="62"/>
      <c r="N662" s="62"/>
      <c r="O662" s="62"/>
      <c r="P662" s="62"/>
      <c r="Q662" s="62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90"/>
      <c r="G663" s="91"/>
      <c r="H663" s="91"/>
      <c r="I663" s="1"/>
      <c r="J663" s="1"/>
      <c r="K663" s="1"/>
      <c r="L663" s="62"/>
      <c r="M663" s="62"/>
      <c r="N663" s="62"/>
      <c r="O663" s="62"/>
      <c r="P663" s="62"/>
      <c r="Q663" s="62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90"/>
      <c r="G664" s="91"/>
      <c r="H664" s="91"/>
      <c r="I664" s="1"/>
      <c r="J664" s="1"/>
      <c r="K664" s="1"/>
      <c r="L664" s="62"/>
      <c r="M664" s="62"/>
      <c r="N664" s="62"/>
      <c r="O664" s="62"/>
      <c r="P664" s="62"/>
      <c r="Q664" s="62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90"/>
      <c r="G665" s="91"/>
      <c r="H665" s="91"/>
      <c r="I665" s="1"/>
      <c r="J665" s="1"/>
      <c r="K665" s="1"/>
      <c r="L665" s="62"/>
      <c r="M665" s="62"/>
      <c r="N665" s="62"/>
      <c r="O665" s="62"/>
      <c r="P665" s="62"/>
      <c r="Q665" s="62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90"/>
      <c r="G666" s="91"/>
      <c r="H666" s="91"/>
      <c r="I666" s="1"/>
      <c r="J666" s="1"/>
      <c r="K666" s="1"/>
      <c r="L666" s="62"/>
      <c r="M666" s="62"/>
      <c r="N666" s="62"/>
      <c r="O666" s="62"/>
      <c r="P666" s="62"/>
      <c r="Q666" s="62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90"/>
      <c r="G667" s="91"/>
      <c r="H667" s="91"/>
      <c r="I667" s="1"/>
      <c r="J667" s="1"/>
      <c r="K667" s="1"/>
      <c r="L667" s="62"/>
      <c r="M667" s="62"/>
      <c r="N667" s="62"/>
      <c r="O667" s="62"/>
      <c r="P667" s="62"/>
      <c r="Q667" s="62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90"/>
      <c r="G668" s="91"/>
      <c r="H668" s="91"/>
      <c r="I668" s="1"/>
      <c r="J668" s="1"/>
      <c r="K668" s="1"/>
      <c r="L668" s="62"/>
      <c r="M668" s="62"/>
      <c r="N668" s="62"/>
      <c r="O668" s="62"/>
      <c r="P668" s="62"/>
      <c r="Q668" s="62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90"/>
      <c r="G669" s="91"/>
      <c r="H669" s="91"/>
      <c r="I669" s="1"/>
      <c r="J669" s="1"/>
      <c r="K669" s="1"/>
      <c r="L669" s="62"/>
      <c r="M669" s="62"/>
      <c r="N669" s="62"/>
      <c r="O669" s="62"/>
      <c r="P669" s="62"/>
      <c r="Q669" s="62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90"/>
      <c r="G670" s="91"/>
      <c r="H670" s="91"/>
      <c r="I670" s="1"/>
      <c r="J670" s="1"/>
      <c r="K670" s="1"/>
      <c r="L670" s="62"/>
      <c r="M670" s="62"/>
      <c r="N670" s="62"/>
      <c r="O670" s="62"/>
      <c r="P670" s="62"/>
      <c r="Q670" s="62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90"/>
      <c r="G671" s="91"/>
      <c r="H671" s="91"/>
      <c r="I671" s="1"/>
      <c r="J671" s="1"/>
      <c r="K671" s="1"/>
      <c r="L671" s="62"/>
      <c r="M671" s="62"/>
      <c r="N671" s="62"/>
      <c r="O671" s="62"/>
      <c r="P671" s="62"/>
      <c r="Q671" s="62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90"/>
      <c r="G672" s="91"/>
      <c r="H672" s="91"/>
      <c r="I672" s="1"/>
      <c r="J672" s="1"/>
      <c r="K672" s="1"/>
      <c r="L672" s="62"/>
      <c r="M672" s="62"/>
      <c r="N672" s="62"/>
      <c r="O672" s="62"/>
      <c r="P672" s="62"/>
      <c r="Q672" s="62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90"/>
      <c r="G673" s="91"/>
      <c r="H673" s="91"/>
      <c r="I673" s="1"/>
      <c r="J673" s="1"/>
      <c r="K673" s="1"/>
      <c r="L673" s="62"/>
      <c r="M673" s="62"/>
      <c r="N673" s="62"/>
      <c r="O673" s="62"/>
      <c r="P673" s="62"/>
      <c r="Q673" s="62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90"/>
      <c r="G674" s="91"/>
      <c r="H674" s="91"/>
      <c r="I674" s="1"/>
      <c r="J674" s="1"/>
      <c r="K674" s="1"/>
      <c r="L674" s="62"/>
      <c r="M674" s="62"/>
      <c r="N674" s="62"/>
      <c r="O674" s="62"/>
      <c r="P674" s="62"/>
      <c r="Q674" s="62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90"/>
      <c r="G675" s="91"/>
      <c r="H675" s="91"/>
      <c r="I675" s="1"/>
      <c r="J675" s="1"/>
      <c r="K675" s="1"/>
      <c r="L675" s="62"/>
      <c r="M675" s="62"/>
      <c r="N675" s="62"/>
      <c r="O675" s="62"/>
      <c r="P675" s="62"/>
      <c r="Q675" s="62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90"/>
      <c r="G676" s="91"/>
      <c r="H676" s="91"/>
      <c r="I676" s="1"/>
      <c r="J676" s="1"/>
      <c r="K676" s="1"/>
      <c r="L676" s="62"/>
      <c r="M676" s="62"/>
      <c r="N676" s="62"/>
      <c r="O676" s="62"/>
      <c r="P676" s="62"/>
      <c r="Q676" s="62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90"/>
      <c r="G677" s="91"/>
      <c r="H677" s="91"/>
      <c r="I677" s="1"/>
      <c r="J677" s="1"/>
      <c r="K677" s="1"/>
      <c r="L677" s="62"/>
      <c r="M677" s="62"/>
      <c r="N677" s="62"/>
      <c r="O677" s="62"/>
      <c r="P677" s="62"/>
      <c r="Q677" s="62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90"/>
      <c r="G678" s="91"/>
      <c r="H678" s="91"/>
      <c r="I678" s="1"/>
      <c r="J678" s="1"/>
      <c r="K678" s="1"/>
      <c r="L678" s="62"/>
      <c r="M678" s="62"/>
      <c r="N678" s="62"/>
      <c r="O678" s="62"/>
      <c r="P678" s="62"/>
      <c r="Q678" s="62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90"/>
      <c r="G679" s="91"/>
      <c r="H679" s="91"/>
      <c r="I679" s="1"/>
      <c r="J679" s="1"/>
      <c r="K679" s="1"/>
      <c r="L679" s="62"/>
      <c r="M679" s="62"/>
      <c r="N679" s="62"/>
      <c r="O679" s="62"/>
      <c r="P679" s="62"/>
      <c r="Q679" s="62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90"/>
      <c r="G680" s="91"/>
      <c r="H680" s="91"/>
      <c r="I680" s="1"/>
      <c r="J680" s="1"/>
      <c r="K680" s="1"/>
      <c r="L680" s="62"/>
      <c r="M680" s="62"/>
      <c r="N680" s="62"/>
      <c r="O680" s="62"/>
      <c r="P680" s="62"/>
      <c r="Q680" s="62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90"/>
      <c r="G681" s="91"/>
      <c r="H681" s="91"/>
      <c r="I681" s="1"/>
      <c r="J681" s="1"/>
      <c r="K681" s="1"/>
      <c r="L681" s="62"/>
      <c r="M681" s="62"/>
      <c r="N681" s="62"/>
      <c r="O681" s="62"/>
      <c r="P681" s="62"/>
      <c r="Q681" s="62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90"/>
      <c r="G682" s="91"/>
      <c r="H682" s="91"/>
      <c r="I682" s="1"/>
      <c r="J682" s="1"/>
      <c r="K682" s="1"/>
      <c r="L682" s="62"/>
      <c r="M682" s="62"/>
      <c r="N682" s="62"/>
      <c r="O682" s="62"/>
      <c r="P682" s="62"/>
      <c r="Q682" s="62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90"/>
      <c r="G683" s="91"/>
      <c r="H683" s="91"/>
      <c r="I683" s="1"/>
      <c r="J683" s="1"/>
      <c r="K683" s="1"/>
      <c r="L683" s="62"/>
      <c r="M683" s="62"/>
      <c r="N683" s="62"/>
      <c r="O683" s="62"/>
      <c r="P683" s="62"/>
      <c r="Q683" s="62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90"/>
      <c r="G684" s="91"/>
      <c r="H684" s="91"/>
      <c r="I684" s="1"/>
      <c r="J684" s="1"/>
      <c r="K684" s="1"/>
      <c r="L684" s="62"/>
      <c r="M684" s="62"/>
      <c r="N684" s="62"/>
      <c r="O684" s="62"/>
      <c r="P684" s="62"/>
      <c r="Q684" s="62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90"/>
      <c r="G685" s="91"/>
      <c r="H685" s="91"/>
      <c r="I685" s="1"/>
      <c r="J685" s="1"/>
      <c r="K685" s="1"/>
      <c r="L685" s="62"/>
      <c r="M685" s="62"/>
      <c r="N685" s="62"/>
      <c r="O685" s="62"/>
      <c r="P685" s="62"/>
      <c r="Q685" s="62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90"/>
      <c r="G686" s="91"/>
      <c r="H686" s="91"/>
      <c r="I686" s="1"/>
      <c r="J686" s="1"/>
      <c r="K686" s="1"/>
      <c r="L686" s="62"/>
      <c r="M686" s="62"/>
      <c r="N686" s="62"/>
      <c r="O686" s="62"/>
      <c r="P686" s="62"/>
      <c r="Q686" s="62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90"/>
      <c r="G687" s="91"/>
      <c r="H687" s="91"/>
      <c r="I687" s="1"/>
      <c r="J687" s="1"/>
      <c r="K687" s="1"/>
      <c r="L687" s="62"/>
      <c r="M687" s="62"/>
      <c r="N687" s="62"/>
      <c r="O687" s="62"/>
      <c r="P687" s="62"/>
      <c r="Q687" s="62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90"/>
      <c r="G688" s="91"/>
      <c r="H688" s="91"/>
      <c r="I688" s="1"/>
      <c r="J688" s="1"/>
      <c r="K688" s="1"/>
      <c r="L688" s="62"/>
      <c r="M688" s="62"/>
      <c r="N688" s="62"/>
      <c r="O688" s="62"/>
      <c r="P688" s="62"/>
      <c r="Q688" s="62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90"/>
      <c r="G689" s="91"/>
      <c r="H689" s="91"/>
      <c r="I689" s="1"/>
      <c r="J689" s="1"/>
      <c r="K689" s="1"/>
      <c r="L689" s="62"/>
      <c r="M689" s="62"/>
      <c r="N689" s="62"/>
      <c r="O689" s="62"/>
      <c r="P689" s="62"/>
      <c r="Q689" s="62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90"/>
      <c r="G690" s="91"/>
      <c r="H690" s="91"/>
      <c r="I690" s="1"/>
      <c r="J690" s="1"/>
      <c r="K690" s="1"/>
      <c r="L690" s="62"/>
      <c r="M690" s="62"/>
      <c r="N690" s="62"/>
      <c r="O690" s="62"/>
      <c r="P690" s="62"/>
      <c r="Q690" s="62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90"/>
      <c r="G691" s="91"/>
      <c r="H691" s="91"/>
      <c r="I691" s="1"/>
      <c r="J691" s="1"/>
      <c r="K691" s="1"/>
      <c r="L691" s="62"/>
      <c r="M691" s="62"/>
      <c r="N691" s="62"/>
      <c r="O691" s="62"/>
      <c r="P691" s="62"/>
      <c r="Q691" s="62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90"/>
      <c r="G692" s="91"/>
      <c r="H692" s="91"/>
      <c r="I692" s="1"/>
      <c r="J692" s="1"/>
      <c r="K692" s="1"/>
      <c r="L692" s="62"/>
      <c r="M692" s="62"/>
      <c r="N692" s="62"/>
      <c r="O692" s="62"/>
      <c r="P692" s="62"/>
      <c r="Q692" s="62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90"/>
      <c r="G693" s="91"/>
      <c r="H693" s="91"/>
      <c r="I693" s="1"/>
      <c r="J693" s="1"/>
      <c r="K693" s="1"/>
      <c r="L693" s="62"/>
      <c r="M693" s="62"/>
      <c r="N693" s="62"/>
      <c r="O693" s="62"/>
      <c r="P693" s="62"/>
      <c r="Q693" s="62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90"/>
      <c r="G694" s="91"/>
      <c r="H694" s="91"/>
      <c r="I694" s="1"/>
      <c r="J694" s="1"/>
      <c r="K694" s="1"/>
      <c r="L694" s="62"/>
      <c r="M694" s="62"/>
      <c r="N694" s="62"/>
      <c r="O694" s="62"/>
      <c r="P694" s="62"/>
      <c r="Q694" s="62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90"/>
      <c r="G695" s="91"/>
      <c r="H695" s="91"/>
      <c r="I695" s="1"/>
      <c r="J695" s="1"/>
      <c r="K695" s="1"/>
      <c r="L695" s="62"/>
      <c r="M695" s="62"/>
      <c r="N695" s="62"/>
      <c r="O695" s="62"/>
      <c r="P695" s="62"/>
      <c r="Q695" s="62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90"/>
      <c r="G696" s="91"/>
      <c r="H696" s="91"/>
      <c r="I696" s="1"/>
      <c r="J696" s="1"/>
      <c r="K696" s="1"/>
      <c r="L696" s="62"/>
      <c r="M696" s="62"/>
      <c r="N696" s="62"/>
      <c r="O696" s="62"/>
      <c r="P696" s="62"/>
      <c r="Q696" s="62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90"/>
      <c r="G697" s="91"/>
      <c r="H697" s="91"/>
      <c r="I697" s="1"/>
      <c r="J697" s="1"/>
      <c r="K697" s="1"/>
      <c r="L697" s="62"/>
      <c r="M697" s="62"/>
      <c r="N697" s="62"/>
      <c r="O697" s="62"/>
      <c r="P697" s="62"/>
      <c r="Q697" s="62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90"/>
      <c r="G698" s="91"/>
      <c r="H698" s="91"/>
      <c r="I698" s="1"/>
      <c r="J698" s="1"/>
      <c r="K698" s="1"/>
      <c r="L698" s="62"/>
      <c r="M698" s="62"/>
      <c r="N698" s="62"/>
      <c r="O698" s="62"/>
      <c r="P698" s="62"/>
      <c r="Q698" s="62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90"/>
      <c r="G699" s="91"/>
      <c r="H699" s="91"/>
      <c r="I699" s="1"/>
      <c r="J699" s="1"/>
      <c r="K699" s="1"/>
      <c r="L699" s="62"/>
      <c r="M699" s="62"/>
      <c r="N699" s="62"/>
      <c r="O699" s="62"/>
      <c r="P699" s="62"/>
      <c r="Q699" s="62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90"/>
      <c r="G700" s="91"/>
      <c r="H700" s="91"/>
      <c r="I700" s="1"/>
      <c r="J700" s="1"/>
      <c r="K700" s="1"/>
      <c r="L700" s="62"/>
      <c r="M700" s="62"/>
      <c r="N700" s="62"/>
      <c r="O700" s="62"/>
      <c r="P700" s="62"/>
      <c r="Q700" s="62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90"/>
      <c r="G701" s="91"/>
      <c r="H701" s="91"/>
      <c r="I701" s="1"/>
      <c r="J701" s="1"/>
      <c r="K701" s="1"/>
      <c r="L701" s="62"/>
      <c r="M701" s="62"/>
      <c r="N701" s="62"/>
      <c r="O701" s="62"/>
      <c r="P701" s="62"/>
      <c r="Q701" s="62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90"/>
      <c r="G702" s="91"/>
      <c r="H702" s="91"/>
      <c r="I702" s="1"/>
      <c r="J702" s="1"/>
      <c r="K702" s="1"/>
      <c r="L702" s="62"/>
      <c r="M702" s="62"/>
      <c r="N702" s="62"/>
      <c r="O702" s="62"/>
      <c r="P702" s="62"/>
      <c r="Q702" s="62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90"/>
      <c r="G703" s="91"/>
      <c r="H703" s="91"/>
      <c r="I703" s="1"/>
      <c r="J703" s="1"/>
      <c r="K703" s="1"/>
      <c r="L703" s="62"/>
      <c r="M703" s="62"/>
      <c r="N703" s="62"/>
      <c r="O703" s="62"/>
      <c r="P703" s="62"/>
      <c r="Q703" s="62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90"/>
      <c r="G704" s="91"/>
      <c r="H704" s="91"/>
      <c r="I704" s="1"/>
      <c r="J704" s="1"/>
      <c r="K704" s="1"/>
      <c r="L704" s="62"/>
      <c r="M704" s="62"/>
      <c r="N704" s="62"/>
      <c r="O704" s="62"/>
      <c r="P704" s="62"/>
      <c r="Q704" s="62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90"/>
      <c r="G705" s="91"/>
      <c r="H705" s="91"/>
      <c r="I705" s="1"/>
      <c r="J705" s="1"/>
      <c r="K705" s="1"/>
      <c r="L705" s="62"/>
      <c r="M705" s="62"/>
      <c r="N705" s="62"/>
      <c r="O705" s="62"/>
      <c r="P705" s="62"/>
      <c r="Q705" s="62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90"/>
      <c r="G706" s="91"/>
      <c r="H706" s="91"/>
      <c r="I706" s="1"/>
      <c r="J706" s="1"/>
      <c r="K706" s="1"/>
      <c r="L706" s="62"/>
      <c r="M706" s="62"/>
      <c r="N706" s="62"/>
      <c r="O706" s="62"/>
      <c r="P706" s="62"/>
      <c r="Q706" s="62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90"/>
      <c r="G707" s="91"/>
      <c r="H707" s="91"/>
      <c r="I707" s="1"/>
      <c r="J707" s="1"/>
      <c r="K707" s="1"/>
      <c r="L707" s="62"/>
      <c r="M707" s="62"/>
      <c r="N707" s="62"/>
      <c r="O707" s="62"/>
      <c r="P707" s="62"/>
      <c r="Q707" s="62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90"/>
      <c r="G708" s="91"/>
      <c r="H708" s="91"/>
      <c r="I708" s="1"/>
      <c r="J708" s="1"/>
      <c r="K708" s="1"/>
      <c r="L708" s="62"/>
      <c r="M708" s="62"/>
      <c r="N708" s="62"/>
      <c r="O708" s="62"/>
      <c r="P708" s="62"/>
      <c r="Q708" s="62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90"/>
      <c r="G709" s="91"/>
      <c r="H709" s="91"/>
      <c r="I709" s="1"/>
      <c r="J709" s="1"/>
      <c r="K709" s="1"/>
      <c r="L709" s="62"/>
      <c r="M709" s="62"/>
      <c r="N709" s="62"/>
      <c r="O709" s="62"/>
      <c r="P709" s="62"/>
      <c r="Q709" s="62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90"/>
      <c r="G710" s="91"/>
      <c r="H710" s="91"/>
      <c r="I710" s="1"/>
      <c r="J710" s="1"/>
      <c r="K710" s="1"/>
      <c r="L710" s="62"/>
      <c r="M710" s="62"/>
      <c r="N710" s="62"/>
      <c r="O710" s="62"/>
      <c r="P710" s="62"/>
      <c r="Q710" s="62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90"/>
      <c r="G711" s="91"/>
      <c r="H711" s="91"/>
      <c r="I711" s="1"/>
      <c r="J711" s="1"/>
      <c r="K711" s="1"/>
      <c r="L711" s="62"/>
      <c r="M711" s="62"/>
      <c r="N711" s="62"/>
      <c r="O711" s="62"/>
      <c r="P711" s="62"/>
      <c r="Q711" s="62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90"/>
      <c r="G712" s="91"/>
      <c r="H712" s="91"/>
      <c r="I712" s="1"/>
      <c r="J712" s="1"/>
      <c r="K712" s="1"/>
      <c r="L712" s="62"/>
      <c r="M712" s="62"/>
      <c r="N712" s="62"/>
      <c r="O712" s="62"/>
      <c r="P712" s="62"/>
      <c r="Q712" s="62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90"/>
      <c r="G713" s="91"/>
      <c r="H713" s="91"/>
      <c r="I713" s="1"/>
      <c r="J713" s="1"/>
      <c r="K713" s="1"/>
      <c r="L713" s="62"/>
      <c r="M713" s="62"/>
      <c r="N713" s="62"/>
      <c r="O713" s="62"/>
      <c r="P713" s="62"/>
      <c r="Q713" s="62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90"/>
      <c r="G714" s="91"/>
      <c r="H714" s="91"/>
      <c r="I714" s="1"/>
      <c r="J714" s="1"/>
      <c r="K714" s="1"/>
      <c r="L714" s="62"/>
      <c r="M714" s="62"/>
      <c r="N714" s="62"/>
      <c r="O714" s="62"/>
      <c r="P714" s="62"/>
      <c r="Q714" s="62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90"/>
      <c r="G715" s="91"/>
      <c r="H715" s="91"/>
      <c r="I715" s="1"/>
      <c r="J715" s="1"/>
      <c r="K715" s="1"/>
      <c r="L715" s="62"/>
      <c r="M715" s="62"/>
      <c r="N715" s="62"/>
      <c r="O715" s="62"/>
      <c r="P715" s="62"/>
      <c r="Q715" s="62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90"/>
      <c r="G716" s="91"/>
      <c r="H716" s="91"/>
      <c r="I716" s="1"/>
      <c r="J716" s="1"/>
      <c r="K716" s="1"/>
      <c r="L716" s="62"/>
      <c r="M716" s="62"/>
      <c r="N716" s="62"/>
      <c r="O716" s="62"/>
      <c r="P716" s="62"/>
      <c r="Q716" s="62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90"/>
      <c r="G717" s="91"/>
      <c r="H717" s="91"/>
      <c r="I717" s="1"/>
      <c r="J717" s="1"/>
      <c r="K717" s="1"/>
      <c r="L717" s="62"/>
      <c r="M717" s="62"/>
      <c r="N717" s="62"/>
      <c r="O717" s="62"/>
      <c r="P717" s="62"/>
      <c r="Q717" s="62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90"/>
      <c r="G718" s="91"/>
      <c r="H718" s="91"/>
      <c r="I718" s="1"/>
      <c r="J718" s="1"/>
      <c r="K718" s="1"/>
      <c r="L718" s="62"/>
      <c r="M718" s="62"/>
      <c r="N718" s="62"/>
      <c r="O718" s="62"/>
      <c r="P718" s="62"/>
      <c r="Q718" s="62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90"/>
      <c r="G719" s="91"/>
      <c r="H719" s="91"/>
      <c r="I719" s="1"/>
      <c r="J719" s="1"/>
      <c r="K719" s="1"/>
      <c r="L719" s="62"/>
      <c r="M719" s="62"/>
      <c r="N719" s="62"/>
      <c r="O719" s="62"/>
      <c r="P719" s="62"/>
      <c r="Q719" s="62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90"/>
      <c r="G720" s="91"/>
      <c r="H720" s="91"/>
      <c r="I720" s="1"/>
      <c r="J720" s="1"/>
      <c r="K720" s="1"/>
      <c r="L720" s="62"/>
      <c r="M720" s="62"/>
      <c r="N720" s="62"/>
      <c r="O720" s="62"/>
      <c r="P720" s="62"/>
      <c r="Q720" s="62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90"/>
      <c r="G721" s="91"/>
      <c r="H721" s="91"/>
      <c r="I721" s="1"/>
      <c r="J721" s="1"/>
      <c r="K721" s="1"/>
      <c r="L721" s="62"/>
      <c r="M721" s="62"/>
      <c r="N721" s="62"/>
      <c r="O721" s="62"/>
      <c r="P721" s="62"/>
      <c r="Q721" s="62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90"/>
      <c r="G722" s="91"/>
      <c r="H722" s="91"/>
      <c r="I722" s="1"/>
      <c r="J722" s="1"/>
      <c r="K722" s="1"/>
      <c r="L722" s="62"/>
      <c r="M722" s="62"/>
      <c r="N722" s="62"/>
      <c r="O722" s="62"/>
      <c r="P722" s="62"/>
      <c r="Q722" s="62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90"/>
      <c r="G723" s="91"/>
      <c r="H723" s="91"/>
      <c r="I723" s="1"/>
      <c r="J723" s="1"/>
      <c r="K723" s="1"/>
      <c r="L723" s="62"/>
      <c r="M723" s="62"/>
      <c r="N723" s="62"/>
      <c r="O723" s="62"/>
      <c r="P723" s="62"/>
      <c r="Q723" s="62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90"/>
      <c r="G724" s="91"/>
      <c r="H724" s="91"/>
      <c r="I724" s="1"/>
      <c r="J724" s="1"/>
      <c r="K724" s="1"/>
      <c r="L724" s="62"/>
      <c r="M724" s="62"/>
      <c r="N724" s="62"/>
      <c r="O724" s="62"/>
      <c r="P724" s="62"/>
      <c r="Q724" s="62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90"/>
      <c r="G725" s="91"/>
      <c r="H725" s="91"/>
      <c r="I725" s="1"/>
      <c r="J725" s="1"/>
      <c r="K725" s="1"/>
      <c r="L725" s="62"/>
      <c r="M725" s="62"/>
      <c r="N725" s="62"/>
      <c r="O725" s="62"/>
      <c r="P725" s="62"/>
      <c r="Q725" s="62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90"/>
      <c r="G726" s="91"/>
      <c r="H726" s="91"/>
      <c r="I726" s="1"/>
      <c r="J726" s="1"/>
      <c r="K726" s="1"/>
      <c r="L726" s="62"/>
      <c r="M726" s="62"/>
      <c r="N726" s="62"/>
      <c r="O726" s="62"/>
      <c r="P726" s="62"/>
      <c r="Q726" s="62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90"/>
      <c r="G727" s="91"/>
      <c r="H727" s="91"/>
      <c r="I727" s="1"/>
      <c r="J727" s="1"/>
      <c r="K727" s="1"/>
      <c r="L727" s="62"/>
      <c r="M727" s="62"/>
      <c r="N727" s="62"/>
      <c r="O727" s="62"/>
      <c r="P727" s="62"/>
      <c r="Q727" s="62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90"/>
      <c r="G728" s="91"/>
      <c r="H728" s="91"/>
      <c r="I728" s="1"/>
      <c r="J728" s="1"/>
      <c r="K728" s="1"/>
      <c r="L728" s="62"/>
      <c r="M728" s="62"/>
      <c r="N728" s="62"/>
      <c r="O728" s="62"/>
      <c r="P728" s="62"/>
      <c r="Q728" s="62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90"/>
      <c r="G729" s="91"/>
      <c r="H729" s="91"/>
      <c r="I729" s="1"/>
      <c r="J729" s="1"/>
      <c r="K729" s="1"/>
      <c r="L729" s="62"/>
      <c r="M729" s="62"/>
      <c r="N729" s="62"/>
      <c r="O729" s="62"/>
      <c r="P729" s="62"/>
      <c r="Q729" s="62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90"/>
      <c r="G730" s="91"/>
      <c r="H730" s="91"/>
      <c r="I730" s="1"/>
      <c r="J730" s="1"/>
      <c r="K730" s="1"/>
      <c r="L730" s="62"/>
      <c r="M730" s="62"/>
      <c r="N730" s="62"/>
      <c r="O730" s="62"/>
      <c r="P730" s="62"/>
      <c r="Q730" s="62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90"/>
      <c r="G731" s="91"/>
      <c r="H731" s="91"/>
      <c r="I731" s="1"/>
      <c r="J731" s="1"/>
      <c r="K731" s="1"/>
      <c r="L731" s="62"/>
      <c r="M731" s="62"/>
      <c r="N731" s="62"/>
      <c r="O731" s="62"/>
      <c r="P731" s="62"/>
      <c r="Q731" s="62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90"/>
      <c r="G732" s="91"/>
      <c r="H732" s="91"/>
      <c r="I732" s="1"/>
      <c r="J732" s="1"/>
      <c r="K732" s="1"/>
      <c r="L732" s="62"/>
      <c r="M732" s="62"/>
      <c r="N732" s="62"/>
      <c r="O732" s="62"/>
      <c r="P732" s="62"/>
      <c r="Q732" s="62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90"/>
      <c r="G733" s="91"/>
      <c r="H733" s="91"/>
      <c r="I733" s="1"/>
      <c r="J733" s="1"/>
      <c r="K733" s="1"/>
      <c r="L733" s="62"/>
      <c r="M733" s="62"/>
      <c r="N733" s="62"/>
      <c r="O733" s="62"/>
      <c r="P733" s="62"/>
      <c r="Q733" s="62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90"/>
      <c r="G734" s="91"/>
      <c r="H734" s="91"/>
      <c r="I734" s="1"/>
      <c r="J734" s="1"/>
      <c r="K734" s="1"/>
      <c r="L734" s="62"/>
      <c r="M734" s="62"/>
      <c r="N734" s="62"/>
      <c r="O734" s="62"/>
      <c r="P734" s="62"/>
      <c r="Q734" s="62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90"/>
      <c r="G735" s="91"/>
      <c r="H735" s="91"/>
      <c r="I735" s="1"/>
      <c r="J735" s="1"/>
      <c r="K735" s="1"/>
      <c r="L735" s="62"/>
      <c r="M735" s="62"/>
      <c r="N735" s="62"/>
      <c r="O735" s="62"/>
      <c r="P735" s="62"/>
      <c r="Q735" s="62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90"/>
      <c r="G736" s="91"/>
      <c r="H736" s="91"/>
      <c r="I736" s="1"/>
      <c r="J736" s="1"/>
      <c r="K736" s="1"/>
      <c r="L736" s="62"/>
      <c r="M736" s="62"/>
      <c r="N736" s="62"/>
      <c r="O736" s="62"/>
      <c r="P736" s="62"/>
      <c r="Q736" s="62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90"/>
      <c r="G737" s="91"/>
      <c r="H737" s="91"/>
      <c r="I737" s="1"/>
      <c r="J737" s="1"/>
      <c r="K737" s="1"/>
      <c r="L737" s="62"/>
      <c r="M737" s="62"/>
      <c r="N737" s="62"/>
      <c r="O737" s="62"/>
      <c r="P737" s="62"/>
      <c r="Q737" s="62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90"/>
      <c r="G738" s="91"/>
      <c r="H738" s="91"/>
      <c r="I738" s="1"/>
      <c r="J738" s="1"/>
      <c r="K738" s="1"/>
      <c r="L738" s="62"/>
      <c r="M738" s="62"/>
      <c r="N738" s="62"/>
      <c r="O738" s="62"/>
      <c r="P738" s="62"/>
      <c r="Q738" s="62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90"/>
      <c r="G739" s="91"/>
      <c r="H739" s="91"/>
      <c r="I739" s="1"/>
      <c r="J739" s="1"/>
      <c r="K739" s="1"/>
      <c r="L739" s="62"/>
      <c r="M739" s="62"/>
      <c r="N739" s="62"/>
      <c r="O739" s="62"/>
      <c r="P739" s="62"/>
      <c r="Q739" s="62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90"/>
      <c r="G740" s="91"/>
      <c r="H740" s="91"/>
      <c r="I740" s="1"/>
      <c r="J740" s="1"/>
      <c r="K740" s="1"/>
      <c r="L740" s="62"/>
      <c r="M740" s="62"/>
      <c r="N740" s="62"/>
      <c r="O740" s="62"/>
      <c r="P740" s="62"/>
      <c r="Q740" s="62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90"/>
      <c r="G741" s="91"/>
      <c r="H741" s="91"/>
      <c r="I741" s="1"/>
      <c r="J741" s="1"/>
      <c r="K741" s="1"/>
      <c r="L741" s="62"/>
      <c r="M741" s="62"/>
      <c r="N741" s="62"/>
      <c r="O741" s="62"/>
      <c r="P741" s="62"/>
      <c r="Q741" s="62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90"/>
      <c r="G742" s="91"/>
      <c r="H742" s="91"/>
      <c r="I742" s="1"/>
      <c r="J742" s="1"/>
      <c r="K742" s="1"/>
      <c r="L742" s="62"/>
      <c r="M742" s="62"/>
      <c r="N742" s="62"/>
      <c r="O742" s="62"/>
      <c r="P742" s="62"/>
      <c r="Q742" s="62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90"/>
      <c r="G743" s="91"/>
      <c r="H743" s="91"/>
      <c r="I743" s="1"/>
      <c r="J743" s="1"/>
      <c r="K743" s="1"/>
      <c r="L743" s="62"/>
      <c r="M743" s="62"/>
      <c r="N743" s="62"/>
      <c r="O743" s="62"/>
      <c r="P743" s="62"/>
      <c r="Q743" s="62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90"/>
      <c r="G744" s="91"/>
      <c r="H744" s="91"/>
      <c r="I744" s="1"/>
      <c r="J744" s="1"/>
      <c r="K744" s="1"/>
      <c r="L744" s="62"/>
      <c r="M744" s="62"/>
      <c r="N744" s="62"/>
      <c r="O744" s="62"/>
      <c r="P744" s="62"/>
      <c r="Q744" s="62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90"/>
      <c r="G745" s="91"/>
      <c r="H745" s="91"/>
      <c r="I745" s="1"/>
      <c r="J745" s="1"/>
      <c r="K745" s="1"/>
      <c r="L745" s="62"/>
      <c r="M745" s="62"/>
      <c r="N745" s="62"/>
      <c r="O745" s="62"/>
      <c r="P745" s="62"/>
      <c r="Q745" s="62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90"/>
      <c r="G746" s="91"/>
      <c r="H746" s="91"/>
      <c r="I746" s="1"/>
      <c r="J746" s="1"/>
      <c r="K746" s="1"/>
      <c r="L746" s="62"/>
      <c r="M746" s="62"/>
      <c r="N746" s="62"/>
      <c r="O746" s="62"/>
      <c r="P746" s="62"/>
      <c r="Q746" s="62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90"/>
      <c r="G747" s="91"/>
      <c r="H747" s="91"/>
      <c r="I747" s="1"/>
      <c r="J747" s="1"/>
      <c r="K747" s="1"/>
      <c r="L747" s="62"/>
      <c r="M747" s="62"/>
      <c r="N747" s="62"/>
      <c r="O747" s="62"/>
      <c r="P747" s="62"/>
      <c r="Q747" s="62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90"/>
      <c r="G748" s="91"/>
      <c r="H748" s="91"/>
      <c r="I748" s="1"/>
      <c r="J748" s="1"/>
      <c r="K748" s="1"/>
      <c r="L748" s="62"/>
      <c r="M748" s="62"/>
      <c r="N748" s="62"/>
      <c r="O748" s="62"/>
      <c r="P748" s="62"/>
      <c r="Q748" s="62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90"/>
      <c r="G749" s="91"/>
      <c r="H749" s="91"/>
      <c r="I749" s="1"/>
      <c r="J749" s="1"/>
      <c r="K749" s="1"/>
      <c r="L749" s="62"/>
      <c r="M749" s="62"/>
      <c r="N749" s="62"/>
      <c r="O749" s="62"/>
      <c r="P749" s="62"/>
      <c r="Q749" s="62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90"/>
      <c r="G750" s="91"/>
      <c r="H750" s="91"/>
      <c r="I750" s="1"/>
      <c r="J750" s="1"/>
      <c r="K750" s="1"/>
      <c r="L750" s="62"/>
      <c r="M750" s="62"/>
      <c r="N750" s="62"/>
      <c r="O750" s="62"/>
      <c r="P750" s="62"/>
      <c r="Q750" s="62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90"/>
      <c r="G751" s="91"/>
      <c r="H751" s="91"/>
      <c r="I751" s="1"/>
      <c r="J751" s="1"/>
      <c r="K751" s="1"/>
      <c r="L751" s="62"/>
      <c r="M751" s="62"/>
      <c r="N751" s="62"/>
      <c r="O751" s="62"/>
      <c r="P751" s="62"/>
      <c r="Q751" s="62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90"/>
      <c r="G752" s="91"/>
      <c r="H752" s="91"/>
      <c r="I752" s="1"/>
      <c r="J752" s="1"/>
      <c r="K752" s="1"/>
      <c r="L752" s="62"/>
      <c r="M752" s="62"/>
      <c r="N752" s="62"/>
      <c r="O752" s="62"/>
      <c r="P752" s="62"/>
      <c r="Q752" s="62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90"/>
      <c r="G753" s="91"/>
      <c r="H753" s="91"/>
      <c r="I753" s="1"/>
      <c r="J753" s="1"/>
      <c r="K753" s="1"/>
      <c r="L753" s="62"/>
      <c r="M753" s="62"/>
      <c r="N753" s="62"/>
      <c r="O753" s="62"/>
      <c r="P753" s="62"/>
      <c r="Q753" s="62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90"/>
      <c r="G754" s="91"/>
      <c r="H754" s="91"/>
      <c r="I754" s="1"/>
      <c r="J754" s="1"/>
      <c r="K754" s="1"/>
      <c r="L754" s="62"/>
      <c r="M754" s="62"/>
      <c r="N754" s="62"/>
      <c r="O754" s="62"/>
      <c r="P754" s="62"/>
      <c r="Q754" s="62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90"/>
      <c r="G755" s="91"/>
      <c r="H755" s="91"/>
      <c r="I755" s="1"/>
      <c r="J755" s="1"/>
      <c r="K755" s="1"/>
      <c r="L755" s="62"/>
      <c r="M755" s="62"/>
      <c r="N755" s="62"/>
      <c r="O755" s="62"/>
      <c r="P755" s="62"/>
      <c r="Q755" s="62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90"/>
      <c r="G756" s="91"/>
      <c r="H756" s="91"/>
      <c r="I756" s="1"/>
      <c r="J756" s="1"/>
      <c r="K756" s="1"/>
      <c r="L756" s="62"/>
      <c r="M756" s="62"/>
      <c r="N756" s="62"/>
      <c r="O756" s="62"/>
      <c r="P756" s="62"/>
      <c r="Q756" s="62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90"/>
      <c r="G757" s="91"/>
      <c r="H757" s="91"/>
      <c r="I757" s="1"/>
      <c r="J757" s="1"/>
      <c r="K757" s="1"/>
      <c r="L757" s="62"/>
      <c r="M757" s="62"/>
      <c r="N757" s="62"/>
      <c r="O757" s="62"/>
      <c r="P757" s="62"/>
      <c r="Q757" s="62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90"/>
      <c r="G758" s="91"/>
      <c r="H758" s="91"/>
      <c r="I758" s="1"/>
      <c r="J758" s="1"/>
      <c r="K758" s="1"/>
      <c r="L758" s="62"/>
      <c r="M758" s="62"/>
      <c r="N758" s="62"/>
      <c r="O758" s="62"/>
      <c r="P758" s="62"/>
      <c r="Q758" s="62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90"/>
      <c r="G759" s="91"/>
      <c r="H759" s="91"/>
      <c r="I759" s="1"/>
      <c r="J759" s="1"/>
      <c r="K759" s="1"/>
      <c r="L759" s="62"/>
      <c r="M759" s="62"/>
      <c r="N759" s="62"/>
      <c r="O759" s="62"/>
      <c r="P759" s="62"/>
      <c r="Q759" s="62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90"/>
      <c r="G760" s="91"/>
      <c r="H760" s="91"/>
      <c r="I760" s="1"/>
      <c r="J760" s="1"/>
      <c r="K760" s="1"/>
      <c r="L760" s="62"/>
      <c r="M760" s="62"/>
      <c r="N760" s="62"/>
      <c r="O760" s="62"/>
      <c r="P760" s="62"/>
      <c r="Q760" s="62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90"/>
      <c r="G761" s="91"/>
      <c r="H761" s="91"/>
      <c r="I761" s="1"/>
      <c r="J761" s="1"/>
      <c r="K761" s="1"/>
      <c r="L761" s="62"/>
      <c r="M761" s="62"/>
      <c r="N761" s="62"/>
      <c r="O761" s="62"/>
      <c r="P761" s="62"/>
      <c r="Q761" s="62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90"/>
      <c r="G762" s="91"/>
      <c r="H762" s="91"/>
      <c r="I762" s="1"/>
      <c r="J762" s="1"/>
      <c r="K762" s="1"/>
      <c r="L762" s="62"/>
      <c r="M762" s="62"/>
      <c r="N762" s="62"/>
      <c r="O762" s="62"/>
      <c r="P762" s="62"/>
      <c r="Q762" s="62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90"/>
      <c r="G763" s="91"/>
      <c r="H763" s="91"/>
      <c r="I763" s="1"/>
      <c r="J763" s="1"/>
      <c r="K763" s="1"/>
      <c r="L763" s="62"/>
      <c r="M763" s="62"/>
      <c r="N763" s="62"/>
      <c r="O763" s="62"/>
      <c r="P763" s="62"/>
      <c r="Q763" s="62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90"/>
      <c r="G764" s="91"/>
      <c r="H764" s="91"/>
      <c r="I764" s="1"/>
      <c r="J764" s="1"/>
      <c r="K764" s="1"/>
      <c r="L764" s="62"/>
      <c r="M764" s="62"/>
      <c r="N764" s="62"/>
      <c r="O764" s="62"/>
      <c r="P764" s="62"/>
      <c r="Q764" s="62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90"/>
      <c r="G765" s="91"/>
      <c r="H765" s="91"/>
      <c r="I765" s="1"/>
      <c r="J765" s="1"/>
      <c r="K765" s="1"/>
      <c r="L765" s="62"/>
      <c r="M765" s="62"/>
      <c r="N765" s="62"/>
      <c r="O765" s="62"/>
      <c r="P765" s="62"/>
      <c r="Q765" s="62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90"/>
      <c r="G766" s="91"/>
      <c r="H766" s="91"/>
      <c r="I766" s="1"/>
      <c r="J766" s="1"/>
      <c r="K766" s="1"/>
      <c r="L766" s="62"/>
      <c r="M766" s="62"/>
      <c r="N766" s="62"/>
      <c r="O766" s="62"/>
      <c r="P766" s="62"/>
      <c r="Q766" s="62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90"/>
      <c r="G767" s="91"/>
      <c r="H767" s="91"/>
      <c r="I767" s="1"/>
      <c r="J767" s="1"/>
      <c r="K767" s="1"/>
      <c r="L767" s="62"/>
      <c r="M767" s="62"/>
      <c r="N767" s="62"/>
      <c r="O767" s="62"/>
      <c r="P767" s="62"/>
      <c r="Q767" s="62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90"/>
      <c r="G768" s="91"/>
      <c r="H768" s="91"/>
      <c r="I768" s="1"/>
      <c r="J768" s="1"/>
      <c r="K768" s="1"/>
      <c r="L768" s="62"/>
      <c r="M768" s="62"/>
      <c r="N768" s="62"/>
      <c r="O768" s="62"/>
      <c r="P768" s="62"/>
      <c r="Q768" s="62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90"/>
      <c r="G769" s="91"/>
      <c r="H769" s="91"/>
      <c r="I769" s="1"/>
      <c r="J769" s="1"/>
      <c r="K769" s="1"/>
      <c r="L769" s="62"/>
      <c r="M769" s="62"/>
      <c r="N769" s="62"/>
      <c r="O769" s="62"/>
      <c r="P769" s="62"/>
      <c r="Q769" s="62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90"/>
      <c r="G770" s="91"/>
      <c r="H770" s="91"/>
      <c r="I770" s="1"/>
      <c r="J770" s="1"/>
      <c r="K770" s="1"/>
      <c r="L770" s="62"/>
      <c r="M770" s="62"/>
      <c r="N770" s="62"/>
      <c r="O770" s="62"/>
      <c r="P770" s="62"/>
      <c r="Q770" s="62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90"/>
      <c r="G771" s="91"/>
      <c r="H771" s="91"/>
      <c r="I771" s="1"/>
      <c r="J771" s="1"/>
      <c r="K771" s="1"/>
      <c r="L771" s="62"/>
      <c r="M771" s="62"/>
      <c r="N771" s="62"/>
      <c r="O771" s="62"/>
      <c r="P771" s="62"/>
      <c r="Q771" s="62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90"/>
      <c r="G772" s="91"/>
      <c r="H772" s="91"/>
      <c r="I772" s="1"/>
      <c r="J772" s="1"/>
      <c r="K772" s="1"/>
      <c r="L772" s="62"/>
      <c r="M772" s="62"/>
      <c r="N772" s="62"/>
      <c r="O772" s="62"/>
      <c r="P772" s="62"/>
      <c r="Q772" s="62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90"/>
      <c r="G773" s="91"/>
      <c r="H773" s="91"/>
      <c r="I773" s="1"/>
      <c r="J773" s="1"/>
      <c r="K773" s="1"/>
      <c r="L773" s="62"/>
      <c r="M773" s="62"/>
      <c r="N773" s="62"/>
      <c r="O773" s="62"/>
      <c r="P773" s="62"/>
      <c r="Q773" s="62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90"/>
      <c r="G774" s="91"/>
      <c r="H774" s="91"/>
      <c r="I774" s="1"/>
      <c r="J774" s="1"/>
      <c r="K774" s="1"/>
      <c r="L774" s="62"/>
      <c r="M774" s="62"/>
      <c r="N774" s="62"/>
      <c r="O774" s="62"/>
      <c r="P774" s="62"/>
      <c r="Q774" s="62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90"/>
      <c r="G775" s="91"/>
      <c r="H775" s="91"/>
      <c r="I775" s="1"/>
      <c r="J775" s="1"/>
      <c r="K775" s="1"/>
      <c r="L775" s="62"/>
      <c r="M775" s="62"/>
      <c r="N775" s="62"/>
      <c r="O775" s="62"/>
      <c r="P775" s="62"/>
      <c r="Q775" s="62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90"/>
      <c r="G776" s="91"/>
      <c r="H776" s="91"/>
      <c r="I776" s="1"/>
      <c r="J776" s="1"/>
      <c r="K776" s="1"/>
      <c r="L776" s="62"/>
      <c r="M776" s="62"/>
      <c r="N776" s="62"/>
      <c r="O776" s="62"/>
      <c r="P776" s="62"/>
      <c r="Q776" s="62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90"/>
      <c r="G777" s="91"/>
      <c r="H777" s="91"/>
      <c r="I777" s="1"/>
      <c r="J777" s="1"/>
      <c r="K777" s="1"/>
      <c r="L777" s="62"/>
      <c r="M777" s="62"/>
      <c r="N777" s="62"/>
      <c r="O777" s="62"/>
      <c r="P777" s="62"/>
      <c r="Q777" s="62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90"/>
      <c r="G778" s="91"/>
      <c r="H778" s="91"/>
      <c r="I778" s="1"/>
      <c r="J778" s="1"/>
      <c r="K778" s="1"/>
      <c r="L778" s="62"/>
      <c r="M778" s="62"/>
      <c r="N778" s="62"/>
      <c r="O778" s="62"/>
      <c r="P778" s="62"/>
      <c r="Q778" s="62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90"/>
      <c r="G779" s="91"/>
      <c r="H779" s="91"/>
      <c r="I779" s="1"/>
      <c r="J779" s="1"/>
      <c r="K779" s="1"/>
      <c r="L779" s="62"/>
      <c r="M779" s="62"/>
      <c r="N779" s="62"/>
      <c r="O779" s="62"/>
      <c r="P779" s="62"/>
      <c r="Q779" s="62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90"/>
      <c r="G780" s="91"/>
      <c r="H780" s="91"/>
      <c r="I780" s="1"/>
      <c r="J780" s="1"/>
      <c r="K780" s="1"/>
      <c r="L780" s="62"/>
      <c r="M780" s="62"/>
      <c r="N780" s="62"/>
      <c r="O780" s="62"/>
      <c r="P780" s="62"/>
      <c r="Q780" s="62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90"/>
      <c r="G781" s="91"/>
      <c r="H781" s="91"/>
      <c r="I781" s="1"/>
      <c r="J781" s="1"/>
      <c r="K781" s="1"/>
      <c r="L781" s="62"/>
      <c r="M781" s="62"/>
      <c r="N781" s="62"/>
      <c r="O781" s="62"/>
      <c r="P781" s="62"/>
      <c r="Q781" s="62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90"/>
      <c r="G782" s="91"/>
      <c r="H782" s="91"/>
      <c r="I782" s="1"/>
      <c r="J782" s="1"/>
      <c r="K782" s="1"/>
      <c r="L782" s="62"/>
      <c r="M782" s="62"/>
      <c r="N782" s="62"/>
      <c r="O782" s="62"/>
      <c r="P782" s="62"/>
      <c r="Q782" s="62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90"/>
      <c r="G783" s="91"/>
      <c r="H783" s="91"/>
      <c r="I783" s="1"/>
      <c r="J783" s="1"/>
      <c r="K783" s="1"/>
      <c r="L783" s="62"/>
      <c r="M783" s="62"/>
      <c r="N783" s="62"/>
      <c r="O783" s="62"/>
      <c r="P783" s="62"/>
      <c r="Q783" s="62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90"/>
      <c r="G784" s="91"/>
      <c r="H784" s="91"/>
      <c r="I784" s="1"/>
      <c r="J784" s="1"/>
      <c r="K784" s="1"/>
      <c r="L784" s="62"/>
      <c r="M784" s="62"/>
      <c r="N784" s="62"/>
      <c r="O784" s="62"/>
      <c r="P784" s="62"/>
      <c r="Q784" s="62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90"/>
      <c r="G785" s="91"/>
      <c r="H785" s="91"/>
      <c r="I785" s="1"/>
      <c r="J785" s="1"/>
      <c r="K785" s="1"/>
      <c r="L785" s="62"/>
      <c r="M785" s="62"/>
      <c r="N785" s="62"/>
      <c r="O785" s="62"/>
      <c r="P785" s="62"/>
      <c r="Q785" s="62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90"/>
      <c r="G786" s="91"/>
      <c r="H786" s="91"/>
      <c r="I786" s="1"/>
      <c r="J786" s="1"/>
      <c r="K786" s="1"/>
      <c r="L786" s="62"/>
      <c r="M786" s="62"/>
      <c r="N786" s="62"/>
      <c r="O786" s="62"/>
      <c r="P786" s="62"/>
      <c r="Q786" s="62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90"/>
      <c r="G787" s="91"/>
      <c r="H787" s="91"/>
      <c r="I787" s="1"/>
      <c r="J787" s="1"/>
      <c r="K787" s="1"/>
      <c r="L787" s="62"/>
      <c r="M787" s="62"/>
      <c r="N787" s="62"/>
      <c r="O787" s="62"/>
      <c r="P787" s="62"/>
      <c r="Q787" s="62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90"/>
      <c r="G788" s="91"/>
      <c r="H788" s="91"/>
      <c r="I788" s="1"/>
      <c r="J788" s="1"/>
      <c r="K788" s="1"/>
      <c r="L788" s="62"/>
      <c r="M788" s="62"/>
      <c r="N788" s="62"/>
      <c r="O788" s="62"/>
      <c r="P788" s="62"/>
      <c r="Q788" s="62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90"/>
      <c r="G789" s="91"/>
      <c r="H789" s="91"/>
      <c r="I789" s="1"/>
      <c r="J789" s="1"/>
      <c r="K789" s="1"/>
      <c r="L789" s="62"/>
      <c r="M789" s="62"/>
      <c r="N789" s="62"/>
      <c r="O789" s="62"/>
      <c r="P789" s="62"/>
      <c r="Q789" s="62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90"/>
      <c r="G790" s="91"/>
      <c r="H790" s="91"/>
      <c r="I790" s="1"/>
      <c r="J790" s="1"/>
      <c r="K790" s="1"/>
      <c r="L790" s="62"/>
      <c r="M790" s="62"/>
      <c r="N790" s="62"/>
      <c r="O790" s="62"/>
      <c r="P790" s="62"/>
      <c r="Q790" s="62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90"/>
      <c r="G791" s="91"/>
      <c r="H791" s="91"/>
      <c r="I791" s="1"/>
      <c r="J791" s="1"/>
      <c r="K791" s="1"/>
      <c r="L791" s="62"/>
      <c r="M791" s="62"/>
      <c r="N791" s="62"/>
      <c r="O791" s="62"/>
      <c r="P791" s="62"/>
      <c r="Q791" s="62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90"/>
      <c r="G792" s="91"/>
      <c r="H792" s="91"/>
      <c r="I792" s="1"/>
      <c r="J792" s="1"/>
      <c r="K792" s="1"/>
      <c r="L792" s="62"/>
      <c r="M792" s="62"/>
      <c r="N792" s="62"/>
      <c r="O792" s="62"/>
      <c r="P792" s="62"/>
      <c r="Q792" s="62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90"/>
      <c r="G793" s="91"/>
      <c r="H793" s="91"/>
      <c r="I793" s="1"/>
      <c r="J793" s="1"/>
      <c r="K793" s="1"/>
      <c r="L793" s="62"/>
      <c r="M793" s="62"/>
      <c r="N793" s="62"/>
      <c r="O793" s="62"/>
      <c r="P793" s="62"/>
      <c r="Q793" s="62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90"/>
      <c r="G794" s="91"/>
      <c r="H794" s="91"/>
      <c r="I794" s="1"/>
      <c r="J794" s="1"/>
      <c r="K794" s="1"/>
      <c r="L794" s="62"/>
      <c r="M794" s="62"/>
      <c r="N794" s="62"/>
      <c r="O794" s="62"/>
      <c r="P794" s="62"/>
      <c r="Q794" s="62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90"/>
      <c r="G795" s="91"/>
      <c r="H795" s="91"/>
      <c r="I795" s="1"/>
      <c r="J795" s="1"/>
      <c r="K795" s="1"/>
      <c r="L795" s="62"/>
      <c r="M795" s="62"/>
      <c r="N795" s="62"/>
      <c r="O795" s="62"/>
      <c r="P795" s="62"/>
      <c r="Q795" s="62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90"/>
      <c r="G796" s="91"/>
      <c r="H796" s="91"/>
      <c r="I796" s="1"/>
      <c r="J796" s="1"/>
      <c r="K796" s="1"/>
      <c r="L796" s="62"/>
      <c r="M796" s="62"/>
      <c r="N796" s="62"/>
      <c r="O796" s="62"/>
      <c r="P796" s="62"/>
      <c r="Q796" s="62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90"/>
      <c r="G797" s="91"/>
      <c r="H797" s="91"/>
      <c r="I797" s="1"/>
      <c r="J797" s="1"/>
      <c r="K797" s="1"/>
      <c r="L797" s="62"/>
      <c r="M797" s="62"/>
      <c r="N797" s="62"/>
      <c r="O797" s="62"/>
      <c r="P797" s="62"/>
      <c r="Q797" s="62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90"/>
      <c r="G798" s="91"/>
      <c r="H798" s="91"/>
      <c r="I798" s="1"/>
      <c r="J798" s="1"/>
      <c r="K798" s="1"/>
      <c r="L798" s="62"/>
      <c r="M798" s="62"/>
      <c r="N798" s="62"/>
      <c r="O798" s="62"/>
      <c r="P798" s="62"/>
      <c r="Q798" s="62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90"/>
      <c r="G799" s="91"/>
      <c r="H799" s="91"/>
      <c r="I799" s="1"/>
      <c r="J799" s="1"/>
      <c r="K799" s="1"/>
      <c r="L799" s="62"/>
      <c r="M799" s="62"/>
      <c r="N799" s="62"/>
      <c r="O799" s="62"/>
      <c r="P799" s="62"/>
      <c r="Q799" s="62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90"/>
      <c r="G800" s="91"/>
      <c r="H800" s="91"/>
      <c r="I800" s="1"/>
      <c r="J800" s="1"/>
      <c r="K800" s="1"/>
      <c r="L800" s="62"/>
      <c r="M800" s="62"/>
      <c r="N800" s="62"/>
      <c r="O800" s="62"/>
      <c r="P800" s="62"/>
      <c r="Q800" s="62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90"/>
      <c r="G801" s="91"/>
      <c r="H801" s="91"/>
      <c r="I801" s="1"/>
      <c r="J801" s="1"/>
      <c r="K801" s="1"/>
      <c r="L801" s="62"/>
      <c r="M801" s="62"/>
      <c r="N801" s="62"/>
      <c r="O801" s="62"/>
      <c r="P801" s="62"/>
      <c r="Q801" s="62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90"/>
      <c r="G802" s="91"/>
      <c r="H802" s="91"/>
      <c r="I802" s="1"/>
      <c r="J802" s="1"/>
      <c r="K802" s="1"/>
      <c r="L802" s="62"/>
      <c r="M802" s="62"/>
      <c r="N802" s="62"/>
      <c r="O802" s="62"/>
      <c r="P802" s="62"/>
      <c r="Q802" s="62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90"/>
      <c r="G803" s="91"/>
      <c r="H803" s="91"/>
      <c r="I803" s="1"/>
      <c r="J803" s="1"/>
      <c r="K803" s="1"/>
      <c r="L803" s="62"/>
      <c r="M803" s="62"/>
      <c r="N803" s="62"/>
      <c r="O803" s="62"/>
      <c r="P803" s="62"/>
      <c r="Q803" s="62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90"/>
      <c r="G804" s="91"/>
      <c r="H804" s="91"/>
      <c r="I804" s="1"/>
      <c r="J804" s="1"/>
      <c r="K804" s="1"/>
      <c r="L804" s="62"/>
      <c r="M804" s="62"/>
      <c r="N804" s="62"/>
      <c r="O804" s="62"/>
      <c r="P804" s="62"/>
      <c r="Q804" s="62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90"/>
      <c r="G805" s="91"/>
      <c r="H805" s="91"/>
      <c r="I805" s="1"/>
      <c r="J805" s="1"/>
      <c r="K805" s="1"/>
      <c r="L805" s="62"/>
      <c r="M805" s="62"/>
      <c r="N805" s="62"/>
      <c r="O805" s="62"/>
      <c r="P805" s="62"/>
      <c r="Q805" s="62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90"/>
      <c r="G806" s="91"/>
      <c r="H806" s="91"/>
      <c r="I806" s="1"/>
      <c r="J806" s="1"/>
      <c r="K806" s="1"/>
      <c r="L806" s="62"/>
      <c r="M806" s="62"/>
      <c r="N806" s="62"/>
      <c r="O806" s="62"/>
      <c r="P806" s="62"/>
      <c r="Q806" s="62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90"/>
      <c r="G807" s="91"/>
      <c r="H807" s="91"/>
      <c r="I807" s="1"/>
      <c r="J807" s="1"/>
      <c r="K807" s="1"/>
      <c r="L807" s="62"/>
      <c r="M807" s="62"/>
      <c r="N807" s="62"/>
      <c r="O807" s="62"/>
      <c r="P807" s="62"/>
      <c r="Q807" s="62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90"/>
      <c r="G808" s="91"/>
      <c r="H808" s="91"/>
      <c r="I808" s="1"/>
      <c r="J808" s="1"/>
      <c r="K808" s="1"/>
      <c r="L808" s="62"/>
      <c r="M808" s="62"/>
      <c r="N808" s="62"/>
      <c r="O808" s="62"/>
      <c r="P808" s="62"/>
      <c r="Q808" s="62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90"/>
      <c r="G809" s="91"/>
      <c r="H809" s="91"/>
      <c r="I809" s="1"/>
      <c r="J809" s="1"/>
      <c r="K809" s="1"/>
      <c r="L809" s="62"/>
      <c r="M809" s="62"/>
      <c r="N809" s="62"/>
      <c r="O809" s="62"/>
      <c r="P809" s="62"/>
      <c r="Q809" s="62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90"/>
      <c r="G810" s="91"/>
      <c r="H810" s="91"/>
      <c r="I810" s="1"/>
      <c r="J810" s="1"/>
      <c r="K810" s="1"/>
      <c r="L810" s="62"/>
      <c r="M810" s="62"/>
      <c r="N810" s="62"/>
      <c r="O810" s="62"/>
      <c r="P810" s="62"/>
      <c r="Q810" s="62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90"/>
      <c r="G811" s="91"/>
      <c r="H811" s="91"/>
      <c r="I811" s="1"/>
      <c r="J811" s="1"/>
      <c r="K811" s="1"/>
      <c r="L811" s="62"/>
      <c r="M811" s="62"/>
      <c r="N811" s="62"/>
      <c r="O811" s="62"/>
      <c r="P811" s="62"/>
      <c r="Q811" s="62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90"/>
      <c r="G812" s="91"/>
      <c r="H812" s="91"/>
      <c r="I812" s="1"/>
      <c r="J812" s="1"/>
      <c r="K812" s="1"/>
      <c r="L812" s="62"/>
      <c r="M812" s="62"/>
      <c r="N812" s="62"/>
      <c r="O812" s="62"/>
      <c r="P812" s="62"/>
      <c r="Q812" s="62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90"/>
      <c r="G813" s="91"/>
      <c r="H813" s="91"/>
      <c r="I813" s="1"/>
      <c r="J813" s="1"/>
      <c r="K813" s="1"/>
      <c r="L813" s="62"/>
      <c r="M813" s="62"/>
      <c r="N813" s="62"/>
      <c r="O813" s="62"/>
      <c r="P813" s="62"/>
      <c r="Q813" s="62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90"/>
      <c r="G814" s="91"/>
      <c r="H814" s="91"/>
      <c r="I814" s="1"/>
      <c r="J814" s="1"/>
      <c r="K814" s="1"/>
      <c r="L814" s="62"/>
      <c r="M814" s="62"/>
      <c r="N814" s="62"/>
      <c r="O814" s="62"/>
      <c r="P814" s="62"/>
      <c r="Q814" s="62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90"/>
      <c r="G815" s="91"/>
      <c r="H815" s="91"/>
      <c r="I815" s="1"/>
      <c r="J815" s="1"/>
      <c r="K815" s="1"/>
      <c r="L815" s="62"/>
      <c r="M815" s="62"/>
      <c r="N815" s="62"/>
      <c r="O815" s="62"/>
      <c r="P815" s="62"/>
      <c r="Q815" s="62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90"/>
      <c r="G816" s="91"/>
      <c r="H816" s="91"/>
      <c r="I816" s="1"/>
      <c r="J816" s="1"/>
      <c r="K816" s="1"/>
      <c r="L816" s="62"/>
      <c r="M816" s="62"/>
      <c r="N816" s="62"/>
      <c r="O816" s="62"/>
      <c r="P816" s="62"/>
      <c r="Q816" s="62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90"/>
      <c r="G817" s="91"/>
      <c r="H817" s="91"/>
      <c r="I817" s="1"/>
      <c r="J817" s="1"/>
      <c r="K817" s="1"/>
      <c r="L817" s="62"/>
      <c r="M817" s="62"/>
      <c r="N817" s="62"/>
      <c r="O817" s="62"/>
      <c r="P817" s="62"/>
      <c r="Q817" s="62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90"/>
      <c r="G818" s="91"/>
      <c r="H818" s="91"/>
      <c r="I818" s="1"/>
      <c r="J818" s="1"/>
      <c r="K818" s="1"/>
      <c r="L818" s="62"/>
      <c r="M818" s="62"/>
      <c r="N818" s="62"/>
      <c r="O818" s="62"/>
      <c r="P818" s="62"/>
      <c r="Q818" s="62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90"/>
      <c r="G819" s="91"/>
      <c r="H819" s="91"/>
      <c r="I819" s="1"/>
      <c r="J819" s="1"/>
      <c r="K819" s="1"/>
      <c r="L819" s="62"/>
      <c r="M819" s="62"/>
      <c r="N819" s="62"/>
      <c r="O819" s="62"/>
      <c r="P819" s="62"/>
      <c r="Q819" s="62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90"/>
      <c r="G820" s="91"/>
      <c r="H820" s="91"/>
      <c r="I820" s="1"/>
      <c r="J820" s="1"/>
      <c r="K820" s="1"/>
      <c r="L820" s="62"/>
      <c r="M820" s="62"/>
      <c r="N820" s="62"/>
      <c r="O820" s="62"/>
      <c r="P820" s="62"/>
      <c r="Q820" s="62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90"/>
      <c r="G821" s="91"/>
      <c r="H821" s="91"/>
      <c r="I821" s="1"/>
      <c r="J821" s="1"/>
      <c r="K821" s="1"/>
      <c r="L821" s="62"/>
      <c r="M821" s="62"/>
      <c r="N821" s="62"/>
      <c r="O821" s="62"/>
      <c r="P821" s="62"/>
      <c r="Q821" s="62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90"/>
      <c r="G822" s="91"/>
      <c r="H822" s="91"/>
      <c r="I822" s="1"/>
      <c r="J822" s="1"/>
      <c r="K822" s="1"/>
      <c r="L822" s="62"/>
      <c r="M822" s="62"/>
      <c r="N822" s="62"/>
      <c r="O822" s="62"/>
      <c r="P822" s="62"/>
      <c r="Q822" s="62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90"/>
      <c r="G823" s="91"/>
      <c r="H823" s="91"/>
      <c r="I823" s="1"/>
      <c r="J823" s="1"/>
      <c r="K823" s="1"/>
      <c r="L823" s="62"/>
      <c r="M823" s="62"/>
      <c r="N823" s="62"/>
      <c r="O823" s="62"/>
      <c r="P823" s="62"/>
      <c r="Q823" s="62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90"/>
      <c r="G824" s="91"/>
      <c r="H824" s="91"/>
      <c r="I824" s="1"/>
      <c r="J824" s="1"/>
      <c r="K824" s="1"/>
      <c r="L824" s="62"/>
      <c r="M824" s="62"/>
      <c r="N824" s="62"/>
      <c r="O824" s="62"/>
      <c r="P824" s="62"/>
      <c r="Q824" s="62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90"/>
      <c r="G825" s="91"/>
      <c r="H825" s="91"/>
      <c r="I825" s="1"/>
      <c r="J825" s="1"/>
      <c r="K825" s="1"/>
      <c r="L825" s="62"/>
      <c r="M825" s="62"/>
      <c r="N825" s="62"/>
      <c r="O825" s="62"/>
      <c r="P825" s="62"/>
      <c r="Q825" s="62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90"/>
      <c r="G826" s="91"/>
      <c r="H826" s="91"/>
      <c r="I826" s="1"/>
      <c r="J826" s="1"/>
      <c r="K826" s="1"/>
      <c r="L826" s="62"/>
      <c r="M826" s="62"/>
      <c r="N826" s="62"/>
      <c r="O826" s="62"/>
      <c r="P826" s="62"/>
      <c r="Q826" s="62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90"/>
      <c r="G827" s="91"/>
      <c r="H827" s="91"/>
      <c r="I827" s="1"/>
      <c r="J827" s="1"/>
      <c r="K827" s="1"/>
      <c r="L827" s="62"/>
      <c r="M827" s="62"/>
      <c r="N827" s="62"/>
      <c r="O827" s="62"/>
      <c r="P827" s="62"/>
      <c r="Q827" s="62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90"/>
      <c r="G828" s="91"/>
      <c r="H828" s="91"/>
      <c r="I828" s="1"/>
      <c r="J828" s="1"/>
      <c r="K828" s="1"/>
      <c r="L828" s="62"/>
      <c r="M828" s="62"/>
      <c r="N828" s="62"/>
      <c r="O828" s="62"/>
      <c r="P828" s="62"/>
      <c r="Q828" s="62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90"/>
      <c r="G829" s="91"/>
      <c r="H829" s="91"/>
      <c r="I829" s="1"/>
      <c r="J829" s="1"/>
      <c r="K829" s="1"/>
      <c r="L829" s="62"/>
      <c r="M829" s="62"/>
      <c r="N829" s="62"/>
      <c r="O829" s="62"/>
      <c r="P829" s="62"/>
      <c r="Q829" s="62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90"/>
      <c r="G830" s="91"/>
      <c r="H830" s="91"/>
      <c r="I830" s="1"/>
      <c r="J830" s="1"/>
      <c r="K830" s="1"/>
      <c r="L830" s="62"/>
      <c r="M830" s="62"/>
      <c r="N830" s="62"/>
      <c r="O830" s="62"/>
      <c r="P830" s="62"/>
      <c r="Q830" s="62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90"/>
      <c r="G831" s="91"/>
      <c r="H831" s="91"/>
      <c r="I831" s="1"/>
      <c r="J831" s="1"/>
      <c r="K831" s="1"/>
      <c r="L831" s="62"/>
      <c r="M831" s="62"/>
      <c r="N831" s="62"/>
      <c r="O831" s="62"/>
      <c r="P831" s="62"/>
      <c r="Q831" s="62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90"/>
      <c r="G832" s="91"/>
      <c r="H832" s="91"/>
      <c r="I832" s="1"/>
      <c r="J832" s="1"/>
      <c r="K832" s="1"/>
      <c r="L832" s="62"/>
      <c r="M832" s="62"/>
      <c r="N832" s="62"/>
      <c r="O832" s="62"/>
      <c r="P832" s="62"/>
      <c r="Q832" s="62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90"/>
      <c r="G833" s="91"/>
      <c r="H833" s="91"/>
      <c r="I833" s="1"/>
      <c r="J833" s="1"/>
      <c r="K833" s="1"/>
      <c r="L833" s="62"/>
      <c r="M833" s="62"/>
      <c r="N833" s="62"/>
      <c r="O833" s="62"/>
      <c r="P833" s="62"/>
      <c r="Q833" s="62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90"/>
      <c r="G834" s="91"/>
      <c r="H834" s="91"/>
      <c r="I834" s="1"/>
      <c r="J834" s="1"/>
      <c r="K834" s="1"/>
      <c r="L834" s="62"/>
      <c r="M834" s="62"/>
      <c r="N834" s="62"/>
      <c r="O834" s="62"/>
      <c r="P834" s="62"/>
      <c r="Q834" s="62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90"/>
      <c r="G835" s="91"/>
      <c r="H835" s="91"/>
      <c r="I835" s="1"/>
      <c r="J835" s="1"/>
      <c r="K835" s="1"/>
      <c r="L835" s="62"/>
      <c r="M835" s="62"/>
      <c r="N835" s="62"/>
      <c r="O835" s="62"/>
      <c r="P835" s="62"/>
      <c r="Q835" s="62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90"/>
      <c r="G836" s="91"/>
      <c r="H836" s="91"/>
      <c r="I836" s="1"/>
      <c r="J836" s="1"/>
      <c r="K836" s="1"/>
      <c r="L836" s="62"/>
      <c r="M836" s="62"/>
      <c r="N836" s="62"/>
      <c r="O836" s="62"/>
      <c r="P836" s="62"/>
      <c r="Q836" s="62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90"/>
      <c r="G837" s="91"/>
      <c r="H837" s="91"/>
      <c r="I837" s="1"/>
      <c r="J837" s="1"/>
      <c r="K837" s="1"/>
      <c r="L837" s="62"/>
      <c r="M837" s="62"/>
      <c r="N837" s="62"/>
      <c r="O837" s="62"/>
      <c r="P837" s="62"/>
      <c r="Q837" s="62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90"/>
      <c r="G838" s="91"/>
      <c r="H838" s="91"/>
      <c r="I838" s="1"/>
      <c r="J838" s="1"/>
      <c r="K838" s="1"/>
      <c r="L838" s="62"/>
      <c r="M838" s="62"/>
      <c r="N838" s="62"/>
      <c r="O838" s="62"/>
      <c r="P838" s="62"/>
      <c r="Q838" s="62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90"/>
      <c r="G839" s="91"/>
      <c r="H839" s="91"/>
      <c r="I839" s="1"/>
      <c r="J839" s="1"/>
      <c r="K839" s="1"/>
      <c r="L839" s="62"/>
      <c r="M839" s="62"/>
      <c r="N839" s="62"/>
      <c r="O839" s="62"/>
      <c r="P839" s="62"/>
      <c r="Q839" s="62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90"/>
      <c r="G840" s="91"/>
      <c r="H840" s="91"/>
      <c r="I840" s="1"/>
      <c r="J840" s="1"/>
      <c r="K840" s="1"/>
      <c r="L840" s="62"/>
      <c r="M840" s="62"/>
      <c r="N840" s="62"/>
      <c r="O840" s="62"/>
      <c r="P840" s="62"/>
      <c r="Q840" s="62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90"/>
      <c r="G841" s="91"/>
      <c r="H841" s="91"/>
      <c r="I841" s="1"/>
      <c r="J841" s="1"/>
      <c r="K841" s="1"/>
      <c r="L841" s="62"/>
      <c r="M841" s="62"/>
      <c r="N841" s="62"/>
      <c r="O841" s="62"/>
      <c r="P841" s="62"/>
      <c r="Q841" s="62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90"/>
      <c r="G842" s="91"/>
      <c r="H842" s="91"/>
      <c r="I842" s="1"/>
      <c r="J842" s="1"/>
      <c r="K842" s="1"/>
      <c r="L842" s="62"/>
      <c r="M842" s="62"/>
      <c r="N842" s="62"/>
      <c r="O842" s="62"/>
      <c r="P842" s="62"/>
      <c r="Q842" s="62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90"/>
      <c r="G843" s="91"/>
      <c r="H843" s="91"/>
      <c r="I843" s="1"/>
      <c r="J843" s="1"/>
      <c r="K843" s="1"/>
      <c r="L843" s="62"/>
      <c r="M843" s="62"/>
      <c r="N843" s="62"/>
      <c r="O843" s="62"/>
      <c r="P843" s="62"/>
      <c r="Q843" s="62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90"/>
      <c r="G844" s="91"/>
      <c r="H844" s="91"/>
      <c r="I844" s="1"/>
      <c r="J844" s="1"/>
      <c r="K844" s="1"/>
      <c r="L844" s="62"/>
      <c r="M844" s="62"/>
      <c r="N844" s="62"/>
      <c r="O844" s="62"/>
      <c r="P844" s="62"/>
      <c r="Q844" s="62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90"/>
      <c r="G845" s="91"/>
      <c r="H845" s="91"/>
      <c r="I845" s="1"/>
      <c r="J845" s="1"/>
      <c r="K845" s="1"/>
      <c r="L845" s="62"/>
      <c r="M845" s="62"/>
      <c r="N845" s="62"/>
      <c r="O845" s="62"/>
      <c r="P845" s="62"/>
      <c r="Q845" s="62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90"/>
      <c r="G846" s="91"/>
      <c r="H846" s="91"/>
      <c r="I846" s="1"/>
      <c r="J846" s="1"/>
      <c r="K846" s="1"/>
      <c r="L846" s="62"/>
      <c r="M846" s="62"/>
      <c r="N846" s="62"/>
      <c r="O846" s="62"/>
      <c r="P846" s="62"/>
      <c r="Q846" s="62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90"/>
      <c r="G847" s="91"/>
      <c r="H847" s="91"/>
      <c r="I847" s="1"/>
      <c r="J847" s="1"/>
      <c r="K847" s="1"/>
      <c r="L847" s="62"/>
      <c r="M847" s="62"/>
      <c r="N847" s="62"/>
      <c r="O847" s="62"/>
      <c r="P847" s="62"/>
      <c r="Q847" s="62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90"/>
      <c r="G848" s="91"/>
      <c r="H848" s="91"/>
      <c r="I848" s="1"/>
      <c r="J848" s="1"/>
      <c r="K848" s="1"/>
      <c r="L848" s="62"/>
      <c r="M848" s="62"/>
      <c r="N848" s="62"/>
      <c r="O848" s="62"/>
      <c r="P848" s="62"/>
      <c r="Q848" s="62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90"/>
      <c r="G849" s="91"/>
      <c r="H849" s="91"/>
      <c r="I849" s="1"/>
      <c r="J849" s="1"/>
      <c r="K849" s="1"/>
      <c r="L849" s="62"/>
      <c r="M849" s="62"/>
      <c r="N849" s="62"/>
      <c r="O849" s="62"/>
      <c r="P849" s="62"/>
      <c r="Q849" s="62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90"/>
      <c r="G850" s="91"/>
      <c r="H850" s="91"/>
      <c r="I850" s="1"/>
      <c r="J850" s="1"/>
      <c r="K850" s="1"/>
      <c r="L850" s="62"/>
      <c r="M850" s="62"/>
      <c r="N850" s="62"/>
      <c r="O850" s="62"/>
      <c r="P850" s="62"/>
      <c r="Q850" s="62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90"/>
      <c r="G851" s="91"/>
      <c r="H851" s="91"/>
      <c r="I851" s="1"/>
      <c r="J851" s="1"/>
      <c r="K851" s="1"/>
      <c r="L851" s="62"/>
      <c r="M851" s="62"/>
      <c r="N851" s="62"/>
      <c r="O851" s="62"/>
      <c r="P851" s="62"/>
      <c r="Q851" s="62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90"/>
      <c r="G852" s="91"/>
      <c r="H852" s="91"/>
      <c r="I852" s="1"/>
      <c r="J852" s="1"/>
      <c r="K852" s="1"/>
      <c r="L852" s="62"/>
      <c r="M852" s="62"/>
      <c r="N852" s="62"/>
      <c r="O852" s="62"/>
      <c r="P852" s="62"/>
      <c r="Q852" s="62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90"/>
      <c r="G853" s="91"/>
      <c r="H853" s="91"/>
      <c r="I853" s="1"/>
      <c r="J853" s="1"/>
      <c r="K853" s="1"/>
      <c r="L853" s="62"/>
      <c r="M853" s="62"/>
      <c r="N853" s="62"/>
      <c r="O853" s="62"/>
      <c r="P853" s="62"/>
      <c r="Q853" s="62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90"/>
      <c r="G854" s="91"/>
      <c r="H854" s="91"/>
      <c r="I854" s="1"/>
      <c r="J854" s="1"/>
      <c r="K854" s="1"/>
      <c r="L854" s="62"/>
      <c r="M854" s="62"/>
      <c r="N854" s="62"/>
      <c r="O854" s="62"/>
      <c r="P854" s="62"/>
      <c r="Q854" s="62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90"/>
      <c r="G855" s="91"/>
      <c r="H855" s="91"/>
      <c r="I855" s="1"/>
      <c r="J855" s="1"/>
      <c r="K855" s="1"/>
      <c r="L855" s="62"/>
      <c r="M855" s="62"/>
      <c r="N855" s="62"/>
      <c r="O855" s="62"/>
      <c r="P855" s="62"/>
      <c r="Q855" s="62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90"/>
      <c r="G856" s="91"/>
      <c r="H856" s="91"/>
      <c r="I856" s="1"/>
      <c r="J856" s="1"/>
      <c r="K856" s="1"/>
      <c r="L856" s="62"/>
      <c r="M856" s="62"/>
      <c r="N856" s="62"/>
      <c r="O856" s="62"/>
      <c r="P856" s="62"/>
      <c r="Q856" s="62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90"/>
      <c r="G857" s="91"/>
      <c r="H857" s="91"/>
      <c r="I857" s="1"/>
      <c r="J857" s="1"/>
      <c r="K857" s="1"/>
      <c r="L857" s="62"/>
      <c r="M857" s="62"/>
      <c r="N857" s="62"/>
      <c r="O857" s="62"/>
      <c r="P857" s="62"/>
      <c r="Q857" s="62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90"/>
      <c r="G858" s="91"/>
      <c r="H858" s="91"/>
      <c r="I858" s="1"/>
      <c r="J858" s="1"/>
      <c r="K858" s="1"/>
      <c r="L858" s="62"/>
      <c r="M858" s="62"/>
      <c r="N858" s="62"/>
      <c r="O858" s="62"/>
      <c r="P858" s="62"/>
      <c r="Q858" s="62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90"/>
      <c r="G859" s="91"/>
      <c r="H859" s="91"/>
      <c r="I859" s="1"/>
      <c r="J859" s="1"/>
      <c r="K859" s="1"/>
      <c r="L859" s="62"/>
      <c r="M859" s="62"/>
      <c r="N859" s="62"/>
      <c r="O859" s="62"/>
      <c r="P859" s="62"/>
      <c r="Q859" s="62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90"/>
      <c r="G860" s="91"/>
      <c r="H860" s="91"/>
      <c r="I860" s="1"/>
      <c r="J860" s="1"/>
      <c r="K860" s="1"/>
      <c r="L860" s="62"/>
      <c r="M860" s="62"/>
      <c r="N860" s="62"/>
      <c r="O860" s="62"/>
      <c r="P860" s="62"/>
      <c r="Q860" s="62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90"/>
      <c r="G861" s="91"/>
      <c r="H861" s="91"/>
      <c r="I861" s="1"/>
      <c r="J861" s="1"/>
      <c r="K861" s="1"/>
      <c r="L861" s="62"/>
      <c r="M861" s="62"/>
      <c r="N861" s="62"/>
      <c r="O861" s="62"/>
      <c r="P861" s="62"/>
      <c r="Q861" s="62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90"/>
      <c r="G862" s="91"/>
      <c r="H862" s="91"/>
      <c r="I862" s="1"/>
      <c r="J862" s="1"/>
      <c r="K862" s="1"/>
      <c r="L862" s="62"/>
      <c r="M862" s="62"/>
      <c r="N862" s="62"/>
      <c r="O862" s="62"/>
      <c r="P862" s="62"/>
      <c r="Q862" s="62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90"/>
      <c r="G863" s="91"/>
      <c r="H863" s="91"/>
      <c r="I863" s="1"/>
      <c r="J863" s="1"/>
      <c r="K863" s="1"/>
      <c r="L863" s="62"/>
      <c r="M863" s="62"/>
      <c r="N863" s="62"/>
      <c r="O863" s="62"/>
      <c r="P863" s="62"/>
      <c r="Q863" s="62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90"/>
      <c r="G864" s="91"/>
      <c r="H864" s="91"/>
      <c r="I864" s="1"/>
      <c r="J864" s="1"/>
      <c r="K864" s="1"/>
      <c r="L864" s="62"/>
      <c r="M864" s="62"/>
      <c r="N864" s="62"/>
      <c r="O864" s="62"/>
      <c r="P864" s="62"/>
      <c r="Q864" s="62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90"/>
      <c r="G865" s="91"/>
      <c r="H865" s="91"/>
      <c r="I865" s="1"/>
      <c r="J865" s="1"/>
      <c r="K865" s="1"/>
      <c r="L865" s="62"/>
      <c r="M865" s="62"/>
      <c r="N865" s="62"/>
      <c r="O865" s="62"/>
      <c r="P865" s="62"/>
      <c r="Q865" s="62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90"/>
      <c r="G866" s="91"/>
      <c r="H866" s="91"/>
      <c r="I866" s="1"/>
      <c r="J866" s="1"/>
      <c r="K866" s="1"/>
      <c r="L866" s="62"/>
      <c r="M866" s="62"/>
      <c r="N866" s="62"/>
      <c r="O866" s="62"/>
      <c r="P866" s="62"/>
      <c r="Q866" s="62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90"/>
      <c r="G867" s="91"/>
      <c r="H867" s="91"/>
      <c r="I867" s="1"/>
      <c r="J867" s="1"/>
      <c r="K867" s="1"/>
      <c r="L867" s="62"/>
      <c r="M867" s="62"/>
      <c r="N867" s="62"/>
      <c r="O867" s="62"/>
      <c r="P867" s="62"/>
      <c r="Q867" s="62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90"/>
      <c r="G868" s="91"/>
      <c r="H868" s="91"/>
      <c r="I868" s="1"/>
      <c r="J868" s="1"/>
      <c r="K868" s="1"/>
      <c r="L868" s="62"/>
      <c r="M868" s="62"/>
      <c r="N868" s="62"/>
      <c r="O868" s="62"/>
      <c r="P868" s="62"/>
      <c r="Q868" s="62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90"/>
      <c r="G869" s="91"/>
      <c r="H869" s="91"/>
      <c r="I869" s="1"/>
      <c r="J869" s="1"/>
      <c r="K869" s="1"/>
      <c r="L869" s="62"/>
      <c r="M869" s="62"/>
      <c r="N869" s="62"/>
      <c r="O869" s="62"/>
      <c r="P869" s="62"/>
      <c r="Q869" s="62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90"/>
      <c r="G870" s="91"/>
      <c r="H870" s="91"/>
      <c r="I870" s="1"/>
      <c r="J870" s="1"/>
      <c r="K870" s="1"/>
      <c r="L870" s="62"/>
      <c r="M870" s="62"/>
      <c r="N870" s="62"/>
      <c r="O870" s="62"/>
      <c r="P870" s="62"/>
      <c r="Q870" s="62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90"/>
      <c r="G871" s="91"/>
      <c r="H871" s="91"/>
      <c r="I871" s="1"/>
      <c r="J871" s="1"/>
      <c r="K871" s="1"/>
      <c r="L871" s="62"/>
      <c r="M871" s="62"/>
      <c r="N871" s="62"/>
      <c r="O871" s="62"/>
      <c r="P871" s="62"/>
      <c r="Q871" s="62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90"/>
      <c r="G872" s="91"/>
      <c r="H872" s="91"/>
      <c r="I872" s="1"/>
      <c r="J872" s="1"/>
      <c r="K872" s="1"/>
      <c r="L872" s="62"/>
      <c r="M872" s="62"/>
      <c r="N872" s="62"/>
      <c r="O872" s="62"/>
      <c r="P872" s="62"/>
      <c r="Q872" s="62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90"/>
      <c r="G873" s="91"/>
      <c r="H873" s="91"/>
      <c r="I873" s="1"/>
      <c r="J873" s="1"/>
      <c r="K873" s="1"/>
      <c r="L873" s="62"/>
      <c r="M873" s="62"/>
      <c r="N873" s="62"/>
      <c r="O873" s="62"/>
      <c r="P873" s="62"/>
      <c r="Q873" s="62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90"/>
      <c r="G874" s="91"/>
      <c r="H874" s="91"/>
      <c r="I874" s="1"/>
      <c r="J874" s="1"/>
      <c r="K874" s="1"/>
      <c r="L874" s="62"/>
      <c r="M874" s="62"/>
      <c r="N874" s="62"/>
      <c r="O874" s="62"/>
      <c r="P874" s="62"/>
      <c r="Q874" s="62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90"/>
      <c r="G875" s="91"/>
      <c r="H875" s="91"/>
      <c r="I875" s="1"/>
      <c r="J875" s="1"/>
      <c r="K875" s="1"/>
      <c r="L875" s="62"/>
      <c r="M875" s="62"/>
      <c r="N875" s="62"/>
      <c r="O875" s="62"/>
      <c r="P875" s="62"/>
      <c r="Q875" s="62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90"/>
      <c r="G876" s="91"/>
      <c r="H876" s="91"/>
      <c r="I876" s="1"/>
      <c r="J876" s="1"/>
      <c r="K876" s="1"/>
      <c r="L876" s="62"/>
      <c r="M876" s="62"/>
      <c r="N876" s="62"/>
      <c r="O876" s="62"/>
      <c r="P876" s="62"/>
      <c r="Q876" s="62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90"/>
      <c r="G877" s="91"/>
      <c r="H877" s="91"/>
      <c r="I877" s="1"/>
      <c r="J877" s="1"/>
      <c r="K877" s="1"/>
      <c r="L877" s="62"/>
      <c r="M877" s="62"/>
      <c r="N877" s="62"/>
      <c r="O877" s="62"/>
      <c r="P877" s="62"/>
      <c r="Q877" s="62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90"/>
      <c r="G878" s="91"/>
      <c r="H878" s="91"/>
      <c r="I878" s="1"/>
      <c r="J878" s="1"/>
      <c r="K878" s="1"/>
      <c r="L878" s="62"/>
      <c r="M878" s="62"/>
      <c r="N878" s="62"/>
      <c r="O878" s="62"/>
      <c r="P878" s="62"/>
      <c r="Q878" s="62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90"/>
      <c r="G879" s="91"/>
      <c r="H879" s="91"/>
      <c r="I879" s="1"/>
      <c r="J879" s="1"/>
      <c r="K879" s="1"/>
      <c r="L879" s="62"/>
      <c r="M879" s="62"/>
      <c r="N879" s="62"/>
      <c r="O879" s="62"/>
      <c r="P879" s="62"/>
      <c r="Q879" s="62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90"/>
      <c r="G880" s="91"/>
      <c r="H880" s="91"/>
      <c r="I880" s="1"/>
      <c r="J880" s="1"/>
      <c r="K880" s="1"/>
      <c r="L880" s="62"/>
      <c r="M880" s="62"/>
      <c r="N880" s="62"/>
      <c r="O880" s="62"/>
      <c r="P880" s="62"/>
      <c r="Q880" s="62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90"/>
      <c r="G881" s="91"/>
      <c r="H881" s="91"/>
      <c r="I881" s="1"/>
      <c r="J881" s="1"/>
      <c r="K881" s="1"/>
      <c r="L881" s="62"/>
      <c r="M881" s="62"/>
      <c r="N881" s="62"/>
      <c r="O881" s="62"/>
      <c r="P881" s="62"/>
      <c r="Q881" s="62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90"/>
      <c r="G882" s="91"/>
      <c r="H882" s="91"/>
      <c r="I882" s="1"/>
      <c r="J882" s="1"/>
      <c r="K882" s="1"/>
      <c r="L882" s="62"/>
      <c r="M882" s="62"/>
      <c r="N882" s="62"/>
      <c r="O882" s="62"/>
      <c r="P882" s="62"/>
      <c r="Q882" s="62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90"/>
      <c r="G883" s="91"/>
      <c r="H883" s="91"/>
      <c r="I883" s="1"/>
      <c r="J883" s="1"/>
      <c r="K883" s="1"/>
      <c r="L883" s="62"/>
      <c r="M883" s="62"/>
      <c r="N883" s="62"/>
      <c r="O883" s="62"/>
      <c r="P883" s="62"/>
      <c r="Q883" s="62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90"/>
      <c r="G884" s="91"/>
      <c r="H884" s="91"/>
      <c r="I884" s="1"/>
      <c r="J884" s="1"/>
      <c r="K884" s="1"/>
      <c r="L884" s="62"/>
      <c r="M884" s="62"/>
      <c r="N884" s="62"/>
      <c r="O884" s="62"/>
      <c r="P884" s="62"/>
      <c r="Q884" s="62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90"/>
      <c r="G885" s="91"/>
      <c r="H885" s="91"/>
      <c r="I885" s="1"/>
      <c r="J885" s="1"/>
      <c r="K885" s="1"/>
      <c r="L885" s="62"/>
      <c r="M885" s="62"/>
      <c r="N885" s="62"/>
      <c r="O885" s="62"/>
      <c r="P885" s="62"/>
      <c r="Q885" s="62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90"/>
      <c r="G886" s="91"/>
      <c r="H886" s="91"/>
      <c r="I886" s="1"/>
      <c r="J886" s="1"/>
      <c r="K886" s="1"/>
      <c r="L886" s="62"/>
      <c r="M886" s="62"/>
      <c r="N886" s="62"/>
      <c r="O886" s="62"/>
      <c r="P886" s="62"/>
      <c r="Q886" s="62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90"/>
      <c r="G887" s="91"/>
      <c r="H887" s="91"/>
      <c r="I887" s="1"/>
      <c r="J887" s="1"/>
      <c r="K887" s="1"/>
      <c r="L887" s="62"/>
      <c r="M887" s="62"/>
      <c r="N887" s="62"/>
      <c r="O887" s="62"/>
      <c r="P887" s="62"/>
      <c r="Q887" s="62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90"/>
      <c r="G888" s="91"/>
      <c r="H888" s="91"/>
      <c r="I888" s="1"/>
      <c r="J888" s="1"/>
      <c r="K888" s="1"/>
      <c r="L888" s="62"/>
      <c r="M888" s="62"/>
      <c r="N888" s="62"/>
      <c r="O888" s="62"/>
      <c r="P888" s="62"/>
      <c r="Q888" s="62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90"/>
      <c r="G889" s="91"/>
      <c r="H889" s="91"/>
      <c r="I889" s="1"/>
      <c r="J889" s="1"/>
      <c r="K889" s="1"/>
      <c r="L889" s="62"/>
      <c r="M889" s="62"/>
      <c r="N889" s="62"/>
      <c r="O889" s="62"/>
      <c r="P889" s="62"/>
      <c r="Q889" s="62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90"/>
      <c r="G890" s="91"/>
      <c r="H890" s="91"/>
      <c r="I890" s="1"/>
      <c r="J890" s="1"/>
      <c r="K890" s="1"/>
      <c r="L890" s="62"/>
      <c r="M890" s="62"/>
      <c r="N890" s="62"/>
      <c r="O890" s="62"/>
      <c r="P890" s="62"/>
      <c r="Q890" s="62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90"/>
      <c r="G891" s="91"/>
      <c r="H891" s="91"/>
      <c r="I891" s="1"/>
      <c r="J891" s="1"/>
      <c r="K891" s="1"/>
      <c r="L891" s="62"/>
      <c r="M891" s="62"/>
      <c r="N891" s="62"/>
      <c r="O891" s="62"/>
      <c r="P891" s="62"/>
      <c r="Q891" s="62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90"/>
      <c r="G892" s="91"/>
      <c r="H892" s="91"/>
      <c r="I892" s="1"/>
      <c r="J892" s="1"/>
      <c r="K892" s="1"/>
      <c r="L892" s="62"/>
      <c r="M892" s="62"/>
      <c r="N892" s="62"/>
      <c r="O892" s="62"/>
      <c r="P892" s="62"/>
      <c r="Q892" s="62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90"/>
      <c r="G893" s="91"/>
      <c r="H893" s="91"/>
      <c r="I893" s="1"/>
      <c r="J893" s="1"/>
      <c r="K893" s="1"/>
      <c r="L893" s="62"/>
      <c r="M893" s="62"/>
      <c r="N893" s="62"/>
      <c r="O893" s="62"/>
      <c r="P893" s="62"/>
      <c r="Q893" s="62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90"/>
      <c r="G894" s="91"/>
      <c r="H894" s="91"/>
      <c r="I894" s="1"/>
      <c r="J894" s="1"/>
      <c r="K894" s="1"/>
      <c r="L894" s="62"/>
      <c r="M894" s="62"/>
      <c r="N894" s="62"/>
      <c r="O894" s="62"/>
      <c r="P894" s="62"/>
      <c r="Q894" s="62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90"/>
      <c r="G895" s="91"/>
      <c r="H895" s="91"/>
      <c r="I895" s="1"/>
      <c r="J895" s="1"/>
      <c r="K895" s="1"/>
      <c r="L895" s="62"/>
      <c r="M895" s="62"/>
      <c r="N895" s="62"/>
      <c r="O895" s="62"/>
      <c r="P895" s="62"/>
      <c r="Q895" s="62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90"/>
      <c r="G896" s="91"/>
      <c r="H896" s="91"/>
      <c r="I896" s="1"/>
      <c r="J896" s="1"/>
      <c r="K896" s="1"/>
      <c r="L896" s="62"/>
      <c r="M896" s="62"/>
      <c r="N896" s="62"/>
      <c r="O896" s="62"/>
      <c r="P896" s="62"/>
      <c r="Q896" s="62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90"/>
      <c r="G897" s="91"/>
      <c r="H897" s="91"/>
      <c r="I897" s="1"/>
      <c r="J897" s="1"/>
      <c r="K897" s="1"/>
      <c r="L897" s="62"/>
      <c r="M897" s="62"/>
      <c r="N897" s="62"/>
      <c r="O897" s="62"/>
      <c r="P897" s="62"/>
      <c r="Q897" s="62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90"/>
      <c r="G898" s="91"/>
      <c r="H898" s="91"/>
      <c r="I898" s="1"/>
      <c r="J898" s="1"/>
      <c r="K898" s="1"/>
      <c r="L898" s="62"/>
      <c r="M898" s="62"/>
      <c r="N898" s="62"/>
      <c r="O898" s="62"/>
      <c r="P898" s="62"/>
      <c r="Q898" s="62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90"/>
      <c r="G899" s="91"/>
      <c r="H899" s="91"/>
      <c r="I899" s="1"/>
      <c r="J899" s="1"/>
      <c r="K899" s="1"/>
      <c r="L899" s="62"/>
      <c r="M899" s="62"/>
      <c r="N899" s="62"/>
      <c r="O899" s="62"/>
      <c r="P899" s="62"/>
      <c r="Q899" s="62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90"/>
      <c r="G900" s="91"/>
      <c r="H900" s="91"/>
      <c r="I900" s="1"/>
      <c r="J900" s="1"/>
      <c r="K900" s="1"/>
      <c r="L900" s="62"/>
      <c r="M900" s="62"/>
      <c r="N900" s="62"/>
      <c r="O900" s="62"/>
      <c r="P900" s="62"/>
      <c r="Q900" s="62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90"/>
      <c r="G901" s="91"/>
      <c r="H901" s="91"/>
      <c r="I901" s="1"/>
      <c r="J901" s="1"/>
      <c r="K901" s="1"/>
      <c r="L901" s="62"/>
      <c r="M901" s="62"/>
      <c r="N901" s="62"/>
      <c r="O901" s="62"/>
      <c r="P901" s="62"/>
      <c r="Q901" s="62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90"/>
      <c r="G902" s="91"/>
      <c r="H902" s="91"/>
      <c r="I902" s="1"/>
      <c r="J902" s="1"/>
      <c r="K902" s="1"/>
      <c r="L902" s="62"/>
      <c r="M902" s="62"/>
      <c r="N902" s="62"/>
      <c r="O902" s="62"/>
      <c r="P902" s="62"/>
      <c r="Q902" s="62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90"/>
      <c r="G903" s="91"/>
      <c r="H903" s="91"/>
      <c r="I903" s="1"/>
      <c r="J903" s="1"/>
      <c r="K903" s="1"/>
      <c r="L903" s="62"/>
      <c r="M903" s="62"/>
      <c r="N903" s="62"/>
      <c r="O903" s="62"/>
      <c r="P903" s="62"/>
      <c r="Q903" s="62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90"/>
      <c r="G904" s="91"/>
      <c r="H904" s="91"/>
      <c r="I904" s="1"/>
      <c r="J904" s="1"/>
      <c r="K904" s="1"/>
      <c r="L904" s="62"/>
      <c r="M904" s="62"/>
      <c r="N904" s="62"/>
      <c r="O904" s="62"/>
      <c r="P904" s="62"/>
      <c r="Q904" s="62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90"/>
      <c r="G905" s="91"/>
      <c r="H905" s="91"/>
      <c r="I905" s="1"/>
      <c r="J905" s="1"/>
      <c r="K905" s="1"/>
      <c r="L905" s="62"/>
      <c r="M905" s="62"/>
      <c r="N905" s="62"/>
      <c r="O905" s="62"/>
      <c r="P905" s="62"/>
      <c r="Q905" s="62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90"/>
      <c r="G906" s="91"/>
      <c r="H906" s="91"/>
      <c r="I906" s="1"/>
      <c r="J906" s="1"/>
      <c r="K906" s="1"/>
      <c r="L906" s="62"/>
      <c r="M906" s="62"/>
      <c r="N906" s="62"/>
      <c r="O906" s="62"/>
      <c r="P906" s="62"/>
      <c r="Q906" s="62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90"/>
      <c r="G907" s="91"/>
      <c r="H907" s="91"/>
      <c r="I907" s="1"/>
      <c r="J907" s="1"/>
      <c r="K907" s="1"/>
      <c r="L907" s="62"/>
      <c r="M907" s="62"/>
      <c r="N907" s="62"/>
      <c r="O907" s="62"/>
      <c r="P907" s="62"/>
      <c r="Q907" s="62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90"/>
      <c r="G908" s="91"/>
      <c r="H908" s="91"/>
      <c r="I908" s="1"/>
      <c r="J908" s="1"/>
      <c r="K908" s="1"/>
      <c r="L908" s="62"/>
      <c r="M908" s="62"/>
      <c r="N908" s="62"/>
      <c r="O908" s="62"/>
      <c r="P908" s="62"/>
      <c r="Q908" s="62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90"/>
      <c r="G909" s="91"/>
      <c r="H909" s="91"/>
      <c r="I909" s="1"/>
      <c r="J909" s="1"/>
      <c r="K909" s="1"/>
      <c r="L909" s="62"/>
      <c r="M909" s="62"/>
      <c r="N909" s="62"/>
      <c r="O909" s="62"/>
      <c r="P909" s="62"/>
      <c r="Q909" s="62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90"/>
      <c r="G910" s="91"/>
      <c r="H910" s="91"/>
      <c r="I910" s="1"/>
      <c r="J910" s="1"/>
      <c r="K910" s="1"/>
      <c r="L910" s="62"/>
      <c r="M910" s="62"/>
      <c r="N910" s="62"/>
      <c r="O910" s="62"/>
      <c r="P910" s="62"/>
      <c r="Q910" s="62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90"/>
      <c r="G911" s="91"/>
      <c r="H911" s="91"/>
      <c r="I911" s="1"/>
      <c r="J911" s="1"/>
      <c r="K911" s="1"/>
      <c r="L911" s="62"/>
      <c r="M911" s="62"/>
      <c r="N911" s="62"/>
      <c r="O911" s="62"/>
      <c r="P911" s="62"/>
      <c r="Q911" s="62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90"/>
      <c r="G912" s="91"/>
      <c r="H912" s="91"/>
      <c r="I912" s="1"/>
      <c r="J912" s="1"/>
      <c r="K912" s="1"/>
      <c r="L912" s="62"/>
      <c r="M912" s="62"/>
      <c r="N912" s="62"/>
      <c r="O912" s="62"/>
      <c r="P912" s="62"/>
      <c r="Q912" s="62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90"/>
      <c r="G913" s="91"/>
      <c r="H913" s="91"/>
      <c r="I913" s="1"/>
      <c r="J913" s="1"/>
      <c r="K913" s="1"/>
      <c r="L913" s="62"/>
      <c r="M913" s="62"/>
      <c r="N913" s="62"/>
      <c r="O913" s="62"/>
      <c r="P913" s="62"/>
      <c r="Q913" s="62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90"/>
      <c r="G914" s="91"/>
      <c r="H914" s="91"/>
      <c r="I914" s="1"/>
      <c r="J914" s="1"/>
      <c r="K914" s="1"/>
      <c r="L914" s="62"/>
      <c r="M914" s="62"/>
      <c r="N914" s="62"/>
      <c r="O914" s="62"/>
      <c r="P914" s="62"/>
      <c r="Q914" s="62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90"/>
      <c r="G915" s="91"/>
      <c r="H915" s="91"/>
      <c r="I915" s="1"/>
      <c r="J915" s="1"/>
      <c r="K915" s="1"/>
      <c r="L915" s="62"/>
      <c r="M915" s="62"/>
      <c r="N915" s="62"/>
      <c r="O915" s="62"/>
      <c r="P915" s="62"/>
      <c r="Q915" s="62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90"/>
      <c r="G916" s="91"/>
      <c r="H916" s="91"/>
      <c r="I916" s="1"/>
      <c r="J916" s="1"/>
      <c r="K916" s="1"/>
      <c r="L916" s="62"/>
      <c r="M916" s="62"/>
      <c r="N916" s="62"/>
      <c r="O916" s="62"/>
      <c r="P916" s="62"/>
      <c r="Q916" s="62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90"/>
      <c r="G917" s="91"/>
      <c r="H917" s="91"/>
      <c r="I917" s="1"/>
      <c r="J917" s="1"/>
      <c r="K917" s="1"/>
      <c r="L917" s="62"/>
      <c r="M917" s="62"/>
      <c r="N917" s="62"/>
      <c r="O917" s="62"/>
      <c r="P917" s="62"/>
      <c r="Q917" s="62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90"/>
      <c r="G918" s="91"/>
      <c r="H918" s="91"/>
      <c r="I918" s="1"/>
      <c r="J918" s="1"/>
      <c r="K918" s="1"/>
      <c r="L918" s="62"/>
      <c r="M918" s="62"/>
      <c r="N918" s="62"/>
      <c r="O918" s="62"/>
      <c r="P918" s="62"/>
      <c r="Q918" s="62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90"/>
      <c r="G919" s="91"/>
      <c r="H919" s="91"/>
      <c r="I919" s="1"/>
      <c r="J919" s="1"/>
      <c r="K919" s="1"/>
      <c r="L919" s="62"/>
      <c r="M919" s="62"/>
      <c r="N919" s="62"/>
      <c r="O919" s="62"/>
      <c r="P919" s="62"/>
      <c r="Q919" s="62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90"/>
      <c r="G920" s="91"/>
      <c r="H920" s="91"/>
      <c r="I920" s="1"/>
      <c r="J920" s="1"/>
      <c r="K920" s="1"/>
      <c r="L920" s="62"/>
      <c r="M920" s="62"/>
      <c r="N920" s="62"/>
      <c r="O920" s="62"/>
      <c r="P920" s="62"/>
      <c r="Q920" s="62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90"/>
      <c r="G921" s="91"/>
      <c r="H921" s="91"/>
      <c r="I921" s="1"/>
      <c r="J921" s="1"/>
      <c r="K921" s="1"/>
      <c r="L921" s="62"/>
      <c r="M921" s="62"/>
      <c r="N921" s="62"/>
      <c r="O921" s="62"/>
      <c r="P921" s="62"/>
      <c r="Q921" s="62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90"/>
      <c r="G922" s="91"/>
      <c r="H922" s="91"/>
      <c r="I922" s="1"/>
      <c r="J922" s="1"/>
      <c r="K922" s="1"/>
      <c r="L922" s="62"/>
      <c r="M922" s="62"/>
      <c r="N922" s="62"/>
      <c r="O922" s="62"/>
      <c r="P922" s="62"/>
      <c r="Q922" s="62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90"/>
      <c r="G923" s="91"/>
      <c r="H923" s="91"/>
      <c r="I923" s="1"/>
      <c r="J923" s="1"/>
      <c r="K923" s="1"/>
      <c r="L923" s="62"/>
      <c r="M923" s="62"/>
      <c r="N923" s="62"/>
      <c r="O923" s="62"/>
      <c r="P923" s="62"/>
      <c r="Q923" s="62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90"/>
      <c r="G924" s="91"/>
      <c r="H924" s="91"/>
      <c r="I924" s="1"/>
      <c r="J924" s="1"/>
      <c r="K924" s="1"/>
      <c r="L924" s="62"/>
      <c r="M924" s="62"/>
      <c r="N924" s="62"/>
      <c r="O924" s="62"/>
      <c r="P924" s="62"/>
      <c r="Q924" s="62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90"/>
      <c r="G925" s="91"/>
      <c r="H925" s="91"/>
      <c r="I925" s="1"/>
      <c r="J925" s="1"/>
      <c r="K925" s="1"/>
      <c r="L925" s="62"/>
      <c r="M925" s="62"/>
      <c r="N925" s="62"/>
      <c r="O925" s="62"/>
      <c r="P925" s="62"/>
      <c r="Q925" s="62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90"/>
      <c r="G926" s="91"/>
      <c r="H926" s="91"/>
      <c r="I926" s="1"/>
      <c r="J926" s="1"/>
      <c r="K926" s="1"/>
      <c r="L926" s="62"/>
      <c r="M926" s="62"/>
      <c r="N926" s="62"/>
      <c r="O926" s="62"/>
      <c r="P926" s="62"/>
      <c r="Q926" s="62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90"/>
      <c r="G927" s="91"/>
      <c r="H927" s="91"/>
      <c r="I927" s="1"/>
      <c r="J927" s="1"/>
      <c r="K927" s="1"/>
      <c r="L927" s="62"/>
      <c r="M927" s="62"/>
      <c r="N927" s="62"/>
      <c r="O927" s="62"/>
      <c r="P927" s="62"/>
      <c r="Q927" s="62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90"/>
      <c r="G928" s="91"/>
      <c r="H928" s="91"/>
      <c r="I928" s="1"/>
      <c r="J928" s="1"/>
      <c r="K928" s="1"/>
      <c r="L928" s="62"/>
      <c r="M928" s="62"/>
      <c r="N928" s="62"/>
      <c r="O928" s="62"/>
      <c r="P928" s="62"/>
      <c r="Q928" s="62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90"/>
      <c r="G929" s="91"/>
      <c r="H929" s="91"/>
      <c r="I929" s="1"/>
      <c r="J929" s="1"/>
      <c r="K929" s="1"/>
      <c r="L929" s="62"/>
      <c r="M929" s="62"/>
      <c r="N929" s="62"/>
      <c r="O929" s="62"/>
      <c r="P929" s="62"/>
      <c r="Q929" s="62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90"/>
      <c r="G930" s="91"/>
      <c r="H930" s="91"/>
      <c r="I930" s="1"/>
      <c r="J930" s="1"/>
      <c r="K930" s="1"/>
      <c r="L930" s="62"/>
      <c r="M930" s="62"/>
      <c r="N930" s="62"/>
      <c r="O930" s="62"/>
      <c r="P930" s="62"/>
      <c r="Q930" s="62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90"/>
      <c r="G931" s="91"/>
      <c r="H931" s="91"/>
      <c r="I931" s="1"/>
      <c r="J931" s="1"/>
      <c r="K931" s="1"/>
      <c r="L931" s="62"/>
      <c r="M931" s="62"/>
      <c r="N931" s="62"/>
      <c r="O931" s="62"/>
      <c r="P931" s="62"/>
      <c r="Q931" s="62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90"/>
      <c r="G932" s="91"/>
      <c r="H932" s="91"/>
      <c r="I932" s="1"/>
      <c r="J932" s="1"/>
      <c r="K932" s="1"/>
      <c r="L932" s="62"/>
      <c r="M932" s="62"/>
      <c r="N932" s="62"/>
      <c r="O932" s="62"/>
      <c r="P932" s="62"/>
      <c r="Q932" s="62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90"/>
      <c r="G933" s="91"/>
      <c r="H933" s="91"/>
      <c r="I933" s="1"/>
      <c r="J933" s="1"/>
      <c r="K933" s="1"/>
      <c r="L933" s="62"/>
      <c r="M933" s="62"/>
      <c r="N933" s="62"/>
      <c r="O933" s="62"/>
      <c r="P933" s="62"/>
      <c r="Q933" s="62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90"/>
      <c r="G934" s="91"/>
      <c r="H934" s="91"/>
      <c r="I934" s="1"/>
      <c r="J934" s="1"/>
      <c r="K934" s="1"/>
      <c r="L934" s="62"/>
      <c r="M934" s="62"/>
      <c r="N934" s="62"/>
      <c r="O934" s="62"/>
      <c r="P934" s="62"/>
      <c r="Q934" s="62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90"/>
      <c r="G935" s="91"/>
      <c r="H935" s="91"/>
      <c r="I935" s="1"/>
      <c r="J935" s="1"/>
      <c r="K935" s="1"/>
      <c r="L935" s="62"/>
      <c r="M935" s="62"/>
      <c r="N935" s="62"/>
      <c r="O935" s="62"/>
      <c r="P935" s="62"/>
      <c r="Q935" s="62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90"/>
      <c r="G936" s="91"/>
      <c r="H936" s="91"/>
      <c r="I936" s="1"/>
      <c r="J936" s="1"/>
      <c r="K936" s="1"/>
      <c r="L936" s="62"/>
      <c r="M936" s="62"/>
      <c r="N936" s="62"/>
      <c r="O936" s="62"/>
      <c r="P936" s="62"/>
      <c r="Q936" s="62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90"/>
      <c r="G937" s="91"/>
      <c r="H937" s="91"/>
      <c r="I937" s="1"/>
      <c r="J937" s="1"/>
      <c r="K937" s="1"/>
      <c r="L937" s="62"/>
      <c r="M937" s="62"/>
      <c r="N937" s="62"/>
      <c r="O937" s="62"/>
      <c r="P937" s="62"/>
      <c r="Q937" s="62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90"/>
      <c r="G938" s="91"/>
      <c r="H938" s="91"/>
      <c r="I938" s="1"/>
      <c r="J938" s="1"/>
      <c r="K938" s="1"/>
      <c r="L938" s="62"/>
      <c r="M938" s="62"/>
      <c r="N938" s="62"/>
      <c r="O938" s="62"/>
      <c r="P938" s="62"/>
      <c r="Q938" s="62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90"/>
      <c r="G939" s="91"/>
      <c r="H939" s="91"/>
      <c r="I939" s="1"/>
      <c r="J939" s="1"/>
      <c r="K939" s="1"/>
      <c r="L939" s="62"/>
      <c r="M939" s="62"/>
      <c r="N939" s="62"/>
      <c r="O939" s="62"/>
      <c r="P939" s="62"/>
      <c r="Q939" s="62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90"/>
      <c r="G940" s="91"/>
      <c r="H940" s="91"/>
      <c r="I940" s="1"/>
      <c r="J940" s="1"/>
      <c r="K940" s="1"/>
      <c r="L940" s="62"/>
      <c r="M940" s="62"/>
      <c r="N940" s="62"/>
      <c r="O940" s="62"/>
      <c r="P940" s="62"/>
      <c r="Q940" s="62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90"/>
      <c r="G941" s="91"/>
      <c r="H941" s="91"/>
      <c r="I941" s="1"/>
      <c r="J941" s="1"/>
      <c r="K941" s="1"/>
      <c r="L941" s="62"/>
      <c r="M941" s="62"/>
      <c r="N941" s="62"/>
      <c r="O941" s="62"/>
      <c r="P941" s="62"/>
      <c r="Q941" s="62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90"/>
      <c r="G942" s="91"/>
      <c r="H942" s="91"/>
      <c r="I942" s="1"/>
      <c r="J942" s="1"/>
      <c r="K942" s="1"/>
      <c r="L942" s="62"/>
      <c r="M942" s="62"/>
      <c r="N942" s="62"/>
      <c r="O942" s="62"/>
      <c r="P942" s="62"/>
      <c r="Q942" s="62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90"/>
      <c r="G943" s="91"/>
      <c r="H943" s="91"/>
      <c r="I943" s="1"/>
      <c r="J943" s="1"/>
      <c r="K943" s="1"/>
      <c r="L943" s="62"/>
      <c r="M943" s="62"/>
      <c r="N943" s="62"/>
      <c r="O943" s="62"/>
      <c r="P943" s="62"/>
      <c r="Q943" s="62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90"/>
      <c r="G944" s="91"/>
      <c r="H944" s="91"/>
      <c r="I944" s="1"/>
      <c r="J944" s="1"/>
      <c r="K944" s="1"/>
      <c r="L944" s="62"/>
      <c r="M944" s="62"/>
      <c r="N944" s="62"/>
      <c r="O944" s="62"/>
      <c r="P944" s="62"/>
      <c r="Q944" s="62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90"/>
      <c r="G945" s="91"/>
      <c r="H945" s="91"/>
      <c r="I945" s="1"/>
      <c r="J945" s="1"/>
      <c r="K945" s="1"/>
      <c r="L945" s="62"/>
      <c r="M945" s="62"/>
      <c r="N945" s="62"/>
      <c r="O945" s="62"/>
      <c r="P945" s="62"/>
      <c r="Q945" s="62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90"/>
      <c r="G946" s="91"/>
      <c r="H946" s="91"/>
      <c r="I946" s="1"/>
      <c r="J946" s="1"/>
      <c r="K946" s="1"/>
      <c r="L946" s="62"/>
      <c r="M946" s="62"/>
      <c r="N946" s="62"/>
      <c r="O946" s="62"/>
      <c r="P946" s="62"/>
      <c r="Q946" s="62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90"/>
      <c r="G947" s="91"/>
      <c r="H947" s="91"/>
      <c r="I947" s="1"/>
      <c r="J947" s="1"/>
      <c r="K947" s="1"/>
      <c r="L947" s="62"/>
      <c r="M947" s="62"/>
      <c r="N947" s="62"/>
      <c r="O947" s="62"/>
      <c r="P947" s="62"/>
      <c r="Q947" s="62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90"/>
      <c r="G948" s="91"/>
      <c r="H948" s="91"/>
      <c r="I948" s="1"/>
      <c r="J948" s="1"/>
      <c r="K948" s="1"/>
      <c r="L948" s="62"/>
      <c r="M948" s="62"/>
      <c r="N948" s="62"/>
      <c r="O948" s="62"/>
      <c r="P948" s="62"/>
      <c r="Q948" s="62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90"/>
      <c r="G949" s="91"/>
      <c r="H949" s="91"/>
      <c r="I949" s="1"/>
      <c r="J949" s="1"/>
      <c r="K949" s="1"/>
      <c r="L949" s="62"/>
      <c r="M949" s="62"/>
      <c r="N949" s="62"/>
      <c r="O949" s="62"/>
      <c r="P949" s="62"/>
      <c r="Q949" s="62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90"/>
      <c r="G950" s="91"/>
      <c r="H950" s="91"/>
      <c r="I950" s="1"/>
      <c r="J950" s="1"/>
      <c r="K950" s="1"/>
      <c r="L950" s="62"/>
      <c r="M950" s="62"/>
      <c r="N950" s="62"/>
      <c r="O950" s="62"/>
      <c r="P950" s="62"/>
      <c r="Q950" s="62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90"/>
      <c r="G951" s="91"/>
      <c r="H951" s="91"/>
      <c r="I951" s="1"/>
      <c r="J951" s="1"/>
      <c r="K951" s="1"/>
      <c r="L951" s="62"/>
      <c r="M951" s="62"/>
      <c r="N951" s="62"/>
      <c r="O951" s="62"/>
      <c r="P951" s="62"/>
      <c r="Q951" s="62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90"/>
      <c r="G952" s="91"/>
      <c r="H952" s="91"/>
      <c r="I952" s="1"/>
      <c r="J952" s="1"/>
      <c r="K952" s="1"/>
      <c r="L952" s="62"/>
      <c r="M952" s="62"/>
      <c r="N952" s="62"/>
      <c r="O952" s="62"/>
      <c r="P952" s="62"/>
      <c r="Q952" s="62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90"/>
      <c r="G953" s="91"/>
      <c r="H953" s="91"/>
      <c r="I953" s="1"/>
      <c r="J953" s="1"/>
      <c r="K953" s="1"/>
      <c r="L953" s="62"/>
      <c r="M953" s="62"/>
      <c r="N953" s="62"/>
      <c r="O953" s="62"/>
      <c r="P953" s="62"/>
      <c r="Q953" s="62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90"/>
      <c r="G954" s="91"/>
      <c r="H954" s="91"/>
      <c r="I954" s="1"/>
      <c r="J954" s="1"/>
      <c r="K954" s="1"/>
      <c r="L954" s="62"/>
      <c r="M954" s="62"/>
      <c r="N954" s="62"/>
      <c r="O954" s="62"/>
      <c r="P954" s="62"/>
      <c r="Q954" s="62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90"/>
      <c r="G955" s="91"/>
      <c r="H955" s="91"/>
      <c r="I955" s="1"/>
      <c r="J955" s="1"/>
      <c r="K955" s="1"/>
      <c r="L955" s="62"/>
      <c r="M955" s="62"/>
      <c r="N955" s="62"/>
      <c r="O955" s="62"/>
      <c r="P955" s="62"/>
      <c r="Q955" s="62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90"/>
      <c r="G956" s="91"/>
      <c r="H956" s="91"/>
      <c r="I956" s="1"/>
      <c r="J956" s="1"/>
      <c r="K956" s="1"/>
      <c r="L956" s="62"/>
      <c r="M956" s="62"/>
      <c r="N956" s="62"/>
      <c r="O956" s="62"/>
      <c r="P956" s="62"/>
      <c r="Q956" s="62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90"/>
      <c r="G957" s="91"/>
      <c r="H957" s="91"/>
      <c r="I957" s="1"/>
      <c r="J957" s="1"/>
      <c r="K957" s="1"/>
      <c r="L957" s="62"/>
      <c r="M957" s="62"/>
      <c r="N957" s="62"/>
      <c r="O957" s="62"/>
      <c r="P957" s="62"/>
      <c r="Q957" s="62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90"/>
      <c r="G958" s="91"/>
      <c r="H958" s="91"/>
      <c r="I958" s="1"/>
      <c r="J958" s="1"/>
      <c r="K958" s="1"/>
      <c r="L958" s="62"/>
      <c r="M958" s="62"/>
      <c r="N958" s="62"/>
      <c r="O958" s="62"/>
      <c r="P958" s="62"/>
      <c r="Q958" s="62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90"/>
      <c r="G959" s="91"/>
      <c r="H959" s="91"/>
      <c r="I959" s="1"/>
      <c r="J959" s="1"/>
      <c r="K959" s="1"/>
      <c r="L959" s="62"/>
      <c r="M959" s="62"/>
      <c r="N959" s="62"/>
      <c r="O959" s="62"/>
      <c r="P959" s="62"/>
      <c r="Q959" s="62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90"/>
      <c r="G960" s="91"/>
      <c r="H960" s="91"/>
      <c r="I960" s="1"/>
      <c r="J960" s="1"/>
      <c r="K960" s="1"/>
      <c r="L960" s="62"/>
      <c r="M960" s="62"/>
      <c r="N960" s="62"/>
      <c r="O960" s="62"/>
      <c r="P960" s="62"/>
      <c r="Q960" s="62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90"/>
      <c r="G961" s="91"/>
      <c r="H961" s="91"/>
      <c r="I961" s="1"/>
      <c r="J961" s="1"/>
      <c r="K961" s="1"/>
      <c r="L961" s="62"/>
      <c r="M961" s="62"/>
      <c r="N961" s="62"/>
      <c r="O961" s="62"/>
      <c r="P961" s="62"/>
      <c r="Q961" s="62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90"/>
      <c r="G962" s="91"/>
      <c r="H962" s="91"/>
      <c r="I962" s="1"/>
      <c r="J962" s="1"/>
      <c r="K962" s="1"/>
      <c r="L962" s="62"/>
      <c r="M962" s="62"/>
      <c r="N962" s="62"/>
      <c r="O962" s="62"/>
      <c r="P962" s="62"/>
      <c r="Q962" s="62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90"/>
      <c r="G963" s="91"/>
      <c r="H963" s="91"/>
      <c r="I963" s="1"/>
      <c r="J963" s="1"/>
      <c r="K963" s="1"/>
      <c r="L963" s="62"/>
      <c r="M963" s="62"/>
      <c r="N963" s="62"/>
      <c r="O963" s="62"/>
      <c r="P963" s="62"/>
      <c r="Q963" s="62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90"/>
      <c r="G964" s="91"/>
      <c r="H964" s="91"/>
      <c r="I964" s="1"/>
      <c r="J964" s="1"/>
      <c r="K964" s="1"/>
      <c r="L964" s="62"/>
      <c r="M964" s="62"/>
      <c r="N964" s="62"/>
      <c r="O964" s="62"/>
      <c r="P964" s="62"/>
      <c r="Q964" s="62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90"/>
      <c r="G965" s="91"/>
      <c r="H965" s="91"/>
      <c r="I965" s="1"/>
      <c r="J965" s="1"/>
      <c r="K965" s="1"/>
      <c r="L965" s="62"/>
      <c r="M965" s="62"/>
      <c r="N965" s="62"/>
      <c r="O965" s="62"/>
      <c r="P965" s="62"/>
      <c r="Q965" s="62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90"/>
      <c r="G966" s="91"/>
      <c r="H966" s="91"/>
      <c r="I966" s="1"/>
      <c r="J966" s="1"/>
      <c r="K966" s="1"/>
      <c r="L966" s="62"/>
      <c r="M966" s="62"/>
      <c r="N966" s="62"/>
      <c r="O966" s="62"/>
      <c r="P966" s="62"/>
      <c r="Q966" s="62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90"/>
      <c r="G967" s="91"/>
      <c r="H967" s="91"/>
      <c r="I967" s="1"/>
      <c r="J967" s="1"/>
      <c r="K967" s="1"/>
      <c r="L967" s="62"/>
      <c r="M967" s="62"/>
      <c r="N967" s="62"/>
      <c r="O967" s="62"/>
      <c r="P967" s="62"/>
      <c r="Q967" s="62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90"/>
      <c r="G968" s="91"/>
      <c r="H968" s="91"/>
      <c r="I968" s="1"/>
      <c r="J968" s="1"/>
      <c r="K968" s="1"/>
      <c r="L968" s="62"/>
      <c r="M968" s="62"/>
      <c r="N968" s="62"/>
      <c r="O968" s="62"/>
      <c r="P968" s="62"/>
      <c r="Q968" s="62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90"/>
      <c r="G969" s="91"/>
      <c r="H969" s="91"/>
      <c r="I969" s="1"/>
      <c r="J969" s="1"/>
      <c r="K969" s="1"/>
      <c r="L969" s="62"/>
      <c r="M969" s="62"/>
      <c r="N969" s="62"/>
      <c r="O969" s="62"/>
      <c r="P969" s="62"/>
      <c r="Q969" s="62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90"/>
      <c r="G970" s="91"/>
      <c r="H970" s="91"/>
      <c r="I970" s="1"/>
      <c r="J970" s="1"/>
      <c r="K970" s="1"/>
      <c r="L970" s="62"/>
      <c r="M970" s="62"/>
      <c r="N970" s="62"/>
      <c r="O970" s="62"/>
      <c r="P970" s="62"/>
      <c r="Q970" s="62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90"/>
      <c r="G971" s="91"/>
      <c r="H971" s="91"/>
      <c r="I971" s="1"/>
      <c r="J971" s="1"/>
      <c r="K971" s="1"/>
      <c r="L971" s="62"/>
      <c r="M971" s="62"/>
      <c r="N971" s="62"/>
      <c r="O971" s="62"/>
      <c r="P971" s="62"/>
      <c r="Q971" s="62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90"/>
      <c r="G972" s="91"/>
      <c r="H972" s="91"/>
      <c r="I972" s="1"/>
      <c r="J972" s="1"/>
      <c r="K972" s="1"/>
      <c r="L972" s="62"/>
      <c r="M972" s="62"/>
      <c r="N972" s="62"/>
      <c r="O972" s="62"/>
      <c r="P972" s="62"/>
      <c r="Q972" s="62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90"/>
      <c r="G973" s="91"/>
      <c r="H973" s="91"/>
      <c r="I973" s="1"/>
      <c r="J973" s="1"/>
      <c r="K973" s="1"/>
      <c r="L973" s="62"/>
      <c r="M973" s="62"/>
      <c r="N973" s="62"/>
      <c r="O973" s="62"/>
      <c r="P973" s="62"/>
      <c r="Q973" s="62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90"/>
      <c r="G974" s="91"/>
      <c r="H974" s="91"/>
      <c r="I974" s="1"/>
      <c r="J974" s="1"/>
      <c r="K974" s="1"/>
      <c r="L974" s="62"/>
      <c r="M974" s="62"/>
      <c r="N974" s="62"/>
      <c r="O974" s="62"/>
      <c r="P974" s="62"/>
      <c r="Q974" s="62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90"/>
      <c r="G975" s="91"/>
      <c r="H975" s="91"/>
      <c r="I975" s="1"/>
      <c r="J975" s="1"/>
      <c r="K975" s="1"/>
      <c r="L975" s="62"/>
      <c r="M975" s="62"/>
      <c r="N975" s="62"/>
      <c r="O975" s="62"/>
      <c r="P975" s="62"/>
      <c r="Q975" s="62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90"/>
      <c r="G976" s="91"/>
      <c r="H976" s="91"/>
      <c r="I976" s="1"/>
      <c r="J976" s="1"/>
      <c r="K976" s="1"/>
      <c r="L976" s="62"/>
      <c r="M976" s="62"/>
      <c r="N976" s="62"/>
      <c r="O976" s="62"/>
      <c r="P976" s="62"/>
      <c r="Q976" s="62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90"/>
      <c r="G977" s="91"/>
      <c r="H977" s="91"/>
      <c r="I977" s="1"/>
      <c r="J977" s="1"/>
      <c r="K977" s="1"/>
      <c r="L977" s="62"/>
      <c r="M977" s="62"/>
      <c r="N977" s="62"/>
      <c r="O977" s="62"/>
      <c r="P977" s="62"/>
      <c r="Q977" s="62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90"/>
      <c r="G978" s="91"/>
      <c r="H978" s="91"/>
      <c r="I978" s="1"/>
      <c r="J978" s="1"/>
      <c r="K978" s="1"/>
      <c r="L978" s="62"/>
      <c r="M978" s="62"/>
      <c r="N978" s="62"/>
      <c r="O978" s="62"/>
      <c r="P978" s="62"/>
      <c r="Q978" s="62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90"/>
      <c r="G979" s="91"/>
      <c r="H979" s="91"/>
      <c r="I979" s="1"/>
      <c r="J979" s="1"/>
      <c r="K979" s="1"/>
      <c r="L979" s="62"/>
      <c r="M979" s="62"/>
      <c r="N979" s="62"/>
      <c r="O979" s="62"/>
      <c r="P979" s="62"/>
      <c r="Q979" s="62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90"/>
      <c r="G980" s="91"/>
      <c r="H980" s="91"/>
      <c r="I980" s="1"/>
      <c r="J980" s="1"/>
      <c r="K980" s="1"/>
      <c r="L980" s="62"/>
      <c r="M980" s="62"/>
      <c r="N980" s="62"/>
      <c r="O980" s="62"/>
      <c r="P980" s="62"/>
      <c r="Q980" s="62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90"/>
      <c r="G981" s="91"/>
      <c r="H981" s="91"/>
      <c r="I981" s="1"/>
      <c r="J981" s="1"/>
      <c r="K981" s="1"/>
      <c r="L981" s="62"/>
      <c r="M981" s="62"/>
      <c r="N981" s="62"/>
      <c r="O981" s="62"/>
      <c r="P981" s="62"/>
      <c r="Q981" s="62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90"/>
      <c r="G982" s="91"/>
      <c r="H982" s="91"/>
      <c r="I982" s="1"/>
      <c r="J982" s="1"/>
      <c r="K982" s="1"/>
      <c r="L982" s="62"/>
      <c r="M982" s="62"/>
      <c r="N982" s="62"/>
      <c r="O982" s="62"/>
      <c r="P982" s="62"/>
      <c r="Q982" s="62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90"/>
      <c r="G983" s="91"/>
      <c r="H983" s="91"/>
      <c r="I983" s="1"/>
      <c r="J983" s="1"/>
      <c r="K983" s="1"/>
      <c r="L983" s="62"/>
      <c r="M983" s="62"/>
      <c r="N983" s="62"/>
      <c r="O983" s="62"/>
      <c r="P983" s="62"/>
      <c r="Q983" s="62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90"/>
      <c r="G984" s="91"/>
      <c r="H984" s="91"/>
      <c r="I984" s="1"/>
      <c r="J984" s="1"/>
      <c r="K984" s="1"/>
      <c r="L984" s="62"/>
      <c r="M984" s="62"/>
      <c r="N984" s="62"/>
      <c r="O984" s="62"/>
      <c r="P984" s="62"/>
      <c r="Q984" s="62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90"/>
      <c r="G985" s="91"/>
      <c r="H985" s="91"/>
      <c r="I985" s="1"/>
      <c r="J985" s="1"/>
      <c r="K985" s="1"/>
      <c r="L985" s="62"/>
      <c r="M985" s="62"/>
      <c r="N985" s="62"/>
      <c r="O985" s="62"/>
      <c r="P985" s="62"/>
      <c r="Q985" s="62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90"/>
      <c r="G986" s="91"/>
      <c r="H986" s="91"/>
      <c r="I986" s="1"/>
      <c r="J986" s="1"/>
      <c r="K986" s="1"/>
      <c r="L986" s="62"/>
      <c r="M986" s="62"/>
      <c r="N986" s="62"/>
      <c r="O986" s="62"/>
      <c r="P986" s="62"/>
      <c r="Q986" s="62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90"/>
      <c r="G987" s="91"/>
      <c r="H987" s="91"/>
      <c r="I987" s="1"/>
      <c r="J987" s="1"/>
      <c r="K987" s="1"/>
      <c r="L987" s="62"/>
      <c r="M987" s="62"/>
      <c r="N987" s="62"/>
      <c r="O987" s="62"/>
      <c r="P987" s="62"/>
      <c r="Q987" s="62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90"/>
      <c r="G988" s="91"/>
      <c r="H988" s="91"/>
      <c r="I988" s="1"/>
      <c r="J988" s="1"/>
      <c r="K988" s="1"/>
      <c r="L988" s="62"/>
      <c r="M988" s="62"/>
      <c r="N988" s="62"/>
      <c r="O988" s="62"/>
      <c r="P988" s="62"/>
      <c r="Q988" s="62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90"/>
      <c r="G989" s="91"/>
      <c r="H989" s="91"/>
      <c r="I989" s="1"/>
      <c r="J989" s="1"/>
      <c r="K989" s="1"/>
      <c r="L989" s="62"/>
      <c r="M989" s="62"/>
      <c r="N989" s="62"/>
      <c r="O989" s="62"/>
      <c r="P989" s="62"/>
      <c r="Q989" s="62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90"/>
      <c r="G990" s="91"/>
      <c r="H990" s="91"/>
      <c r="I990" s="1"/>
      <c r="J990" s="1"/>
      <c r="K990" s="1"/>
      <c r="L990" s="62"/>
      <c r="M990" s="62"/>
      <c r="N990" s="62"/>
      <c r="O990" s="62"/>
      <c r="P990" s="62"/>
      <c r="Q990" s="62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90"/>
      <c r="G991" s="91"/>
      <c r="H991" s="91"/>
      <c r="I991" s="1"/>
      <c r="J991" s="1"/>
      <c r="K991" s="1"/>
      <c r="L991" s="62"/>
      <c r="M991" s="62"/>
      <c r="N991" s="62"/>
      <c r="O991" s="62"/>
      <c r="P991" s="62"/>
      <c r="Q991" s="62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90"/>
      <c r="G992" s="91"/>
      <c r="H992" s="91"/>
      <c r="I992" s="1"/>
      <c r="J992" s="1"/>
      <c r="K992" s="1"/>
      <c r="L992" s="62"/>
      <c r="M992" s="62"/>
      <c r="N992" s="62"/>
      <c r="O992" s="62"/>
      <c r="P992" s="62"/>
      <c r="Q992" s="62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90"/>
      <c r="G993" s="91"/>
      <c r="H993" s="91"/>
      <c r="I993" s="1"/>
      <c r="J993" s="1"/>
      <c r="K993" s="1"/>
      <c r="L993" s="62"/>
      <c r="M993" s="62"/>
      <c r="N993" s="62"/>
      <c r="O993" s="62"/>
      <c r="P993" s="62"/>
      <c r="Q993" s="62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90"/>
      <c r="G994" s="91"/>
      <c r="H994" s="91"/>
      <c r="I994" s="1"/>
      <c r="J994" s="1"/>
      <c r="K994" s="1"/>
      <c r="L994" s="62"/>
      <c r="M994" s="62"/>
      <c r="N994" s="62"/>
      <c r="O994" s="62"/>
      <c r="P994" s="62"/>
      <c r="Q994" s="62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90"/>
      <c r="G995" s="91"/>
      <c r="H995" s="91"/>
      <c r="I995" s="1"/>
      <c r="J995" s="1"/>
      <c r="K995" s="1"/>
      <c r="L995" s="62"/>
      <c r="M995" s="62"/>
      <c r="N995" s="62"/>
      <c r="O995" s="62"/>
      <c r="P995" s="62"/>
      <c r="Q995" s="62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90"/>
      <c r="G996" s="91"/>
      <c r="H996" s="91"/>
      <c r="I996" s="1"/>
      <c r="J996" s="1"/>
      <c r="K996" s="1"/>
      <c r="L996" s="62"/>
      <c r="M996" s="62"/>
      <c r="N996" s="62"/>
      <c r="O996" s="62"/>
      <c r="P996" s="62"/>
      <c r="Q996" s="62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90"/>
      <c r="G997" s="91"/>
      <c r="H997" s="91"/>
      <c r="I997" s="1"/>
      <c r="J997" s="1"/>
      <c r="K997" s="1"/>
      <c r="L997" s="62"/>
      <c r="M997" s="62"/>
      <c r="N997" s="62"/>
      <c r="O997" s="62"/>
      <c r="P997" s="62"/>
      <c r="Q997" s="62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90"/>
      <c r="G998" s="91"/>
      <c r="H998" s="91"/>
      <c r="I998" s="1"/>
      <c r="J998" s="1"/>
      <c r="K998" s="1"/>
      <c r="L998" s="62"/>
      <c r="M998" s="62"/>
      <c r="N998" s="62"/>
      <c r="O998" s="62"/>
      <c r="P998" s="62"/>
      <c r="Q998" s="62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90"/>
      <c r="G999" s="91"/>
      <c r="H999" s="91"/>
      <c r="I999" s="1"/>
      <c r="J999" s="1"/>
      <c r="K999" s="1"/>
      <c r="L999" s="62"/>
      <c r="M999" s="62"/>
      <c r="N999" s="62"/>
      <c r="O999" s="62"/>
      <c r="P999" s="62"/>
      <c r="Q999" s="62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90"/>
      <c r="G1000" s="91"/>
      <c r="H1000" s="91"/>
      <c r="I1000" s="1"/>
      <c r="J1000" s="1"/>
      <c r="K1000" s="1"/>
      <c r="L1000" s="62"/>
      <c r="M1000" s="62"/>
      <c r="N1000" s="62"/>
      <c r="O1000" s="62"/>
      <c r="P1000" s="62"/>
      <c r="Q1000" s="62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>
      <c r="A1001" s="1"/>
      <c r="B1001" s="1"/>
      <c r="C1001" s="1"/>
      <c r="D1001" s="1"/>
      <c r="E1001" s="1"/>
      <c r="F1001" s="90"/>
      <c r="G1001" s="91"/>
      <c r="H1001" s="91"/>
      <c r="I1001" s="1"/>
      <c r="J1001" s="1"/>
      <c r="K1001" s="1"/>
      <c r="L1001" s="62"/>
      <c r="M1001" s="62"/>
      <c r="N1001" s="62"/>
      <c r="O1001" s="62"/>
      <c r="P1001" s="62"/>
      <c r="Q1001" s="62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>
      <c r="A1002" s="1"/>
      <c r="B1002" s="1"/>
      <c r="C1002" s="1"/>
      <c r="D1002" s="1"/>
      <c r="E1002" s="1"/>
      <c r="F1002" s="90"/>
      <c r="G1002" s="91"/>
      <c r="H1002" s="91"/>
      <c r="I1002" s="1"/>
      <c r="J1002" s="1"/>
      <c r="K1002" s="1"/>
      <c r="L1002" s="62"/>
      <c r="M1002" s="62"/>
      <c r="N1002" s="62"/>
      <c r="O1002" s="62"/>
      <c r="P1002" s="62"/>
      <c r="Q1002" s="62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>
      <c r="A1003" s="1"/>
      <c r="B1003" s="1"/>
      <c r="C1003" s="1"/>
      <c r="D1003" s="1"/>
      <c r="E1003" s="1"/>
      <c r="F1003" s="90"/>
      <c r="G1003" s="91"/>
      <c r="H1003" s="91"/>
      <c r="I1003" s="1"/>
      <c r="J1003" s="1"/>
      <c r="K1003" s="1"/>
      <c r="L1003" s="62"/>
      <c r="M1003" s="62"/>
      <c r="N1003" s="62"/>
      <c r="O1003" s="62"/>
      <c r="P1003" s="62"/>
      <c r="Q1003" s="62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>
      <c r="A1004" s="1"/>
      <c r="B1004" s="1"/>
      <c r="C1004" s="1"/>
      <c r="D1004" s="1"/>
      <c r="E1004" s="1"/>
      <c r="F1004" s="90"/>
      <c r="G1004" s="91"/>
      <c r="H1004" s="91"/>
      <c r="I1004" s="1"/>
      <c r="J1004" s="1"/>
      <c r="K1004" s="1"/>
      <c r="L1004" s="62"/>
      <c r="M1004" s="62"/>
      <c r="N1004" s="62"/>
      <c r="O1004" s="62"/>
      <c r="P1004" s="62"/>
      <c r="Q1004" s="62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>
      <c r="A1005" s="1"/>
      <c r="B1005" s="1"/>
      <c r="C1005" s="1"/>
      <c r="D1005" s="1"/>
      <c r="E1005" s="1"/>
      <c r="F1005" s="90"/>
      <c r="G1005" s="91"/>
      <c r="H1005" s="91"/>
      <c r="I1005" s="1"/>
      <c r="J1005" s="1"/>
      <c r="K1005" s="1"/>
      <c r="L1005" s="62"/>
      <c r="M1005" s="62"/>
      <c r="N1005" s="62"/>
      <c r="O1005" s="62"/>
      <c r="P1005" s="62"/>
      <c r="Q1005" s="62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>
      <c r="A1006" s="1"/>
      <c r="B1006" s="1"/>
      <c r="C1006" s="1"/>
      <c r="D1006" s="1"/>
      <c r="E1006" s="1"/>
      <c r="F1006" s="90"/>
      <c r="G1006" s="91"/>
      <c r="H1006" s="91"/>
      <c r="I1006" s="1"/>
      <c r="J1006" s="1"/>
      <c r="K1006" s="1"/>
      <c r="L1006" s="62"/>
      <c r="M1006" s="62"/>
      <c r="N1006" s="62"/>
      <c r="O1006" s="62"/>
      <c r="P1006" s="62"/>
      <c r="Q1006" s="62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>
      <c r="A1007" s="1"/>
      <c r="B1007" s="1"/>
      <c r="C1007" s="1"/>
      <c r="D1007" s="1"/>
      <c r="E1007" s="1"/>
      <c r="F1007" s="90"/>
      <c r="G1007" s="91"/>
      <c r="H1007" s="91"/>
      <c r="I1007" s="1"/>
      <c r="J1007" s="1"/>
      <c r="K1007" s="1"/>
      <c r="L1007" s="62"/>
      <c r="M1007" s="62"/>
      <c r="N1007" s="62"/>
      <c r="O1007" s="62"/>
      <c r="P1007" s="62"/>
      <c r="Q1007" s="62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>
      <c r="A1008" s="1"/>
      <c r="B1008" s="1"/>
      <c r="C1008" s="1"/>
      <c r="D1008" s="1"/>
      <c r="E1008" s="1"/>
      <c r="F1008" s="90"/>
      <c r="G1008" s="91"/>
      <c r="H1008" s="91"/>
      <c r="I1008" s="1"/>
      <c r="J1008" s="1"/>
      <c r="K1008" s="1"/>
      <c r="L1008" s="62"/>
      <c r="M1008" s="62"/>
      <c r="N1008" s="62"/>
      <c r="O1008" s="62"/>
      <c r="P1008" s="62"/>
      <c r="Q1008" s="62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>
      <c r="A1009" s="1"/>
      <c r="B1009" s="1"/>
      <c r="C1009" s="1"/>
      <c r="D1009" s="1"/>
      <c r="E1009" s="1"/>
      <c r="F1009" s="90"/>
      <c r="G1009" s="91"/>
      <c r="H1009" s="91"/>
      <c r="I1009" s="1"/>
      <c r="J1009" s="1"/>
      <c r="K1009" s="1"/>
      <c r="L1009" s="62"/>
      <c r="M1009" s="62"/>
      <c r="N1009" s="62"/>
      <c r="O1009" s="62"/>
      <c r="P1009" s="62"/>
      <c r="Q1009" s="62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>
      <c r="A1010" s="1"/>
      <c r="B1010" s="1"/>
      <c r="C1010" s="1"/>
      <c r="D1010" s="1"/>
      <c r="E1010" s="1"/>
      <c r="F1010" s="90"/>
      <c r="G1010" s="91"/>
      <c r="H1010" s="91"/>
      <c r="I1010" s="1"/>
      <c r="J1010" s="1"/>
      <c r="K1010" s="1"/>
      <c r="L1010" s="62"/>
      <c r="M1010" s="62"/>
      <c r="N1010" s="62"/>
      <c r="O1010" s="62"/>
      <c r="P1010" s="62"/>
      <c r="Q1010" s="62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>
      <c r="A1011" s="1"/>
      <c r="B1011" s="1"/>
      <c r="C1011" s="1"/>
      <c r="D1011" s="1"/>
      <c r="E1011" s="1"/>
      <c r="F1011" s="90"/>
      <c r="G1011" s="91"/>
      <c r="H1011" s="91"/>
      <c r="I1011" s="1"/>
      <c r="J1011" s="1"/>
      <c r="K1011" s="1"/>
      <c r="L1011" s="62"/>
      <c r="M1011" s="62"/>
      <c r="N1011" s="62"/>
      <c r="O1011" s="62"/>
      <c r="P1011" s="62"/>
      <c r="Q1011" s="62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>
      <c r="A1012" s="1"/>
      <c r="B1012" s="1"/>
      <c r="C1012" s="1"/>
      <c r="D1012" s="1"/>
      <c r="E1012" s="1"/>
      <c r="F1012" s="90"/>
      <c r="G1012" s="91"/>
      <c r="H1012" s="91"/>
      <c r="I1012" s="1"/>
      <c r="J1012" s="1"/>
      <c r="K1012" s="1"/>
      <c r="L1012" s="62"/>
      <c r="M1012" s="62"/>
      <c r="N1012" s="62"/>
      <c r="O1012" s="62"/>
      <c r="P1012" s="62"/>
      <c r="Q1012" s="62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>
      <c r="A1013" s="1"/>
      <c r="B1013" s="1"/>
      <c r="C1013" s="1"/>
      <c r="D1013" s="1"/>
      <c r="E1013" s="1"/>
      <c r="F1013" s="90"/>
      <c r="G1013" s="91"/>
      <c r="H1013" s="91"/>
      <c r="I1013" s="1"/>
      <c r="J1013" s="1"/>
      <c r="K1013" s="1"/>
      <c r="L1013" s="62"/>
      <c r="M1013" s="62"/>
      <c r="N1013" s="62"/>
      <c r="O1013" s="62"/>
      <c r="P1013" s="62"/>
      <c r="Q1013" s="62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>
      <c r="A1014" s="1"/>
      <c r="B1014" s="1"/>
      <c r="C1014" s="1"/>
      <c r="D1014" s="1"/>
      <c r="E1014" s="1"/>
      <c r="F1014" s="90"/>
      <c r="G1014" s="91"/>
      <c r="H1014" s="91"/>
      <c r="I1014" s="1"/>
      <c r="J1014" s="1"/>
      <c r="K1014" s="1"/>
      <c r="L1014" s="62"/>
      <c r="M1014" s="62"/>
      <c r="N1014" s="62"/>
      <c r="O1014" s="62"/>
      <c r="P1014" s="62"/>
      <c r="Q1014" s="62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>
      <c r="A1015" s="1"/>
      <c r="B1015" s="1"/>
      <c r="C1015" s="1"/>
      <c r="D1015" s="1"/>
      <c r="E1015" s="1"/>
      <c r="F1015" s="90"/>
      <c r="G1015" s="91"/>
      <c r="H1015" s="91"/>
      <c r="I1015" s="1"/>
      <c r="J1015" s="1"/>
      <c r="K1015" s="1"/>
      <c r="L1015" s="62"/>
      <c r="M1015" s="62"/>
      <c r="N1015" s="62"/>
      <c r="O1015" s="62"/>
      <c r="P1015" s="62"/>
      <c r="Q1015" s="62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>
      <c r="A1016" s="1"/>
      <c r="B1016" s="1"/>
      <c r="C1016" s="1"/>
      <c r="D1016" s="1"/>
      <c r="E1016" s="1"/>
      <c r="F1016" s="90"/>
      <c r="G1016" s="91"/>
      <c r="H1016" s="91"/>
      <c r="I1016" s="1"/>
      <c r="J1016" s="1"/>
      <c r="K1016" s="1"/>
      <c r="L1016" s="62"/>
      <c r="M1016" s="62"/>
      <c r="N1016" s="62"/>
      <c r="O1016" s="62"/>
      <c r="P1016" s="62"/>
      <c r="Q1016" s="62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>
      <c r="A1017" s="1"/>
      <c r="B1017" s="1"/>
      <c r="C1017" s="1"/>
      <c r="D1017" s="1"/>
      <c r="E1017" s="1"/>
      <c r="F1017" s="90"/>
      <c r="G1017" s="91"/>
      <c r="H1017" s="91"/>
      <c r="I1017" s="1"/>
      <c r="J1017" s="1"/>
      <c r="K1017" s="1"/>
      <c r="L1017" s="62"/>
      <c r="M1017" s="62"/>
      <c r="N1017" s="62"/>
      <c r="O1017" s="62"/>
      <c r="P1017" s="62"/>
      <c r="Q1017" s="62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>
      <c r="A1018" s="1"/>
      <c r="B1018" s="1"/>
      <c r="C1018" s="1"/>
      <c r="D1018" s="1"/>
      <c r="E1018" s="1"/>
      <c r="F1018" s="90"/>
      <c r="G1018" s="91"/>
      <c r="H1018" s="91"/>
      <c r="I1018" s="1"/>
      <c r="J1018" s="1"/>
      <c r="K1018" s="1"/>
      <c r="L1018" s="62"/>
      <c r="M1018" s="62"/>
      <c r="N1018" s="62"/>
      <c r="O1018" s="62"/>
      <c r="P1018" s="62"/>
      <c r="Q1018" s="62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>
      <c r="A1019" s="1"/>
      <c r="B1019" s="1"/>
      <c r="C1019" s="1"/>
      <c r="D1019" s="1"/>
      <c r="E1019" s="1"/>
      <c r="F1019" s="90"/>
      <c r="G1019" s="91"/>
      <c r="H1019" s="91"/>
      <c r="I1019" s="1"/>
      <c r="J1019" s="1"/>
      <c r="K1019" s="1"/>
      <c r="L1019" s="62"/>
      <c r="M1019" s="62"/>
      <c r="N1019" s="62"/>
      <c r="O1019" s="62"/>
      <c r="P1019" s="62"/>
      <c r="Q1019" s="62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>
      <c r="A1020" s="1"/>
      <c r="B1020" s="1"/>
      <c r="C1020" s="1"/>
      <c r="D1020" s="1"/>
      <c r="E1020" s="1"/>
      <c r="F1020" s="90"/>
      <c r="G1020" s="91"/>
      <c r="H1020" s="91"/>
      <c r="I1020" s="1"/>
      <c r="J1020" s="1"/>
      <c r="K1020" s="1"/>
      <c r="L1020" s="62"/>
      <c r="M1020" s="62"/>
      <c r="N1020" s="62"/>
      <c r="O1020" s="62"/>
      <c r="P1020" s="62"/>
      <c r="Q1020" s="62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>
      <c r="A1021" s="1"/>
      <c r="B1021" s="1"/>
      <c r="C1021" s="1"/>
      <c r="D1021" s="1"/>
      <c r="E1021" s="1"/>
      <c r="F1021" s="90"/>
      <c r="G1021" s="91"/>
      <c r="H1021" s="91"/>
      <c r="I1021" s="1"/>
      <c r="J1021" s="1"/>
      <c r="K1021" s="1"/>
      <c r="L1021" s="62"/>
      <c r="M1021" s="62"/>
      <c r="N1021" s="62"/>
      <c r="O1021" s="62"/>
      <c r="P1021" s="62"/>
      <c r="Q1021" s="62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>
      <c r="A1022" s="1"/>
      <c r="B1022" s="1"/>
      <c r="C1022" s="1"/>
      <c r="D1022" s="1"/>
      <c r="E1022" s="1"/>
      <c r="F1022" s="90"/>
      <c r="G1022" s="91"/>
      <c r="H1022" s="91"/>
      <c r="I1022" s="1"/>
      <c r="J1022" s="1"/>
      <c r="K1022" s="1"/>
      <c r="L1022" s="62"/>
      <c r="M1022" s="62"/>
      <c r="N1022" s="62"/>
      <c r="O1022" s="62"/>
      <c r="P1022" s="62"/>
      <c r="Q1022" s="62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>
      <c r="A1023" s="1"/>
      <c r="B1023" s="1"/>
      <c r="C1023" s="1"/>
      <c r="D1023" s="1"/>
      <c r="E1023" s="1"/>
      <c r="F1023" s="90"/>
      <c r="G1023" s="91"/>
      <c r="H1023" s="91"/>
      <c r="I1023" s="1"/>
      <c r="J1023" s="1"/>
      <c r="K1023" s="1"/>
      <c r="L1023" s="62"/>
      <c r="M1023" s="62"/>
      <c r="N1023" s="62"/>
      <c r="O1023" s="62"/>
      <c r="P1023" s="62"/>
      <c r="Q1023" s="62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>
      <c r="A1024" s="1"/>
      <c r="B1024" s="1"/>
      <c r="C1024" s="1"/>
      <c r="D1024" s="1"/>
      <c r="E1024" s="1"/>
      <c r="F1024" s="90"/>
      <c r="G1024" s="91"/>
      <c r="H1024" s="91"/>
      <c r="I1024" s="1"/>
      <c r="J1024" s="1"/>
      <c r="K1024" s="1"/>
      <c r="L1024" s="62"/>
      <c r="M1024" s="62"/>
      <c r="N1024" s="62"/>
      <c r="O1024" s="62"/>
      <c r="P1024" s="62"/>
      <c r="Q1024" s="62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>
      <c r="A1025" s="1"/>
      <c r="B1025" s="1"/>
      <c r="C1025" s="1"/>
      <c r="D1025" s="1"/>
      <c r="E1025" s="1"/>
      <c r="F1025" s="90"/>
      <c r="G1025" s="91"/>
      <c r="H1025" s="91"/>
      <c r="I1025" s="1"/>
      <c r="J1025" s="1"/>
      <c r="K1025" s="1"/>
      <c r="L1025" s="62"/>
      <c r="M1025" s="62"/>
      <c r="N1025" s="62"/>
      <c r="O1025" s="62"/>
      <c r="P1025" s="62"/>
      <c r="Q1025" s="62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>
      <c r="A1026" s="1"/>
      <c r="B1026" s="1"/>
      <c r="C1026" s="1"/>
      <c r="D1026" s="1"/>
      <c r="E1026" s="1"/>
      <c r="F1026" s="90"/>
      <c r="G1026" s="91"/>
      <c r="H1026" s="91"/>
      <c r="I1026" s="1"/>
      <c r="J1026" s="1"/>
      <c r="K1026" s="1"/>
      <c r="L1026" s="62"/>
      <c r="M1026" s="62"/>
      <c r="N1026" s="62"/>
      <c r="O1026" s="62"/>
      <c r="P1026" s="62"/>
      <c r="Q1026" s="62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>
      <c r="A1027" s="1"/>
      <c r="B1027" s="1"/>
      <c r="C1027" s="1"/>
      <c r="D1027" s="1"/>
      <c r="E1027" s="1"/>
      <c r="F1027" s="90"/>
      <c r="G1027" s="91"/>
      <c r="H1027" s="91"/>
      <c r="I1027" s="1"/>
      <c r="J1027" s="1"/>
      <c r="K1027" s="1"/>
      <c r="L1027" s="62"/>
      <c r="M1027" s="62"/>
      <c r="N1027" s="62"/>
      <c r="O1027" s="62"/>
      <c r="P1027" s="62"/>
      <c r="Q1027" s="62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customHeight="1">
      <c r="A1028" s="1"/>
      <c r="B1028" s="1"/>
      <c r="C1028" s="1"/>
      <c r="D1028" s="1"/>
      <c r="E1028" s="1"/>
      <c r="F1028" s="90"/>
      <c r="G1028" s="91"/>
      <c r="H1028" s="91"/>
      <c r="I1028" s="1"/>
      <c r="J1028" s="1"/>
      <c r="K1028" s="1"/>
      <c r="L1028" s="62"/>
      <c r="M1028" s="62"/>
      <c r="N1028" s="62"/>
      <c r="O1028" s="62"/>
      <c r="P1028" s="62"/>
      <c r="Q1028" s="62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customHeight="1">
      <c r="A1029" s="1"/>
      <c r="B1029" s="1"/>
      <c r="C1029" s="1"/>
      <c r="D1029" s="1"/>
      <c r="E1029" s="1"/>
      <c r="F1029" s="90"/>
      <c r="G1029" s="91"/>
      <c r="H1029" s="91"/>
      <c r="I1029" s="1"/>
      <c r="J1029" s="1"/>
      <c r="K1029" s="1"/>
      <c r="L1029" s="62"/>
      <c r="M1029" s="62"/>
      <c r="N1029" s="62"/>
      <c r="O1029" s="62"/>
      <c r="P1029" s="62"/>
      <c r="Q1029" s="62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customHeight="1">
      <c r="A1030" s="1"/>
      <c r="B1030" s="1"/>
      <c r="C1030" s="1"/>
      <c r="D1030" s="1"/>
      <c r="E1030" s="1"/>
      <c r="F1030" s="90"/>
      <c r="G1030" s="91"/>
      <c r="H1030" s="91"/>
      <c r="I1030" s="1"/>
      <c r="J1030" s="1"/>
      <c r="K1030" s="1"/>
      <c r="L1030" s="62"/>
      <c r="M1030" s="62"/>
      <c r="N1030" s="62"/>
      <c r="O1030" s="62"/>
      <c r="P1030" s="62"/>
      <c r="Q1030" s="62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customHeight="1">
      <c r="A1031" s="1"/>
      <c r="B1031" s="1"/>
      <c r="C1031" s="1"/>
      <c r="D1031" s="1"/>
      <c r="E1031" s="1"/>
      <c r="F1031" s="90"/>
      <c r="G1031" s="91"/>
      <c r="H1031" s="91"/>
      <c r="I1031" s="1"/>
      <c r="J1031" s="1"/>
      <c r="K1031" s="1"/>
      <c r="L1031" s="62"/>
      <c r="M1031" s="62"/>
      <c r="N1031" s="62"/>
      <c r="O1031" s="62"/>
      <c r="P1031" s="62"/>
      <c r="Q1031" s="62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customHeight="1">
      <c r="A1032" s="1"/>
      <c r="B1032" s="1"/>
      <c r="C1032" s="1"/>
      <c r="D1032" s="1"/>
      <c r="E1032" s="1"/>
      <c r="F1032" s="90"/>
      <c r="G1032" s="91"/>
      <c r="H1032" s="91"/>
      <c r="I1032" s="1"/>
      <c r="J1032" s="1"/>
      <c r="K1032" s="1"/>
      <c r="L1032" s="62"/>
      <c r="M1032" s="62"/>
      <c r="N1032" s="62"/>
      <c r="O1032" s="62"/>
      <c r="P1032" s="62"/>
      <c r="Q1032" s="62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customHeight="1">
      <c r="A1033" s="1"/>
      <c r="B1033" s="1"/>
      <c r="C1033" s="1"/>
      <c r="D1033" s="1"/>
      <c r="E1033" s="1"/>
      <c r="F1033" s="90"/>
      <c r="G1033" s="91"/>
      <c r="H1033" s="91"/>
      <c r="I1033" s="1"/>
      <c r="J1033" s="1"/>
      <c r="K1033" s="1"/>
      <c r="L1033" s="62"/>
      <c r="M1033" s="62"/>
      <c r="N1033" s="62"/>
      <c r="O1033" s="62"/>
      <c r="P1033" s="62"/>
      <c r="Q1033" s="62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customHeight="1">
      <c r="A1034" s="1"/>
      <c r="B1034" s="1"/>
      <c r="C1034" s="1"/>
      <c r="D1034" s="1"/>
      <c r="E1034" s="1"/>
      <c r="F1034" s="90"/>
      <c r="G1034" s="91"/>
      <c r="H1034" s="91"/>
      <c r="I1034" s="1"/>
      <c r="J1034" s="1"/>
      <c r="K1034" s="1"/>
      <c r="L1034" s="62"/>
      <c r="M1034" s="62"/>
      <c r="N1034" s="62"/>
      <c r="O1034" s="62"/>
      <c r="P1034" s="62"/>
      <c r="Q1034" s="62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customHeight="1">
      <c r="A1035" s="1"/>
      <c r="B1035" s="1"/>
      <c r="C1035" s="1"/>
      <c r="D1035" s="1"/>
      <c r="E1035" s="1"/>
      <c r="F1035" s="90"/>
      <c r="G1035" s="91"/>
      <c r="H1035" s="91"/>
      <c r="I1035" s="1"/>
      <c r="J1035" s="1"/>
      <c r="K1035" s="1"/>
      <c r="L1035" s="62"/>
      <c r="M1035" s="62"/>
      <c r="N1035" s="62"/>
      <c r="O1035" s="62"/>
      <c r="P1035" s="62"/>
      <c r="Q1035" s="62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customHeight="1">
      <c r="A1036" s="1"/>
      <c r="B1036" s="1"/>
      <c r="C1036" s="1"/>
      <c r="D1036" s="1"/>
      <c r="E1036" s="1"/>
      <c r="F1036" s="90"/>
      <c r="G1036" s="91"/>
      <c r="H1036" s="91"/>
      <c r="I1036" s="1"/>
      <c r="J1036" s="1"/>
      <c r="K1036" s="1"/>
      <c r="L1036" s="62"/>
      <c r="M1036" s="62"/>
      <c r="N1036" s="62"/>
      <c r="O1036" s="62"/>
      <c r="P1036" s="62"/>
      <c r="Q1036" s="62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customHeight="1">
      <c r="A1037" s="1"/>
      <c r="B1037" s="1"/>
      <c r="C1037" s="1"/>
      <c r="D1037" s="1"/>
      <c r="E1037" s="1"/>
      <c r="F1037" s="90"/>
      <c r="G1037" s="91"/>
      <c r="H1037" s="91"/>
      <c r="I1037" s="1"/>
      <c r="J1037" s="1"/>
      <c r="K1037" s="1"/>
      <c r="L1037" s="62"/>
      <c r="M1037" s="62"/>
      <c r="N1037" s="62"/>
      <c r="O1037" s="62"/>
      <c r="P1037" s="62"/>
      <c r="Q1037" s="62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customHeight="1">
      <c r="A1038" s="1"/>
      <c r="B1038" s="1"/>
      <c r="C1038" s="1"/>
      <c r="D1038" s="1"/>
      <c r="E1038" s="1"/>
      <c r="F1038" s="90"/>
      <c r="G1038" s="91"/>
      <c r="H1038" s="91"/>
      <c r="I1038" s="1"/>
      <c r="J1038" s="1"/>
      <c r="K1038" s="1"/>
      <c r="L1038" s="62"/>
      <c r="M1038" s="62"/>
      <c r="N1038" s="62"/>
      <c r="O1038" s="62"/>
      <c r="P1038" s="62"/>
      <c r="Q1038" s="62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customHeight="1">
      <c r="A1039" s="1"/>
      <c r="B1039" s="1"/>
      <c r="C1039" s="1"/>
      <c r="D1039" s="1"/>
      <c r="E1039" s="1"/>
      <c r="F1039" s="90"/>
      <c r="G1039" s="91"/>
      <c r="H1039" s="91"/>
      <c r="I1039" s="1"/>
      <c r="J1039" s="1"/>
      <c r="K1039" s="1"/>
      <c r="L1039" s="62"/>
      <c r="M1039" s="62"/>
      <c r="N1039" s="62"/>
      <c r="O1039" s="62"/>
      <c r="P1039" s="62"/>
      <c r="Q1039" s="62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customHeight="1">
      <c r="A1040" s="1"/>
      <c r="B1040" s="1"/>
      <c r="C1040" s="1"/>
      <c r="D1040" s="1"/>
      <c r="E1040" s="1"/>
      <c r="F1040" s="90"/>
      <c r="G1040" s="91"/>
      <c r="H1040" s="91"/>
      <c r="I1040" s="1"/>
      <c r="J1040" s="1"/>
      <c r="K1040" s="1"/>
      <c r="L1040" s="62"/>
      <c r="M1040" s="62"/>
      <c r="N1040" s="62"/>
      <c r="O1040" s="62"/>
      <c r="P1040" s="62"/>
      <c r="Q1040" s="62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customHeight="1">
      <c r="A1041" s="1"/>
      <c r="B1041" s="1"/>
      <c r="C1041" s="1"/>
      <c r="D1041" s="1"/>
      <c r="E1041" s="1"/>
      <c r="F1041" s="90"/>
      <c r="G1041" s="91"/>
      <c r="H1041" s="91"/>
      <c r="I1041" s="1"/>
      <c r="J1041" s="1"/>
      <c r="K1041" s="1"/>
      <c r="L1041" s="62"/>
      <c r="M1041" s="62"/>
      <c r="N1041" s="62"/>
      <c r="O1041" s="62"/>
      <c r="P1041" s="62"/>
      <c r="Q1041" s="62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customHeight="1">
      <c r="A1042" s="1"/>
      <c r="B1042" s="1"/>
      <c r="C1042" s="1"/>
      <c r="D1042" s="1"/>
      <c r="E1042" s="1"/>
      <c r="F1042" s="90"/>
      <c r="G1042" s="91"/>
      <c r="H1042" s="91"/>
      <c r="I1042" s="1"/>
      <c r="J1042" s="1"/>
      <c r="K1042" s="1"/>
      <c r="L1042" s="62"/>
      <c r="M1042" s="62"/>
      <c r="N1042" s="62"/>
      <c r="O1042" s="62"/>
      <c r="P1042" s="62"/>
      <c r="Q1042" s="62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customHeight="1">
      <c r="A1043" s="1"/>
      <c r="B1043" s="1"/>
      <c r="C1043" s="1"/>
      <c r="D1043" s="1"/>
      <c r="E1043" s="1"/>
      <c r="F1043" s="90"/>
      <c r="G1043" s="91"/>
      <c r="H1043" s="91"/>
      <c r="I1043" s="1"/>
      <c r="J1043" s="1"/>
      <c r="K1043" s="1"/>
      <c r="L1043" s="62"/>
      <c r="M1043" s="62"/>
      <c r="N1043" s="62"/>
      <c r="O1043" s="62"/>
      <c r="P1043" s="62"/>
      <c r="Q1043" s="62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 customHeight="1">
      <c r="A1044" s="1"/>
      <c r="B1044" s="1"/>
      <c r="C1044" s="1"/>
      <c r="D1044" s="1"/>
      <c r="E1044" s="1"/>
      <c r="F1044" s="90"/>
      <c r="G1044" s="91"/>
      <c r="H1044" s="91"/>
      <c r="I1044" s="1"/>
      <c r="J1044" s="1"/>
      <c r="K1044" s="1"/>
      <c r="L1044" s="62"/>
      <c r="M1044" s="62"/>
      <c r="N1044" s="62"/>
      <c r="O1044" s="62"/>
      <c r="P1044" s="62"/>
      <c r="Q1044" s="62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 customHeight="1">
      <c r="A1045" s="1"/>
      <c r="B1045" s="1"/>
      <c r="C1045" s="1"/>
      <c r="D1045" s="1"/>
      <c r="E1045" s="1"/>
      <c r="F1045" s="90"/>
      <c r="G1045" s="91"/>
      <c r="H1045" s="91"/>
      <c r="I1045" s="1"/>
      <c r="J1045" s="1"/>
      <c r="K1045" s="1"/>
      <c r="L1045" s="62"/>
      <c r="M1045" s="62"/>
      <c r="N1045" s="62"/>
      <c r="O1045" s="62"/>
      <c r="P1045" s="62"/>
      <c r="Q1045" s="62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 customHeight="1">
      <c r="A1046" s="1"/>
      <c r="B1046" s="1"/>
      <c r="C1046" s="1"/>
      <c r="D1046" s="1"/>
      <c r="E1046" s="1"/>
      <c r="F1046" s="90"/>
      <c r="G1046" s="91"/>
      <c r="H1046" s="91"/>
      <c r="I1046" s="1"/>
      <c r="J1046" s="1"/>
      <c r="K1046" s="1"/>
      <c r="L1046" s="62"/>
      <c r="M1046" s="62"/>
      <c r="N1046" s="62"/>
      <c r="O1046" s="62"/>
      <c r="P1046" s="62"/>
      <c r="Q1046" s="62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 customHeight="1">
      <c r="A1047" s="1"/>
      <c r="B1047" s="1"/>
      <c r="C1047" s="1"/>
      <c r="D1047" s="1"/>
      <c r="E1047" s="1"/>
      <c r="F1047" s="90"/>
      <c r="G1047" s="91"/>
      <c r="H1047" s="91"/>
      <c r="I1047" s="1"/>
      <c r="J1047" s="1"/>
      <c r="K1047" s="1"/>
      <c r="L1047" s="62"/>
      <c r="M1047" s="62"/>
      <c r="N1047" s="62"/>
      <c r="O1047" s="62"/>
      <c r="P1047" s="62"/>
      <c r="Q1047" s="62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 customHeight="1">
      <c r="A1048" s="1"/>
      <c r="B1048" s="1"/>
      <c r="C1048" s="1"/>
      <c r="D1048" s="1"/>
      <c r="E1048" s="1"/>
      <c r="F1048" s="90"/>
      <c r="G1048" s="91"/>
      <c r="H1048" s="91"/>
      <c r="I1048" s="1"/>
      <c r="J1048" s="1"/>
      <c r="K1048" s="1"/>
      <c r="L1048" s="62"/>
      <c r="M1048" s="62"/>
      <c r="N1048" s="62"/>
      <c r="O1048" s="62"/>
      <c r="P1048" s="62"/>
      <c r="Q1048" s="62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 customHeight="1">
      <c r="A1049" s="1"/>
      <c r="B1049" s="1"/>
      <c r="C1049" s="1"/>
      <c r="D1049" s="1"/>
      <c r="E1049" s="1"/>
      <c r="F1049" s="90"/>
      <c r="G1049" s="91"/>
      <c r="H1049" s="91"/>
      <c r="I1049" s="1"/>
      <c r="J1049" s="1"/>
      <c r="K1049" s="1"/>
      <c r="L1049" s="62"/>
      <c r="M1049" s="62"/>
      <c r="N1049" s="62"/>
      <c r="O1049" s="62"/>
      <c r="P1049" s="62"/>
      <c r="Q1049" s="62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 customHeight="1">
      <c r="A1050" s="1"/>
      <c r="B1050" s="1"/>
      <c r="C1050" s="1"/>
      <c r="D1050" s="1"/>
      <c r="E1050" s="1"/>
      <c r="F1050" s="90"/>
      <c r="G1050" s="91"/>
      <c r="H1050" s="91"/>
      <c r="I1050" s="1"/>
      <c r="J1050" s="1"/>
      <c r="K1050" s="1"/>
      <c r="L1050" s="62"/>
      <c r="M1050" s="62"/>
      <c r="N1050" s="62"/>
      <c r="O1050" s="62"/>
      <c r="P1050" s="62"/>
      <c r="Q1050" s="62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 customHeight="1">
      <c r="A1051" s="1"/>
      <c r="B1051" s="1"/>
      <c r="C1051" s="1"/>
      <c r="D1051" s="1"/>
      <c r="E1051" s="1"/>
      <c r="F1051" s="90"/>
      <c r="G1051" s="91"/>
      <c r="H1051" s="91"/>
      <c r="I1051" s="1"/>
      <c r="J1051" s="1"/>
      <c r="K1051" s="1"/>
      <c r="L1051" s="62"/>
      <c r="M1051" s="62"/>
      <c r="N1051" s="62"/>
      <c r="O1051" s="62"/>
      <c r="P1051" s="62"/>
      <c r="Q1051" s="62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 customHeight="1">
      <c r="A1052" s="1"/>
      <c r="B1052" s="1"/>
      <c r="C1052" s="1"/>
      <c r="D1052" s="1"/>
      <c r="E1052" s="1"/>
      <c r="F1052" s="90"/>
      <c r="G1052" s="91"/>
      <c r="H1052" s="91"/>
      <c r="I1052" s="1"/>
      <c r="J1052" s="1"/>
      <c r="K1052" s="1"/>
      <c r="L1052" s="62"/>
      <c r="M1052" s="62"/>
      <c r="N1052" s="62"/>
      <c r="O1052" s="62"/>
      <c r="P1052" s="62"/>
      <c r="Q1052" s="62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 customHeight="1">
      <c r="A1053" s="1"/>
      <c r="B1053" s="1"/>
      <c r="C1053" s="1"/>
      <c r="D1053" s="1"/>
      <c r="E1053" s="1"/>
      <c r="F1053" s="90"/>
      <c r="G1053" s="91"/>
      <c r="H1053" s="91"/>
      <c r="I1053" s="1"/>
      <c r="J1053" s="1"/>
      <c r="K1053" s="1"/>
      <c r="L1053" s="62"/>
      <c r="M1053" s="62"/>
      <c r="N1053" s="62"/>
      <c r="O1053" s="62"/>
      <c r="P1053" s="62"/>
      <c r="Q1053" s="62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 customHeight="1">
      <c r="A1054" s="1"/>
      <c r="B1054" s="1"/>
      <c r="C1054" s="1"/>
      <c r="D1054" s="1"/>
      <c r="E1054" s="1"/>
      <c r="F1054" s="90"/>
      <c r="G1054" s="91"/>
      <c r="H1054" s="91"/>
      <c r="I1054" s="1"/>
      <c r="J1054" s="1"/>
      <c r="K1054" s="1"/>
      <c r="L1054" s="62"/>
      <c r="M1054" s="62"/>
      <c r="N1054" s="62"/>
      <c r="O1054" s="62"/>
      <c r="P1054" s="62"/>
      <c r="Q1054" s="62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 customHeight="1">
      <c r="A1055" s="1"/>
      <c r="B1055" s="1"/>
      <c r="C1055" s="1"/>
      <c r="D1055" s="1"/>
      <c r="E1055" s="1"/>
      <c r="F1055" s="90"/>
      <c r="G1055" s="91"/>
      <c r="H1055" s="91"/>
      <c r="I1055" s="1"/>
      <c r="J1055" s="1"/>
      <c r="K1055" s="1"/>
      <c r="L1055" s="62"/>
      <c r="M1055" s="62"/>
      <c r="N1055" s="62"/>
      <c r="O1055" s="62"/>
      <c r="P1055" s="62"/>
      <c r="Q1055" s="62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 customHeight="1">
      <c r="A1056" s="1"/>
      <c r="B1056" s="1"/>
      <c r="C1056" s="1"/>
      <c r="D1056" s="1"/>
      <c r="E1056" s="1"/>
      <c r="F1056" s="90"/>
      <c r="G1056" s="91"/>
      <c r="H1056" s="91"/>
      <c r="I1056" s="1"/>
      <c r="J1056" s="1"/>
      <c r="K1056" s="1"/>
      <c r="L1056" s="62"/>
      <c r="M1056" s="62"/>
      <c r="N1056" s="62"/>
      <c r="O1056" s="62"/>
      <c r="P1056" s="62"/>
      <c r="Q1056" s="62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 customHeight="1">
      <c r="A1057" s="1"/>
      <c r="B1057" s="1"/>
      <c r="C1057" s="1"/>
      <c r="D1057" s="1"/>
      <c r="E1057" s="1"/>
      <c r="F1057" s="90"/>
      <c r="G1057" s="91"/>
      <c r="H1057" s="91"/>
      <c r="I1057" s="1"/>
      <c r="J1057" s="1"/>
      <c r="K1057" s="1"/>
      <c r="L1057" s="62"/>
      <c r="M1057" s="62"/>
      <c r="N1057" s="62"/>
      <c r="O1057" s="62"/>
      <c r="P1057" s="62"/>
      <c r="Q1057" s="62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 customHeight="1">
      <c r="A1058" s="1"/>
      <c r="B1058" s="1"/>
      <c r="C1058" s="1"/>
      <c r="D1058" s="1"/>
      <c r="E1058" s="1"/>
      <c r="F1058" s="90"/>
      <c r="G1058" s="91"/>
      <c r="H1058" s="91"/>
      <c r="I1058" s="1"/>
      <c r="J1058" s="1"/>
      <c r="K1058" s="1"/>
      <c r="L1058" s="62"/>
      <c r="M1058" s="62"/>
      <c r="N1058" s="62"/>
      <c r="O1058" s="62"/>
      <c r="P1058" s="62"/>
      <c r="Q1058" s="62"/>
      <c r="R1058" s="1"/>
      <c r="S1058" s="1"/>
      <c r="T1058" s="1"/>
      <c r="U1058" s="1"/>
      <c r="V1058" s="1"/>
      <c r="W1058" s="1"/>
      <c r="X1058" s="1"/>
      <c r="Y1058" s="1"/>
      <c r="Z1058" s="1"/>
    </row>
  </sheetData>
  <mergeCells count="187">
    <mergeCell ref="B204:G204"/>
    <mergeCell ref="B205:G205"/>
    <mergeCell ref="B206:G206"/>
    <mergeCell ref="B194:G194"/>
    <mergeCell ref="B198:G198"/>
    <mergeCell ref="B199:G199"/>
    <mergeCell ref="B200:G200"/>
    <mergeCell ref="B201:G201"/>
    <mergeCell ref="B220:G220"/>
    <mergeCell ref="B215:G215"/>
    <mergeCell ref="B216:G216"/>
    <mergeCell ref="B217:G217"/>
    <mergeCell ref="B218:G218"/>
    <mergeCell ref="B219:G219"/>
    <mergeCell ref="B207:G207"/>
    <mergeCell ref="B211:G211"/>
    <mergeCell ref="B212:G212"/>
    <mergeCell ref="B213:G213"/>
    <mergeCell ref="B214:G214"/>
    <mergeCell ref="B192:G192"/>
    <mergeCell ref="B193:G193"/>
    <mergeCell ref="B181:G181"/>
    <mergeCell ref="B185:G185"/>
    <mergeCell ref="B186:G186"/>
    <mergeCell ref="B187:G187"/>
    <mergeCell ref="B188:G188"/>
    <mergeCell ref="B202:G202"/>
    <mergeCell ref="B203:G203"/>
    <mergeCell ref="B180:G180"/>
    <mergeCell ref="B168:G168"/>
    <mergeCell ref="B172:G172"/>
    <mergeCell ref="B173:G173"/>
    <mergeCell ref="B174:G174"/>
    <mergeCell ref="B175:G175"/>
    <mergeCell ref="B189:G189"/>
    <mergeCell ref="B190:G190"/>
    <mergeCell ref="B191:G191"/>
    <mergeCell ref="B155:G155"/>
    <mergeCell ref="B159:G159"/>
    <mergeCell ref="B160:G160"/>
    <mergeCell ref="B161:G161"/>
    <mergeCell ref="B162:G162"/>
    <mergeCell ref="B176:G176"/>
    <mergeCell ref="B177:G177"/>
    <mergeCell ref="B178:G178"/>
    <mergeCell ref="B179:G179"/>
    <mergeCell ref="B227:G227"/>
    <mergeCell ref="B228:G228"/>
    <mergeCell ref="B229:G229"/>
    <mergeCell ref="C117:H117"/>
    <mergeCell ref="B142:G142"/>
    <mergeCell ref="B120:G120"/>
    <mergeCell ref="B121:G121"/>
    <mergeCell ref="B122:G122"/>
    <mergeCell ref="B123:G123"/>
    <mergeCell ref="B163:G163"/>
    <mergeCell ref="B164:G164"/>
    <mergeCell ref="B165:G165"/>
    <mergeCell ref="B166:G166"/>
    <mergeCell ref="B167:G167"/>
    <mergeCell ref="B129:G129"/>
    <mergeCell ref="B146:G146"/>
    <mergeCell ref="B147:G147"/>
    <mergeCell ref="B148:G148"/>
    <mergeCell ref="B149:G149"/>
    <mergeCell ref="B150:G150"/>
    <mergeCell ref="B151:G151"/>
    <mergeCell ref="B152:G152"/>
    <mergeCell ref="B153:G153"/>
    <mergeCell ref="B154:G154"/>
    <mergeCell ref="B232:G232"/>
    <mergeCell ref="B233:G233"/>
    <mergeCell ref="B234:G234"/>
    <mergeCell ref="B235:G235"/>
    <mergeCell ref="B236:G236"/>
    <mergeCell ref="B114:G114"/>
    <mergeCell ref="B230:G230"/>
    <mergeCell ref="B231:G231"/>
    <mergeCell ref="B133:G133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C222:H222"/>
    <mergeCell ref="C223:H223"/>
    <mergeCell ref="B124:G124"/>
    <mergeCell ref="B125:G125"/>
    <mergeCell ref="B126:G126"/>
    <mergeCell ref="B127:G127"/>
    <mergeCell ref="B128:G128"/>
    <mergeCell ref="B109:G109"/>
    <mergeCell ref="B110:G110"/>
    <mergeCell ref="B111:G111"/>
    <mergeCell ref="B112:G112"/>
    <mergeCell ref="B113:G113"/>
    <mergeCell ref="C102:H102"/>
    <mergeCell ref="B105:G105"/>
    <mergeCell ref="B106:G106"/>
    <mergeCell ref="B107:G107"/>
    <mergeCell ref="B108:G108"/>
    <mergeCell ref="B25:G25"/>
    <mergeCell ref="B26:G26"/>
    <mergeCell ref="B27:G27"/>
    <mergeCell ref="B28:G28"/>
    <mergeCell ref="B93:H93"/>
    <mergeCell ref="B20:G20"/>
    <mergeCell ref="B21:G21"/>
    <mergeCell ref="B22:G22"/>
    <mergeCell ref="B23:G23"/>
    <mergeCell ref="B24:G24"/>
    <mergeCell ref="C30:H30"/>
    <mergeCell ref="C31:H31"/>
    <mergeCell ref="B34:G34"/>
    <mergeCell ref="B35:G35"/>
    <mergeCell ref="B36:G36"/>
    <mergeCell ref="B37:G37"/>
    <mergeCell ref="B38:G38"/>
    <mergeCell ref="B39:G39"/>
    <mergeCell ref="B40:G40"/>
    <mergeCell ref="B41:G41"/>
    <mergeCell ref="B42:G42"/>
    <mergeCell ref="B43:G43"/>
    <mergeCell ref="C45:H45"/>
    <mergeCell ref="C46:H46"/>
    <mergeCell ref="B12:H12"/>
    <mergeCell ref="B14:H14"/>
    <mergeCell ref="C15:H15"/>
    <mergeCell ref="C16:H16"/>
    <mergeCell ref="B19:G19"/>
    <mergeCell ref="B8:G8"/>
    <mergeCell ref="M8:N8"/>
    <mergeCell ref="M9:N9"/>
    <mergeCell ref="B9:G9"/>
    <mergeCell ref="B10:G10"/>
    <mergeCell ref="M11:N11"/>
    <mergeCell ref="M12:N12"/>
    <mergeCell ref="M13:N13"/>
    <mergeCell ref="B4:H4"/>
    <mergeCell ref="B5:H5"/>
    <mergeCell ref="B6:H6"/>
    <mergeCell ref="M6:N6"/>
    <mergeCell ref="B7:H7"/>
    <mergeCell ref="M7:N7"/>
    <mergeCell ref="B1:H1"/>
    <mergeCell ref="B2:H2"/>
    <mergeCell ref="M2:N2"/>
    <mergeCell ref="B3:H3"/>
    <mergeCell ref="M3:N3"/>
    <mergeCell ref="M4:N4"/>
    <mergeCell ref="M5:N5"/>
    <mergeCell ref="B49:G49"/>
    <mergeCell ref="B50:G50"/>
    <mergeCell ref="B51:G51"/>
    <mergeCell ref="B52:G52"/>
    <mergeCell ref="B53:G53"/>
    <mergeCell ref="B54:G54"/>
    <mergeCell ref="B55:G55"/>
    <mergeCell ref="B56:G56"/>
    <mergeCell ref="B57:G57"/>
    <mergeCell ref="B58:G58"/>
    <mergeCell ref="C60:H60"/>
    <mergeCell ref="C61:H61"/>
    <mergeCell ref="B64:G64"/>
    <mergeCell ref="B65:G65"/>
    <mergeCell ref="B66:G66"/>
    <mergeCell ref="B67:G67"/>
    <mergeCell ref="B68:G68"/>
    <mergeCell ref="B69:G69"/>
    <mergeCell ref="B82:G82"/>
    <mergeCell ref="B83:G83"/>
    <mergeCell ref="B84:G84"/>
    <mergeCell ref="B85:G85"/>
    <mergeCell ref="B86:G86"/>
    <mergeCell ref="B87:G87"/>
    <mergeCell ref="B70:G70"/>
    <mergeCell ref="B71:G71"/>
    <mergeCell ref="B72:G72"/>
    <mergeCell ref="B73:G73"/>
    <mergeCell ref="C75:H75"/>
    <mergeCell ref="B78:G78"/>
    <mergeCell ref="B79:G79"/>
    <mergeCell ref="B80:G80"/>
    <mergeCell ref="B81:G81"/>
  </mergeCells>
  <pageMargins left="0.7" right="0.7" top="0.75" bottom="0.75" header="0" footer="0"/>
  <pageSetup orientation="landscape"/>
  <headerFooter>
    <oddHeader>&amp;CANEXO A.3 - (b)</oddHeader>
    <oddFooter>&amp;R&amp;P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3"/>
  <sheetViews>
    <sheetView topLeftCell="A6" workbookViewId="0">
      <selection activeCell="I25" sqref="I25"/>
    </sheetView>
  </sheetViews>
  <sheetFormatPr defaultColWidth="14.42578125" defaultRowHeight="15" customHeight="1"/>
  <cols>
    <col min="1" max="1" width="16" customWidth="1"/>
    <col min="2" max="2" width="76.140625" customWidth="1"/>
    <col min="3" max="3" width="8.42578125" customWidth="1"/>
    <col min="4" max="4" width="9.140625" customWidth="1"/>
    <col min="5" max="5" width="14.85546875" customWidth="1"/>
    <col min="6" max="6" width="17.140625" customWidth="1"/>
    <col min="7" max="7" width="9.140625" customWidth="1"/>
    <col min="8" max="8" width="9.42578125" customWidth="1"/>
    <col min="9" max="26" width="8" customWidth="1"/>
  </cols>
  <sheetData>
    <row r="1" spans="1:26" ht="12.75" customHeight="1">
      <c r="A1" s="253"/>
      <c r="B1" s="204"/>
      <c r="C1" s="204"/>
      <c r="D1" s="204"/>
      <c r="E1" s="205"/>
      <c r="F1" s="9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253" t="s">
        <v>80</v>
      </c>
      <c r="B2" s="204"/>
      <c r="C2" s="204"/>
      <c r="D2" s="204"/>
      <c r="E2" s="204"/>
      <c r="F2" s="20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53" t="s">
        <v>81</v>
      </c>
      <c r="B3" s="204"/>
      <c r="C3" s="204"/>
      <c r="D3" s="204"/>
      <c r="E3" s="204"/>
      <c r="F3" s="20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53"/>
      <c r="B4" s="204"/>
      <c r="C4" s="204"/>
      <c r="D4" s="204"/>
      <c r="E4" s="205"/>
      <c r="F4" s="9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5.25" customHeight="1">
      <c r="A5" s="94"/>
      <c r="B5" s="256" t="str">
        <f>INSTRUÇÕES!A6</f>
        <v>RECOMPOSIÇÃO DA FACHADA DO
EDIFÍCIO SEDE DA PR-GO</v>
      </c>
      <c r="C5" s="204"/>
      <c r="D5" s="204"/>
      <c r="E5" s="205"/>
      <c r="F5" s="9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253" t="s">
        <v>82</v>
      </c>
      <c r="B6" s="204"/>
      <c r="C6" s="204"/>
      <c r="D6" s="204"/>
      <c r="E6" s="204"/>
      <c r="F6" s="20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254" t="str">
        <f>Sintetica!F11</f>
        <v>REFERÊNCIA: SINAPI - GO - 07/24 (DESONERADO) e Mercado</v>
      </c>
      <c r="B7" s="204"/>
      <c r="C7" s="204"/>
      <c r="D7" s="204"/>
      <c r="E7" s="204"/>
      <c r="F7" s="20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55"/>
      <c r="B8" s="204"/>
      <c r="C8" s="204"/>
      <c r="D8" s="204"/>
      <c r="E8" s="205"/>
      <c r="F8" s="9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>
      <c r="A9" s="96" t="s">
        <v>83</v>
      </c>
      <c r="B9" s="96" t="s">
        <v>12</v>
      </c>
      <c r="C9" s="96" t="s">
        <v>53</v>
      </c>
      <c r="D9" s="96" t="s">
        <v>13</v>
      </c>
      <c r="E9" s="97" t="s">
        <v>84</v>
      </c>
      <c r="F9" s="98" t="s">
        <v>85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85">
        <v>88264</v>
      </c>
      <c r="B10" s="99" t="s">
        <v>86</v>
      </c>
      <c r="C10" s="85" t="s">
        <v>87</v>
      </c>
      <c r="D10" s="100" t="s">
        <v>88</v>
      </c>
      <c r="E10" s="101">
        <v>23.48</v>
      </c>
      <c r="F10" s="102">
        <f>E10*(1-Sintetica!$I$45)</f>
        <v>23.48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>
      <c r="A11" s="85">
        <v>88247</v>
      </c>
      <c r="B11" s="103" t="s">
        <v>89</v>
      </c>
      <c r="C11" s="85" t="s">
        <v>87</v>
      </c>
      <c r="D11" s="100" t="s">
        <v>88</v>
      </c>
      <c r="E11" s="101">
        <v>17.96</v>
      </c>
      <c r="F11" s="102">
        <f>E11*(1-Sintetica!$I$45)</f>
        <v>17.96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>
      <c r="A12" s="85">
        <v>88279</v>
      </c>
      <c r="B12" s="103" t="s">
        <v>90</v>
      </c>
      <c r="C12" s="85" t="s">
        <v>87</v>
      </c>
      <c r="D12" s="100" t="s">
        <v>88</v>
      </c>
      <c r="E12" s="104">
        <v>24.46</v>
      </c>
      <c r="F12" s="102">
        <f>E12*(1-Sintetica!$I$45)</f>
        <v>24.46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>
      <c r="A13" s="85">
        <v>90776</v>
      </c>
      <c r="B13" s="103" t="s">
        <v>91</v>
      </c>
      <c r="C13" s="85" t="s">
        <v>87</v>
      </c>
      <c r="D13" s="100" t="s">
        <v>88</v>
      </c>
      <c r="E13" s="104">
        <v>28.77</v>
      </c>
      <c r="F13" s="102">
        <f>E13*(1-Sintetica!$I$45)</f>
        <v>28.77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>
      <c r="A14" s="85">
        <v>88250</v>
      </c>
      <c r="B14" s="103" t="s">
        <v>92</v>
      </c>
      <c r="C14" s="85" t="s">
        <v>87</v>
      </c>
      <c r="D14" s="100" t="s">
        <v>88</v>
      </c>
      <c r="E14" s="104">
        <v>19.760000000000002</v>
      </c>
      <c r="F14" s="102">
        <f>E14*(1-Sintetica!$I$45)</f>
        <v>19.760000000000002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>
      <c r="A15" s="85">
        <v>88266</v>
      </c>
      <c r="B15" s="103" t="s">
        <v>93</v>
      </c>
      <c r="C15" s="85" t="s">
        <v>87</v>
      </c>
      <c r="D15" s="100" t="s">
        <v>88</v>
      </c>
      <c r="E15" s="104">
        <v>25.85</v>
      </c>
      <c r="F15" s="102">
        <f>E15*(1-Sintetica!$I$45)</f>
        <v>25.85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.75" customHeight="1">
      <c r="A16" s="78">
        <v>103689</v>
      </c>
      <c r="B16" s="24" t="s">
        <v>143</v>
      </c>
      <c r="C16" s="85" t="s">
        <v>94</v>
      </c>
      <c r="D16" s="85" t="s">
        <v>144</v>
      </c>
      <c r="E16" s="104">
        <v>309.32</v>
      </c>
      <c r="F16" s="102">
        <f>E16*(1-Sintetica!$I$45)</f>
        <v>309.32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41.25" customHeight="1">
      <c r="A17" s="78">
        <v>10776</v>
      </c>
      <c r="B17" s="198" t="s">
        <v>188</v>
      </c>
      <c r="C17" s="85" t="s">
        <v>94</v>
      </c>
      <c r="D17" s="192" t="s">
        <v>189</v>
      </c>
      <c r="E17" s="104">
        <v>650.39</v>
      </c>
      <c r="F17" s="102">
        <f>E17*(1-Sintetica!$I$45)</f>
        <v>650.39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.75" customHeight="1">
      <c r="A18" s="199" t="s">
        <v>192</v>
      </c>
      <c r="B18" s="198" t="s">
        <v>190</v>
      </c>
      <c r="C18" s="85" t="s">
        <v>94</v>
      </c>
      <c r="D18" s="192" t="s">
        <v>74</v>
      </c>
      <c r="E18" s="104">
        <v>500</v>
      </c>
      <c r="F18" s="102">
        <f>E18*(1-Sintetica!$I$45)</f>
        <v>500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.75" customHeight="1">
      <c r="A19" s="78"/>
      <c r="B19" s="24"/>
      <c r="C19" s="85" t="s">
        <v>94</v>
      </c>
      <c r="D19" s="85" t="s">
        <v>95</v>
      </c>
      <c r="E19" s="104"/>
      <c r="F19" s="102">
        <f>E19*(1-Sintetica!$I$45)</f>
        <v>0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>
      <c r="A20" s="85">
        <v>91677</v>
      </c>
      <c r="B20" s="103" t="s">
        <v>96</v>
      </c>
      <c r="C20" s="85" t="s">
        <v>87</v>
      </c>
      <c r="D20" s="85" t="s">
        <v>88</v>
      </c>
      <c r="E20" s="107">
        <v>142.35</v>
      </c>
      <c r="F20" s="102">
        <f>E20*(1-Sintetica!$I$45)</f>
        <v>142.35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>
      <c r="A21" s="85" t="s">
        <v>75</v>
      </c>
      <c r="B21" s="103" t="s">
        <v>97</v>
      </c>
      <c r="C21" s="85" t="s">
        <v>87</v>
      </c>
      <c r="D21" s="85" t="s">
        <v>88</v>
      </c>
      <c r="E21" s="107">
        <v>142.35</v>
      </c>
      <c r="F21" s="102">
        <f>E21*(1-Sintetica!$I$45)</f>
        <v>142.35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" customHeight="1">
      <c r="A22" s="85">
        <v>90778</v>
      </c>
      <c r="B22" s="103" t="s">
        <v>98</v>
      </c>
      <c r="C22" s="85" t="s">
        <v>87</v>
      </c>
      <c r="D22" s="85" t="s">
        <v>88</v>
      </c>
      <c r="E22" s="104">
        <v>108.5</v>
      </c>
      <c r="F22" s="102">
        <f>E22*(1-Sintetica!$I$45)</f>
        <v>108.5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" customHeight="1">
      <c r="A23" s="85">
        <v>90770</v>
      </c>
      <c r="B23" s="103" t="s">
        <v>142</v>
      </c>
      <c r="C23" s="85" t="s">
        <v>87</v>
      </c>
      <c r="D23" s="85" t="s">
        <v>88</v>
      </c>
      <c r="E23" s="108">
        <v>111.12</v>
      </c>
      <c r="F23" s="102">
        <f>E23*(1-Sintetica!$I$45)</f>
        <v>111.12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170" customFormat="1" ht="72.75" customHeight="1">
      <c r="A24" s="85" t="s">
        <v>149</v>
      </c>
      <c r="B24" s="103" t="s">
        <v>150</v>
      </c>
      <c r="C24" s="78" t="s">
        <v>94</v>
      </c>
      <c r="D24" s="78" t="s">
        <v>152</v>
      </c>
      <c r="E24" s="105">
        <v>630</v>
      </c>
      <c r="F24" s="102">
        <f>E24*(1-Sintetica!$I$45)</f>
        <v>630</v>
      </c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</row>
    <row r="25" spans="1:26" s="188" customFormat="1" ht="72.75" customHeight="1">
      <c r="A25" s="192" t="s">
        <v>196</v>
      </c>
      <c r="B25" s="193" t="s">
        <v>197</v>
      </c>
      <c r="C25" s="78" t="s">
        <v>94</v>
      </c>
      <c r="D25" s="78" t="s">
        <v>152</v>
      </c>
      <c r="E25" s="105">
        <v>680</v>
      </c>
      <c r="F25" s="102">
        <f>E25*(1-Sintetica!$I$45)</f>
        <v>680</v>
      </c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</row>
    <row r="26" spans="1:26" s="188" customFormat="1" ht="72.75" customHeight="1">
      <c r="A26" s="192" t="s">
        <v>179</v>
      </c>
      <c r="B26" s="193" t="s">
        <v>180</v>
      </c>
      <c r="C26" s="78" t="s">
        <v>94</v>
      </c>
      <c r="D26" s="78" t="s">
        <v>152</v>
      </c>
      <c r="E26" s="105">
        <v>10000</v>
      </c>
      <c r="F26" s="102">
        <f>E26*(1-Sintetica!$I$45)</f>
        <v>10000</v>
      </c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</row>
    <row r="27" spans="1:26" ht="12.75" customHeight="1">
      <c r="A27" s="109"/>
      <c r="B27" s="110"/>
      <c r="C27" s="111"/>
      <c r="D27" s="109"/>
      <c r="E27" s="112"/>
      <c r="F27" s="113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>
      <c r="A28" s="109"/>
      <c r="B28" s="110"/>
      <c r="C28" s="111"/>
      <c r="D28" s="109"/>
      <c r="E28" s="112"/>
      <c r="F28" s="113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>
      <c r="A29" s="109"/>
      <c r="B29" s="110"/>
      <c r="C29" s="111"/>
      <c r="D29" s="109"/>
      <c r="E29" s="112"/>
      <c r="F29" s="113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>
      <c r="A30" s="109"/>
      <c r="B30" s="110"/>
      <c r="C30" s="111"/>
      <c r="D30" s="109"/>
      <c r="E30" s="112"/>
      <c r="F30" s="113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>
      <c r="A31" s="109"/>
      <c r="B31" s="110"/>
      <c r="C31" s="111"/>
      <c r="D31" s="109"/>
      <c r="E31" s="112"/>
      <c r="F31" s="113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>
      <c r="A32" s="109"/>
      <c r="B32" s="110"/>
      <c r="C32" s="111"/>
      <c r="D32" s="109"/>
      <c r="E32" s="112"/>
      <c r="F32" s="113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>
      <c r="A33" s="109"/>
      <c r="B33" s="110"/>
      <c r="C33" s="111"/>
      <c r="D33" s="109"/>
      <c r="E33" s="112"/>
      <c r="F33" s="11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>
      <c r="A34" s="109"/>
      <c r="B34" s="110"/>
      <c r="C34" s="111"/>
      <c r="D34" s="109"/>
      <c r="E34" s="112"/>
      <c r="F34" s="113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>
      <c r="A35" s="109"/>
      <c r="B35" s="110"/>
      <c r="C35" s="111"/>
      <c r="D35" s="109"/>
      <c r="E35" s="112"/>
      <c r="F35" s="11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>
      <c r="A36" s="109"/>
      <c r="B36" s="110"/>
      <c r="C36" s="111"/>
      <c r="D36" s="109"/>
      <c r="E36" s="112"/>
      <c r="F36" s="113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>
      <c r="A37" s="109"/>
      <c r="B37" s="110"/>
      <c r="C37" s="111"/>
      <c r="D37" s="109"/>
      <c r="E37" s="112"/>
      <c r="F37" s="11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>
      <c r="A38" s="109"/>
      <c r="B38" s="110"/>
      <c r="C38" s="111"/>
      <c r="D38" s="109"/>
      <c r="E38" s="112"/>
      <c r="F38" s="11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>
      <c r="A39" s="109"/>
      <c r="B39" s="110"/>
      <c r="C39" s="111"/>
      <c r="D39" s="109"/>
      <c r="E39" s="112"/>
      <c r="F39" s="113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>
      <c r="A40" s="109"/>
      <c r="B40" s="110"/>
      <c r="C40" s="111"/>
      <c r="D40" s="109"/>
      <c r="E40" s="112"/>
      <c r="F40" s="113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>
      <c r="A41" s="109"/>
      <c r="B41" s="110"/>
      <c r="C41" s="111"/>
      <c r="D41" s="109"/>
      <c r="E41" s="112"/>
      <c r="F41" s="113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>
      <c r="A42" s="109"/>
      <c r="B42" s="110"/>
      <c r="C42" s="111"/>
      <c r="D42" s="109"/>
      <c r="E42" s="112"/>
      <c r="F42" s="113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>
      <c r="A43" s="109"/>
      <c r="B43" s="110"/>
      <c r="C43" s="111"/>
      <c r="D43" s="109"/>
      <c r="E43" s="112"/>
      <c r="F43" s="113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>
      <c r="A44" s="109"/>
      <c r="B44" s="110"/>
      <c r="C44" s="111"/>
      <c r="D44" s="109"/>
      <c r="E44" s="112"/>
      <c r="F44" s="113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>
      <c r="A45" s="109"/>
      <c r="B45" s="110"/>
      <c r="C45" s="111"/>
      <c r="D45" s="109"/>
      <c r="E45" s="112"/>
      <c r="F45" s="113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>
      <c r="A46" s="109"/>
      <c r="B46" s="110"/>
      <c r="C46" s="111"/>
      <c r="D46" s="109"/>
      <c r="E46" s="112"/>
      <c r="F46" s="113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>
      <c r="A47" s="109"/>
      <c r="B47" s="110"/>
      <c r="C47" s="111"/>
      <c r="D47" s="109"/>
      <c r="E47" s="112"/>
      <c r="F47" s="113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>
      <c r="A48" s="109"/>
      <c r="B48" s="110"/>
      <c r="C48" s="111"/>
      <c r="D48" s="109"/>
      <c r="E48" s="112"/>
      <c r="F48" s="113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>
      <c r="A49" s="109"/>
      <c r="B49" s="110"/>
      <c r="C49" s="111"/>
      <c r="D49" s="109"/>
      <c r="E49" s="112"/>
      <c r="F49" s="113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>
      <c r="A50" s="109"/>
      <c r="B50" s="110"/>
      <c r="C50" s="111"/>
      <c r="D50" s="109"/>
      <c r="E50" s="112"/>
      <c r="F50" s="113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>
      <c r="A51" s="109"/>
      <c r="B51" s="110"/>
      <c r="C51" s="111"/>
      <c r="D51" s="109"/>
      <c r="E51" s="112"/>
      <c r="F51" s="113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>
      <c r="A52" s="109"/>
      <c r="B52" s="110"/>
      <c r="C52" s="111"/>
      <c r="D52" s="109"/>
      <c r="E52" s="112"/>
      <c r="F52" s="113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>
      <c r="A53" s="109"/>
      <c r="B53" s="110"/>
      <c r="C53" s="111"/>
      <c r="D53" s="109"/>
      <c r="E53" s="112"/>
      <c r="F53" s="113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>
      <c r="A54" s="109"/>
      <c r="B54" s="110"/>
      <c r="C54" s="111"/>
      <c r="D54" s="109"/>
      <c r="E54" s="112"/>
      <c r="F54" s="113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>
      <c r="A55" s="109"/>
      <c r="B55" s="110"/>
      <c r="C55" s="111"/>
      <c r="D55" s="109"/>
      <c r="E55" s="112"/>
      <c r="F55" s="113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>
      <c r="A56" s="109"/>
      <c r="B56" s="110"/>
      <c r="C56" s="111"/>
      <c r="D56" s="109"/>
      <c r="E56" s="112"/>
      <c r="F56" s="113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>
      <c r="A57" s="109"/>
      <c r="B57" s="110"/>
      <c r="C57" s="111"/>
      <c r="D57" s="109"/>
      <c r="E57" s="112"/>
      <c r="F57" s="113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>
      <c r="A58" s="109"/>
      <c r="B58" s="110"/>
      <c r="C58" s="111"/>
      <c r="D58" s="109"/>
      <c r="E58" s="112"/>
      <c r="F58" s="113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>
      <c r="A59" s="109"/>
      <c r="B59" s="110"/>
      <c r="C59" s="111"/>
      <c r="D59" s="109"/>
      <c r="E59" s="112"/>
      <c r="F59" s="113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>
      <c r="A60" s="109"/>
      <c r="B60" s="110"/>
      <c r="C60" s="111"/>
      <c r="D60" s="109"/>
      <c r="E60" s="112"/>
      <c r="F60" s="113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>
      <c r="A61" s="109"/>
      <c r="B61" s="110"/>
      <c r="C61" s="111"/>
      <c r="D61" s="109"/>
      <c r="E61" s="112"/>
      <c r="F61" s="113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>
      <c r="A62" s="109"/>
      <c r="B62" s="110"/>
      <c r="C62" s="111"/>
      <c r="D62" s="109"/>
      <c r="E62" s="112"/>
      <c r="F62" s="113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>
      <c r="A63" s="109"/>
      <c r="B63" s="110"/>
      <c r="C63" s="111"/>
      <c r="D63" s="109"/>
      <c r="E63" s="112"/>
      <c r="F63" s="113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>
      <c r="A64" s="109"/>
      <c r="B64" s="110"/>
      <c r="C64" s="111"/>
      <c r="D64" s="109"/>
      <c r="E64" s="112"/>
      <c r="F64" s="113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>
      <c r="A65" s="109"/>
      <c r="B65" s="110"/>
      <c r="C65" s="111"/>
      <c r="D65" s="109"/>
      <c r="E65" s="112"/>
      <c r="F65" s="113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>
      <c r="A66" s="109"/>
      <c r="B66" s="110"/>
      <c r="C66" s="111"/>
      <c r="D66" s="109"/>
      <c r="E66" s="112"/>
      <c r="F66" s="113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>
      <c r="A67" s="109"/>
      <c r="B67" s="110"/>
      <c r="C67" s="111"/>
      <c r="D67" s="109"/>
      <c r="E67" s="112"/>
      <c r="F67" s="113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>
      <c r="A68" s="109"/>
      <c r="B68" s="110"/>
      <c r="C68" s="111"/>
      <c r="D68" s="109"/>
      <c r="E68" s="112"/>
      <c r="F68" s="113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>
      <c r="A69" s="109"/>
      <c r="B69" s="110"/>
      <c r="C69" s="111"/>
      <c r="D69" s="109"/>
      <c r="E69" s="112"/>
      <c r="F69" s="113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>
      <c r="A70" s="109"/>
      <c r="B70" s="110"/>
      <c r="C70" s="111"/>
      <c r="D70" s="109"/>
      <c r="E70" s="112"/>
      <c r="F70" s="113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>
      <c r="A71" s="109"/>
      <c r="B71" s="110"/>
      <c r="C71" s="111"/>
      <c r="D71" s="109"/>
      <c r="E71" s="112"/>
      <c r="F71" s="113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>
      <c r="A72" s="109"/>
      <c r="B72" s="110"/>
      <c r="C72" s="111"/>
      <c r="D72" s="109"/>
      <c r="E72" s="112"/>
      <c r="F72" s="113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>
      <c r="A73" s="109"/>
      <c r="B73" s="110"/>
      <c r="C73" s="111"/>
      <c r="D73" s="109"/>
      <c r="E73" s="112"/>
      <c r="F73" s="113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>
      <c r="A74" s="109"/>
      <c r="B74" s="110"/>
      <c r="C74" s="111"/>
      <c r="D74" s="109"/>
      <c r="E74" s="112"/>
      <c r="F74" s="113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>
      <c r="A75" s="109"/>
      <c r="B75" s="110"/>
      <c r="C75" s="111"/>
      <c r="D75" s="109"/>
      <c r="E75" s="112"/>
      <c r="F75" s="113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>
      <c r="A76" s="109"/>
      <c r="B76" s="110"/>
      <c r="C76" s="111"/>
      <c r="D76" s="109"/>
      <c r="E76" s="112"/>
      <c r="F76" s="113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>
      <c r="A77" s="109"/>
      <c r="B77" s="110"/>
      <c r="C77" s="111"/>
      <c r="D77" s="109"/>
      <c r="E77" s="112"/>
      <c r="F77" s="113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>
      <c r="A78" s="109"/>
      <c r="B78" s="110"/>
      <c r="C78" s="111"/>
      <c r="D78" s="109"/>
      <c r="E78" s="112"/>
      <c r="F78" s="113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>
      <c r="A79" s="109"/>
      <c r="B79" s="110"/>
      <c r="C79" s="111"/>
      <c r="D79" s="109"/>
      <c r="E79" s="112"/>
      <c r="F79" s="113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>
      <c r="A80" s="109"/>
      <c r="B80" s="110"/>
      <c r="C80" s="111"/>
      <c r="D80" s="109"/>
      <c r="E80" s="112"/>
      <c r="F80" s="113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>
      <c r="A81" s="109"/>
      <c r="B81" s="110"/>
      <c r="C81" s="111"/>
      <c r="D81" s="109"/>
      <c r="E81" s="112"/>
      <c r="F81" s="113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>
      <c r="A82" s="109"/>
      <c r="B82" s="110"/>
      <c r="C82" s="111"/>
      <c r="D82" s="109"/>
      <c r="E82" s="112"/>
      <c r="F82" s="113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>
      <c r="A83" s="109"/>
      <c r="B83" s="110"/>
      <c r="C83" s="111"/>
      <c r="D83" s="109"/>
      <c r="E83" s="112"/>
      <c r="F83" s="113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>
      <c r="A84" s="109"/>
      <c r="B84" s="110"/>
      <c r="C84" s="111"/>
      <c r="D84" s="109"/>
      <c r="E84" s="112"/>
      <c r="F84" s="113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>
      <c r="A85" s="109"/>
      <c r="B85" s="110"/>
      <c r="C85" s="111"/>
      <c r="D85" s="109"/>
      <c r="E85" s="112"/>
      <c r="F85" s="113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>
      <c r="A86" s="109"/>
      <c r="B86" s="110"/>
      <c r="C86" s="111"/>
      <c r="D86" s="109"/>
      <c r="E86" s="112"/>
      <c r="F86" s="113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>
      <c r="A87" s="109"/>
      <c r="B87" s="110"/>
      <c r="C87" s="111"/>
      <c r="D87" s="109"/>
      <c r="E87" s="112"/>
      <c r="F87" s="113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>
      <c r="A88" s="109"/>
      <c r="B88" s="110"/>
      <c r="C88" s="111"/>
      <c r="D88" s="109"/>
      <c r="E88" s="112"/>
      <c r="F88" s="113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>
      <c r="A89" s="109"/>
      <c r="B89" s="110"/>
      <c r="C89" s="111"/>
      <c r="D89" s="109"/>
      <c r="E89" s="112"/>
      <c r="F89" s="113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>
      <c r="A90" s="109"/>
      <c r="B90" s="110"/>
      <c r="C90" s="111"/>
      <c r="D90" s="109"/>
      <c r="E90" s="112"/>
      <c r="F90" s="113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>
      <c r="A91" s="109"/>
      <c r="B91" s="110"/>
      <c r="C91" s="111"/>
      <c r="D91" s="109"/>
      <c r="E91" s="112"/>
      <c r="F91" s="113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>
      <c r="A92" s="109"/>
      <c r="B92" s="110"/>
      <c r="C92" s="111"/>
      <c r="D92" s="109"/>
      <c r="E92" s="112"/>
      <c r="F92" s="113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>
      <c r="A93" s="109"/>
      <c r="B93" s="110"/>
      <c r="C93" s="111"/>
      <c r="D93" s="109"/>
      <c r="E93" s="112"/>
      <c r="F93" s="113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>
      <c r="A94" s="109"/>
      <c r="B94" s="110"/>
      <c r="C94" s="111"/>
      <c r="D94" s="109"/>
      <c r="E94" s="112"/>
      <c r="F94" s="113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>
      <c r="A95" s="109"/>
      <c r="B95" s="110"/>
      <c r="C95" s="111"/>
      <c r="D95" s="109"/>
      <c r="E95" s="112"/>
      <c r="F95" s="113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>
      <c r="A96" s="109"/>
      <c r="B96" s="110"/>
      <c r="C96" s="111"/>
      <c r="D96" s="109"/>
      <c r="E96" s="112"/>
      <c r="F96" s="113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>
      <c r="A97" s="109"/>
      <c r="B97" s="110"/>
      <c r="C97" s="111"/>
      <c r="D97" s="109"/>
      <c r="E97" s="112"/>
      <c r="F97" s="113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>
      <c r="A98" s="109"/>
      <c r="B98" s="110"/>
      <c r="C98" s="111"/>
      <c r="D98" s="109"/>
      <c r="E98" s="112"/>
      <c r="F98" s="113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>
      <c r="A99" s="109"/>
      <c r="B99" s="110"/>
      <c r="C99" s="111"/>
      <c r="D99" s="109"/>
      <c r="E99" s="112"/>
      <c r="F99" s="113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>
      <c r="A100" s="109"/>
      <c r="B100" s="110"/>
      <c r="C100" s="111"/>
      <c r="D100" s="109"/>
      <c r="E100" s="112"/>
      <c r="F100" s="113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>
      <c r="A101" s="109"/>
      <c r="B101" s="110"/>
      <c r="C101" s="111"/>
      <c r="D101" s="109"/>
      <c r="E101" s="112"/>
      <c r="F101" s="113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>
      <c r="A102" s="109"/>
      <c r="B102" s="110"/>
      <c r="C102" s="111"/>
      <c r="D102" s="109"/>
      <c r="E102" s="112"/>
      <c r="F102" s="113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>
      <c r="A103" s="109"/>
      <c r="B103" s="110"/>
      <c r="C103" s="111"/>
      <c r="D103" s="109"/>
      <c r="E103" s="112"/>
      <c r="F103" s="113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>
      <c r="A104" s="109"/>
      <c r="B104" s="110"/>
      <c r="C104" s="111"/>
      <c r="D104" s="109"/>
      <c r="E104" s="112"/>
      <c r="F104" s="113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>
      <c r="A105" s="109"/>
      <c r="B105" s="110"/>
      <c r="C105" s="111"/>
      <c r="D105" s="109"/>
      <c r="E105" s="112"/>
      <c r="F105" s="113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>
      <c r="A106" s="109"/>
      <c r="B106" s="110"/>
      <c r="C106" s="111"/>
      <c r="D106" s="109"/>
      <c r="E106" s="112"/>
      <c r="F106" s="113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>
      <c r="A107" s="109"/>
      <c r="B107" s="110"/>
      <c r="C107" s="111"/>
      <c r="D107" s="109"/>
      <c r="E107" s="112"/>
      <c r="F107" s="113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>
      <c r="A108" s="109"/>
      <c r="B108" s="110"/>
      <c r="C108" s="111"/>
      <c r="D108" s="109"/>
      <c r="E108" s="112"/>
      <c r="F108" s="113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>
      <c r="A109" s="109"/>
      <c r="B109" s="110"/>
      <c r="C109" s="111"/>
      <c r="D109" s="109"/>
      <c r="E109" s="112"/>
      <c r="F109" s="113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>
      <c r="A110" s="109"/>
      <c r="B110" s="110"/>
      <c r="C110" s="111"/>
      <c r="D110" s="109"/>
      <c r="E110" s="112"/>
      <c r="F110" s="113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>
      <c r="A111" s="109"/>
      <c r="B111" s="110"/>
      <c r="C111" s="111"/>
      <c r="D111" s="109"/>
      <c r="E111" s="112"/>
      <c r="F111" s="113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>
      <c r="A112" s="109"/>
      <c r="B112" s="110"/>
      <c r="C112" s="111"/>
      <c r="D112" s="109"/>
      <c r="E112" s="112"/>
      <c r="F112" s="113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>
      <c r="A113" s="109"/>
      <c r="B113" s="110"/>
      <c r="C113" s="111"/>
      <c r="D113" s="109"/>
      <c r="E113" s="112"/>
      <c r="F113" s="113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>
      <c r="A114" s="109"/>
      <c r="B114" s="110"/>
      <c r="C114" s="111"/>
      <c r="D114" s="109"/>
      <c r="E114" s="112"/>
      <c r="F114" s="113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>
      <c r="A115" s="109"/>
      <c r="B115" s="110"/>
      <c r="C115" s="111"/>
      <c r="D115" s="109"/>
      <c r="E115" s="112"/>
      <c r="F115" s="113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>
      <c r="A116" s="109"/>
      <c r="B116" s="110"/>
      <c r="C116" s="111"/>
      <c r="D116" s="109"/>
      <c r="E116" s="112"/>
      <c r="F116" s="113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>
      <c r="A117" s="109"/>
      <c r="B117" s="110"/>
      <c r="C117" s="111"/>
      <c r="D117" s="109"/>
      <c r="E117" s="112"/>
      <c r="F117" s="113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>
      <c r="A118" s="109"/>
      <c r="B118" s="110"/>
      <c r="C118" s="111"/>
      <c r="D118" s="109"/>
      <c r="E118" s="112"/>
      <c r="F118" s="113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>
      <c r="A119" s="109"/>
      <c r="B119" s="110"/>
      <c r="C119" s="111"/>
      <c r="D119" s="109"/>
      <c r="E119" s="112"/>
      <c r="F119" s="113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>
      <c r="A120" s="109"/>
      <c r="B120" s="110"/>
      <c r="C120" s="111"/>
      <c r="D120" s="109"/>
      <c r="E120" s="112"/>
      <c r="F120" s="113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>
      <c r="A121" s="109"/>
      <c r="B121" s="110"/>
      <c r="C121" s="111"/>
      <c r="D121" s="109"/>
      <c r="E121" s="112"/>
      <c r="F121" s="113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>
      <c r="A122" s="109"/>
      <c r="B122" s="110"/>
      <c r="C122" s="111"/>
      <c r="D122" s="109"/>
      <c r="E122" s="112"/>
      <c r="F122" s="113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>
      <c r="A123" s="109"/>
      <c r="B123" s="110"/>
      <c r="C123" s="111"/>
      <c r="D123" s="109"/>
      <c r="E123" s="112"/>
      <c r="F123" s="113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>
      <c r="A124" s="109"/>
      <c r="B124" s="110"/>
      <c r="C124" s="111"/>
      <c r="D124" s="109"/>
      <c r="E124" s="112"/>
      <c r="F124" s="113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>
      <c r="A125" s="109"/>
      <c r="B125" s="110"/>
      <c r="C125" s="111"/>
      <c r="D125" s="109"/>
      <c r="E125" s="112"/>
      <c r="F125" s="113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>
      <c r="A126" s="109"/>
      <c r="B126" s="110"/>
      <c r="C126" s="111"/>
      <c r="D126" s="109"/>
      <c r="E126" s="112"/>
      <c r="F126" s="113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>
      <c r="A127" s="109"/>
      <c r="B127" s="110"/>
      <c r="C127" s="111"/>
      <c r="D127" s="109"/>
      <c r="E127" s="112"/>
      <c r="F127" s="113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>
      <c r="A128" s="109"/>
      <c r="B128" s="110"/>
      <c r="C128" s="111"/>
      <c r="D128" s="109"/>
      <c r="E128" s="112"/>
      <c r="F128" s="113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>
      <c r="A129" s="109"/>
      <c r="B129" s="110"/>
      <c r="C129" s="111"/>
      <c r="D129" s="109"/>
      <c r="E129" s="112"/>
      <c r="F129" s="113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>
      <c r="A130" s="109"/>
      <c r="B130" s="110"/>
      <c r="C130" s="111"/>
      <c r="D130" s="109"/>
      <c r="E130" s="112"/>
      <c r="F130" s="113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>
      <c r="A131" s="109"/>
      <c r="B131" s="110"/>
      <c r="C131" s="111"/>
      <c r="D131" s="109"/>
      <c r="E131" s="112"/>
      <c r="F131" s="113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>
      <c r="A132" s="109"/>
      <c r="B132" s="110"/>
      <c r="C132" s="111"/>
      <c r="D132" s="109"/>
      <c r="E132" s="112"/>
      <c r="F132" s="113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>
      <c r="A133" s="109"/>
      <c r="B133" s="110"/>
      <c r="C133" s="111"/>
      <c r="D133" s="109"/>
      <c r="E133" s="112"/>
      <c r="F133" s="113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>
      <c r="A134" s="109"/>
      <c r="B134" s="110"/>
      <c r="C134" s="111"/>
      <c r="D134" s="109"/>
      <c r="E134" s="112"/>
      <c r="F134" s="113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>
      <c r="A135" s="109"/>
      <c r="B135" s="110"/>
      <c r="C135" s="111"/>
      <c r="D135" s="109"/>
      <c r="E135" s="112"/>
      <c r="F135" s="113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>
      <c r="A136" s="109"/>
      <c r="B136" s="110"/>
      <c r="C136" s="111"/>
      <c r="D136" s="109"/>
      <c r="E136" s="112"/>
      <c r="F136" s="113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>
      <c r="A137" s="109"/>
      <c r="B137" s="110"/>
      <c r="C137" s="111"/>
      <c r="D137" s="109"/>
      <c r="E137" s="112"/>
      <c r="F137" s="113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>
      <c r="A138" s="109"/>
      <c r="B138" s="110"/>
      <c r="C138" s="111"/>
      <c r="D138" s="109"/>
      <c r="E138" s="112"/>
      <c r="F138" s="113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>
      <c r="A139" s="109"/>
      <c r="B139" s="110"/>
      <c r="C139" s="111"/>
      <c r="D139" s="109"/>
      <c r="E139" s="112"/>
      <c r="F139" s="113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>
      <c r="A140" s="109"/>
      <c r="B140" s="110"/>
      <c r="C140" s="111"/>
      <c r="D140" s="109"/>
      <c r="E140" s="112"/>
      <c r="F140" s="113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>
      <c r="A141" s="109"/>
      <c r="B141" s="110"/>
      <c r="C141" s="111"/>
      <c r="D141" s="109"/>
      <c r="E141" s="112"/>
      <c r="F141" s="113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>
      <c r="A142" s="109"/>
      <c r="B142" s="110"/>
      <c r="C142" s="111"/>
      <c r="D142" s="109"/>
      <c r="E142" s="112"/>
      <c r="F142" s="113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>
      <c r="A143" s="109"/>
      <c r="B143" s="110"/>
      <c r="C143" s="111"/>
      <c r="D143" s="109"/>
      <c r="E143" s="112"/>
      <c r="F143" s="113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>
      <c r="A144" s="109"/>
      <c r="B144" s="110"/>
      <c r="C144" s="111"/>
      <c r="D144" s="109"/>
      <c r="E144" s="112"/>
      <c r="F144" s="113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>
      <c r="A145" s="109"/>
      <c r="B145" s="110"/>
      <c r="C145" s="111"/>
      <c r="D145" s="109"/>
      <c r="E145" s="112"/>
      <c r="F145" s="113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>
      <c r="A146" s="109"/>
      <c r="B146" s="110"/>
      <c r="C146" s="111"/>
      <c r="D146" s="109"/>
      <c r="E146" s="112"/>
      <c r="F146" s="113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>
      <c r="A147" s="109"/>
      <c r="B147" s="110"/>
      <c r="C147" s="111"/>
      <c r="D147" s="109"/>
      <c r="E147" s="112"/>
      <c r="F147" s="113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>
      <c r="A148" s="109"/>
      <c r="B148" s="110"/>
      <c r="C148" s="111"/>
      <c r="D148" s="109"/>
      <c r="E148" s="112"/>
      <c r="F148" s="113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>
      <c r="A149" s="109"/>
      <c r="B149" s="110"/>
      <c r="C149" s="111"/>
      <c r="D149" s="109"/>
      <c r="E149" s="112"/>
      <c r="F149" s="113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>
      <c r="A150" s="109"/>
      <c r="B150" s="110"/>
      <c r="C150" s="111"/>
      <c r="D150" s="109"/>
      <c r="E150" s="112"/>
      <c r="F150" s="113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>
      <c r="A151" s="109"/>
      <c r="B151" s="110"/>
      <c r="C151" s="111"/>
      <c r="D151" s="109"/>
      <c r="E151" s="112"/>
      <c r="F151" s="113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>
      <c r="A152" s="109"/>
      <c r="B152" s="110"/>
      <c r="C152" s="111"/>
      <c r="D152" s="109"/>
      <c r="E152" s="112"/>
      <c r="F152" s="113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>
      <c r="A153" s="109"/>
      <c r="B153" s="110"/>
      <c r="C153" s="111"/>
      <c r="D153" s="109"/>
      <c r="E153" s="112"/>
      <c r="F153" s="113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>
      <c r="A154" s="109"/>
      <c r="B154" s="110"/>
      <c r="C154" s="111"/>
      <c r="D154" s="109"/>
      <c r="E154" s="112"/>
      <c r="F154" s="113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>
      <c r="A155" s="109"/>
      <c r="B155" s="110"/>
      <c r="C155" s="111"/>
      <c r="D155" s="109"/>
      <c r="E155" s="112"/>
      <c r="F155" s="113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>
      <c r="A156" s="109"/>
      <c r="B156" s="110"/>
      <c r="C156" s="111"/>
      <c r="D156" s="109"/>
      <c r="E156" s="112"/>
      <c r="F156" s="113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>
      <c r="A157" s="109"/>
      <c r="B157" s="110"/>
      <c r="C157" s="111"/>
      <c r="D157" s="109"/>
      <c r="E157" s="112"/>
      <c r="F157" s="113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>
      <c r="A158" s="109"/>
      <c r="B158" s="110"/>
      <c r="C158" s="111"/>
      <c r="D158" s="109"/>
      <c r="E158" s="112"/>
      <c r="F158" s="113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>
      <c r="A159" s="109"/>
      <c r="B159" s="110"/>
      <c r="C159" s="111"/>
      <c r="D159" s="109"/>
      <c r="E159" s="112"/>
      <c r="F159" s="113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>
      <c r="A160" s="109"/>
      <c r="B160" s="110"/>
      <c r="C160" s="111"/>
      <c r="D160" s="109"/>
      <c r="E160" s="112"/>
      <c r="F160" s="113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>
      <c r="A161" s="109"/>
      <c r="B161" s="110"/>
      <c r="C161" s="111"/>
      <c r="D161" s="109"/>
      <c r="E161" s="112"/>
      <c r="F161" s="113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>
      <c r="A162" s="109"/>
      <c r="B162" s="110"/>
      <c r="C162" s="111"/>
      <c r="D162" s="109"/>
      <c r="E162" s="112"/>
      <c r="F162" s="113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>
      <c r="A163" s="109"/>
      <c r="B163" s="110"/>
      <c r="C163" s="111"/>
      <c r="D163" s="109"/>
      <c r="E163" s="112"/>
      <c r="F163" s="113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>
      <c r="A164" s="109"/>
      <c r="B164" s="110"/>
      <c r="C164" s="111"/>
      <c r="D164" s="109"/>
      <c r="E164" s="112"/>
      <c r="F164" s="113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>
      <c r="A165" s="109"/>
      <c r="B165" s="110"/>
      <c r="C165" s="111"/>
      <c r="D165" s="109"/>
      <c r="E165" s="112"/>
      <c r="F165" s="113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>
      <c r="A166" s="109"/>
      <c r="B166" s="110"/>
      <c r="C166" s="111"/>
      <c r="D166" s="109"/>
      <c r="E166" s="112"/>
      <c r="F166" s="113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>
      <c r="A167" s="109"/>
      <c r="B167" s="110"/>
      <c r="C167" s="111"/>
      <c r="D167" s="109"/>
      <c r="E167" s="112"/>
      <c r="F167" s="113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>
      <c r="A168" s="109"/>
      <c r="B168" s="110"/>
      <c r="C168" s="111"/>
      <c r="D168" s="109"/>
      <c r="E168" s="112"/>
      <c r="F168" s="113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>
      <c r="A169" s="109"/>
      <c r="B169" s="110"/>
      <c r="C169" s="111"/>
      <c r="D169" s="109"/>
      <c r="E169" s="112"/>
      <c r="F169" s="113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>
      <c r="A170" s="109"/>
      <c r="B170" s="110"/>
      <c r="C170" s="111"/>
      <c r="D170" s="109"/>
      <c r="E170" s="112"/>
      <c r="F170" s="113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>
      <c r="A171" s="109"/>
      <c r="B171" s="110"/>
      <c r="C171" s="111"/>
      <c r="D171" s="109"/>
      <c r="E171" s="112"/>
      <c r="F171" s="113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>
      <c r="A172" s="109"/>
      <c r="B172" s="110"/>
      <c r="C172" s="111"/>
      <c r="D172" s="109"/>
      <c r="E172" s="112"/>
      <c r="F172" s="113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>
      <c r="A173" s="109"/>
      <c r="B173" s="110"/>
      <c r="C173" s="111"/>
      <c r="D173" s="109"/>
      <c r="E173" s="112"/>
      <c r="F173" s="113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>
      <c r="A174" s="109"/>
      <c r="B174" s="110"/>
      <c r="C174" s="111"/>
      <c r="D174" s="109"/>
      <c r="E174" s="112"/>
      <c r="F174" s="113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>
      <c r="A175" s="109"/>
      <c r="B175" s="110"/>
      <c r="C175" s="111"/>
      <c r="D175" s="109"/>
      <c r="E175" s="112"/>
      <c r="F175" s="113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>
      <c r="A176" s="109"/>
      <c r="B176" s="110"/>
      <c r="C176" s="111"/>
      <c r="D176" s="109"/>
      <c r="E176" s="112"/>
      <c r="F176" s="113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>
      <c r="A177" s="109"/>
      <c r="B177" s="110"/>
      <c r="C177" s="111"/>
      <c r="D177" s="109"/>
      <c r="E177" s="112"/>
      <c r="F177" s="113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>
      <c r="A178" s="109"/>
      <c r="B178" s="110"/>
      <c r="C178" s="111"/>
      <c r="D178" s="109"/>
      <c r="E178" s="112"/>
      <c r="F178" s="113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>
      <c r="A179" s="109"/>
      <c r="B179" s="110"/>
      <c r="C179" s="111"/>
      <c r="D179" s="109"/>
      <c r="E179" s="112"/>
      <c r="F179" s="113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>
      <c r="A180" s="109"/>
      <c r="B180" s="110"/>
      <c r="C180" s="111"/>
      <c r="D180" s="109"/>
      <c r="E180" s="112"/>
      <c r="F180" s="113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>
      <c r="A181" s="109"/>
      <c r="B181" s="110"/>
      <c r="C181" s="111"/>
      <c r="D181" s="109"/>
      <c r="E181" s="112"/>
      <c r="F181" s="113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>
      <c r="A182" s="109"/>
      <c r="B182" s="110"/>
      <c r="C182" s="111"/>
      <c r="D182" s="109"/>
      <c r="E182" s="112"/>
      <c r="F182" s="113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>
      <c r="A183" s="109"/>
      <c r="B183" s="110"/>
      <c r="C183" s="111"/>
      <c r="D183" s="109"/>
      <c r="E183" s="112"/>
      <c r="F183" s="113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>
      <c r="A184" s="109"/>
      <c r="B184" s="110"/>
      <c r="C184" s="111"/>
      <c r="D184" s="109"/>
      <c r="E184" s="112"/>
      <c r="F184" s="113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>
      <c r="A185" s="109"/>
      <c r="B185" s="110"/>
      <c r="C185" s="111"/>
      <c r="D185" s="109"/>
      <c r="E185" s="112"/>
      <c r="F185" s="113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>
      <c r="A186" s="109"/>
      <c r="B186" s="110"/>
      <c r="C186" s="111"/>
      <c r="D186" s="109"/>
      <c r="E186" s="112"/>
      <c r="F186" s="113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>
      <c r="A187" s="109"/>
      <c r="B187" s="110"/>
      <c r="C187" s="111"/>
      <c r="D187" s="109"/>
      <c r="E187" s="112"/>
      <c r="F187" s="113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>
      <c r="A188" s="109"/>
      <c r="B188" s="110"/>
      <c r="C188" s="111"/>
      <c r="D188" s="109"/>
      <c r="E188" s="112"/>
      <c r="F188" s="113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>
      <c r="A189" s="109"/>
      <c r="B189" s="110"/>
      <c r="C189" s="111"/>
      <c r="D189" s="109"/>
      <c r="E189" s="112"/>
      <c r="F189" s="113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>
      <c r="A190" s="109"/>
      <c r="B190" s="110"/>
      <c r="C190" s="111"/>
      <c r="D190" s="109"/>
      <c r="E190" s="112"/>
      <c r="F190" s="113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>
      <c r="A191" s="109"/>
      <c r="B191" s="110"/>
      <c r="C191" s="111"/>
      <c r="D191" s="109"/>
      <c r="E191" s="112"/>
      <c r="F191" s="113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>
      <c r="A192" s="109"/>
      <c r="B192" s="110"/>
      <c r="C192" s="111"/>
      <c r="D192" s="109"/>
      <c r="E192" s="112"/>
      <c r="F192" s="113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>
      <c r="A193" s="109"/>
      <c r="B193" s="110"/>
      <c r="C193" s="111"/>
      <c r="D193" s="109"/>
      <c r="E193" s="112"/>
      <c r="F193" s="113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>
      <c r="A194" s="109"/>
      <c r="B194" s="110"/>
      <c r="C194" s="111"/>
      <c r="D194" s="109"/>
      <c r="E194" s="112"/>
      <c r="F194" s="113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>
      <c r="A195" s="109"/>
      <c r="B195" s="110"/>
      <c r="C195" s="111"/>
      <c r="D195" s="109"/>
      <c r="E195" s="112"/>
      <c r="F195" s="113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>
      <c r="A196" s="109"/>
      <c r="B196" s="110"/>
      <c r="C196" s="111"/>
      <c r="D196" s="109"/>
      <c r="E196" s="112"/>
      <c r="F196" s="113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>
      <c r="A197" s="109"/>
      <c r="B197" s="110"/>
      <c r="C197" s="111"/>
      <c r="D197" s="109"/>
      <c r="E197" s="112"/>
      <c r="F197" s="113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>
      <c r="A198" s="109"/>
      <c r="B198" s="110"/>
      <c r="C198" s="111"/>
      <c r="D198" s="109"/>
      <c r="E198" s="112"/>
      <c r="F198" s="113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>
      <c r="A199" s="109"/>
      <c r="B199" s="110"/>
      <c r="C199" s="111"/>
      <c r="D199" s="109"/>
      <c r="E199" s="112"/>
      <c r="F199" s="113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>
      <c r="A200" s="109"/>
      <c r="B200" s="110"/>
      <c r="C200" s="111"/>
      <c r="D200" s="109"/>
      <c r="E200" s="112"/>
      <c r="F200" s="113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>
      <c r="A201" s="109"/>
      <c r="B201" s="110"/>
      <c r="C201" s="111"/>
      <c r="D201" s="109"/>
      <c r="E201" s="112"/>
      <c r="F201" s="113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>
      <c r="A202" s="109"/>
      <c r="B202" s="110"/>
      <c r="C202" s="111"/>
      <c r="D202" s="109"/>
      <c r="E202" s="112"/>
      <c r="F202" s="113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>
      <c r="A203" s="109"/>
      <c r="B203" s="110"/>
      <c r="C203" s="111"/>
      <c r="D203" s="109"/>
      <c r="E203" s="112"/>
      <c r="F203" s="113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>
      <c r="A204" s="109"/>
      <c r="B204" s="110"/>
      <c r="C204" s="111"/>
      <c r="D204" s="109"/>
      <c r="E204" s="112"/>
      <c r="F204" s="113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>
      <c r="A205" s="109"/>
      <c r="B205" s="110"/>
      <c r="C205" s="111"/>
      <c r="D205" s="109"/>
      <c r="E205" s="112"/>
      <c r="F205" s="113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>
      <c r="A206" s="109"/>
      <c r="B206" s="110"/>
      <c r="C206" s="111"/>
      <c r="D206" s="109"/>
      <c r="E206" s="112"/>
      <c r="F206" s="113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>
      <c r="A207" s="109"/>
      <c r="B207" s="110"/>
      <c r="C207" s="111"/>
      <c r="D207" s="109"/>
      <c r="E207" s="112"/>
      <c r="F207" s="113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>
      <c r="A208" s="109"/>
      <c r="B208" s="110"/>
      <c r="C208" s="111"/>
      <c r="D208" s="109"/>
      <c r="E208" s="112"/>
      <c r="F208" s="113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>
      <c r="A209" s="109"/>
      <c r="B209" s="110"/>
      <c r="C209" s="111"/>
      <c r="D209" s="109"/>
      <c r="E209" s="112"/>
      <c r="F209" s="113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>
      <c r="A210" s="109"/>
      <c r="B210" s="110"/>
      <c r="C210" s="111"/>
      <c r="D210" s="109"/>
      <c r="E210" s="112"/>
      <c r="F210" s="113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>
      <c r="A211" s="109"/>
      <c r="B211" s="110"/>
      <c r="C211" s="111"/>
      <c r="D211" s="109"/>
      <c r="E211" s="112"/>
      <c r="F211" s="113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>
      <c r="A212" s="109"/>
      <c r="B212" s="110"/>
      <c r="C212" s="111"/>
      <c r="D212" s="109"/>
      <c r="E212" s="112"/>
      <c r="F212" s="113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>
      <c r="A213" s="109"/>
      <c r="B213" s="110"/>
      <c r="C213" s="111"/>
      <c r="D213" s="109"/>
      <c r="E213" s="112"/>
      <c r="F213" s="113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>
      <c r="A214" s="109"/>
      <c r="B214" s="110"/>
      <c r="C214" s="111"/>
      <c r="D214" s="109"/>
      <c r="E214" s="112"/>
      <c r="F214" s="113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>
      <c r="A215" s="109"/>
      <c r="B215" s="110"/>
      <c r="C215" s="111"/>
      <c r="D215" s="109"/>
      <c r="E215" s="112"/>
      <c r="F215" s="113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>
      <c r="A216" s="109"/>
      <c r="B216" s="110"/>
      <c r="C216" s="111"/>
      <c r="D216" s="109"/>
      <c r="E216" s="112"/>
      <c r="F216" s="113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>
      <c r="A217" s="109"/>
      <c r="B217" s="110"/>
      <c r="C217" s="111"/>
      <c r="D217" s="109"/>
      <c r="E217" s="112"/>
      <c r="F217" s="113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>
      <c r="A218" s="109"/>
      <c r="B218" s="110"/>
      <c r="C218" s="111"/>
      <c r="D218" s="109"/>
      <c r="E218" s="112"/>
      <c r="F218" s="113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>
      <c r="A219" s="109"/>
      <c r="B219" s="110"/>
      <c r="C219" s="111"/>
      <c r="D219" s="109"/>
      <c r="E219" s="112"/>
      <c r="F219" s="113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>
      <c r="A220" s="109"/>
      <c r="B220" s="110"/>
      <c r="C220" s="111"/>
      <c r="D220" s="109"/>
      <c r="E220" s="112"/>
      <c r="F220" s="113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>
      <c r="A221" s="109"/>
      <c r="B221" s="110"/>
      <c r="C221" s="111"/>
      <c r="D221" s="109"/>
      <c r="E221" s="112"/>
      <c r="F221" s="113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>
      <c r="A222" s="109"/>
      <c r="B222" s="110"/>
      <c r="C222" s="111"/>
      <c r="D222" s="109"/>
      <c r="E222" s="112"/>
      <c r="F222" s="113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>
      <c r="A223" s="109"/>
      <c r="B223" s="110"/>
      <c r="C223" s="111"/>
      <c r="D223" s="109"/>
      <c r="E223" s="112"/>
      <c r="F223" s="113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>
      <c r="A224" s="109"/>
      <c r="B224" s="110"/>
      <c r="C224" s="111"/>
      <c r="D224" s="109"/>
      <c r="E224" s="112"/>
      <c r="F224" s="113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>
      <c r="A225" s="109"/>
      <c r="B225" s="110"/>
      <c r="C225" s="111"/>
      <c r="D225" s="109"/>
      <c r="E225" s="112"/>
      <c r="F225" s="113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>
      <c r="A226" s="109"/>
      <c r="B226" s="110"/>
      <c r="C226" s="111"/>
      <c r="D226" s="109"/>
      <c r="E226" s="112"/>
      <c r="F226" s="113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>
      <c r="A227" s="109"/>
      <c r="B227" s="110"/>
      <c r="C227" s="111"/>
      <c r="D227" s="109"/>
      <c r="E227" s="112"/>
      <c r="F227" s="113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>
      <c r="A228" s="109"/>
      <c r="B228" s="110"/>
      <c r="C228" s="111"/>
      <c r="D228" s="109"/>
      <c r="E228" s="112"/>
      <c r="F228" s="113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>
      <c r="A229" s="109"/>
      <c r="B229" s="110"/>
      <c r="C229" s="111"/>
      <c r="D229" s="109"/>
      <c r="E229" s="112"/>
      <c r="F229" s="113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>
      <c r="A230" s="109"/>
      <c r="B230" s="110"/>
      <c r="C230" s="111"/>
      <c r="D230" s="109"/>
      <c r="E230" s="112"/>
      <c r="F230" s="113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>
      <c r="A231" s="109"/>
      <c r="B231" s="110"/>
      <c r="C231" s="111"/>
      <c r="D231" s="109"/>
      <c r="E231" s="112"/>
      <c r="F231" s="113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>
      <c r="A232" s="109"/>
      <c r="B232" s="110"/>
      <c r="C232" s="111"/>
      <c r="D232" s="109"/>
      <c r="E232" s="112"/>
      <c r="F232" s="113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>
      <c r="A233" s="109"/>
      <c r="B233" s="110"/>
      <c r="C233" s="111"/>
      <c r="D233" s="109"/>
      <c r="E233" s="112"/>
      <c r="F233" s="113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>
      <c r="A234" s="109"/>
      <c r="B234" s="110"/>
      <c r="C234" s="111"/>
      <c r="D234" s="109"/>
      <c r="E234" s="112"/>
      <c r="F234" s="113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>
      <c r="A235" s="109"/>
      <c r="B235" s="110"/>
      <c r="C235" s="111"/>
      <c r="D235" s="109"/>
      <c r="E235" s="112"/>
      <c r="F235" s="113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>
      <c r="A236" s="109"/>
      <c r="B236" s="110"/>
      <c r="C236" s="111"/>
      <c r="D236" s="109"/>
      <c r="E236" s="112"/>
      <c r="F236" s="113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>
      <c r="A237" s="109"/>
      <c r="B237" s="110"/>
      <c r="C237" s="111"/>
      <c r="D237" s="109"/>
      <c r="E237" s="112"/>
      <c r="F237" s="113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>
      <c r="A238" s="109"/>
      <c r="B238" s="110"/>
      <c r="C238" s="111"/>
      <c r="D238" s="109"/>
      <c r="E238" s="112"/>
      <c r="F238" s="113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>
      <c r="A239" s="109"/>
      <c r="B239" s="110"/>
      <c r="C239" s="111"/>
      <c r="D239" s="109"/>
      <c r="E239" s="112"/>
      <c r="F239" s="113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>
      <c r="A240" s="109"/>
      <c r="B240" s="110"/>
      <c r="C240" s="111"/>
      <c r="D240" s="109"/>
      <c r="E240" s="112"/>
      <c r="F240" s="113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>
      <c r="A241" s="109"/>
      <c r="B241" s="110"/>
      <c r="C241" s="111"/>
      <c r="D241" s="109"/>
      <c r="E241" s="112"/>
      <c r="F241" s="113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>
      <c r="A242" s="109"/>
      <c r="B242" s="110"/>
      <c r="C242" s="111"/>
      <c r="D242" s="109"/>
      <c r="E242" s="112"/>
      <c r="F242" s="113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>
      <c r="A243" s="109"/>
      <c r="B243" s="110"/>
      <c r="C243" s="111"/>
      <c r="D243" s="109"/>
      <c r="E243" s="112"/>
      <c r="F243" s="113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>
      <c r="A244" s="109"/>
      <c r="B244" s="110"/>
      <c r="C244" s="111"/>
      <c r="D244" s="109"/>
      <c r="E244" s="112"/>
      <c r="F244" s="113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>
      <c r="A245" s="109"/>
      <c r="B245" s="110"/>
      <c r="C245" s="111"/>
      <c r="D245" s="109"/>
      <c r="E245" s="112"/>
      <c r="F245" s="113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>
      <c r="A246" s="109"/>
      <c r="B246" s="110"/>
      <c r="C246" s="111"/>
      <c r="D246" s="109"/>
      <c r="E246" s="112"/>
      <c r="F246" s="113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>
      <c r="A247" s="109"/>
      <c r="B247" s="110"/>
      <c r="C247" s="111"/>
      <c r="D247" s="109"/>
      <c r="E247" s="112"/>
      <c r="F247" s="113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>
      <c r="A248" s="109"/>
      <c r="B248" s="110"/>
      <c r="C248" s="111"/>
      <c r="D248" s="109"/>
      <c r="E248" s="112"/>
      <c r="F248" s="113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>
      <c r="A249" s="109"/>
      <c r="B249" s="110"/>
      <c r="C249" s="111"/>
      <c r="D249" s="109"/>
      <c r="E249" s="112"/>
      <c r="F249" s="113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>
      <c r="A250" s="109"/>
      <c r="B250" s="110"/>
      <c r="C250" s="111"/>
      <c r="D250" s="109"/>
      <c r="E250" s="112"/>
      <c r="F250" s="113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>
      <c r="A251" s="109"/>
      <c r="B251" s="110"/>
      <c r="C251" s="111"/>
      <c r="D251" s="109"/>
      <c r="E251" s="112"/>
      <c r="F251" s="113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>
      <c r="A252" s="109"/>
      <c r="B252" s="110"/>
      <c r="C252" s="111"/>
      <c r="D252" s="109"/>
      <c r="E252" s="112"/>
      <c r="F252" s="113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>
      <c r="A253" s="109"/>
      <c r="B253" s="110"/>
      <c r="C253" s="111"/>
      <c r="D253" s="109"/>
      <c r="E253" s="112"/>
      <c r="F253" s="113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>
      <c r="A254" s="109"/>
      <c r="B254" s="110"/>
      <c r="C254" s="111"/>
      <c r="D254" s="109"/>
      <c r="E254" s="112"/>
      <c r="F254" s="113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>
      <c r="A255" s="109"/>
      <c r="B255" s="110"/>
      <c r="C255" s="111"/>
      <c r="D255" s="109"/>
      <c r="E255" s="112"/>
      <c r="F255" s="113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>
      <c r="A256" s="109"/>
      <c r="B256" s="110"/>
      <c r="C256" s="111"/>
      <c r="D256" s="109"/>
      <c r="E256" s="112"/>
      <c r="F256" s="113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>
      <c r="A257" s="109"/>
      <c r="B257" s="110"/>
      <c r="C257" s="111"/>
      <c r="D257" s="109"/>
      <c r="E257" s="112"/>
      <c r="F257" s="113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>
      <c r="A258" s="109"/>
      <c r="B258" s="110"/>
      <c r="C258" s="111"/>
      <c r="D258" s="109"/>
      <c r="E258" s="112"/>
      <c r="F258" s="113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>
      <c r="A259" s="109"/>
      <c r="B259" s="110"/>
      <c r="C259" s="111"/>
      <c r="D259" s="109"/>
      <c r="E259" s="112"/>
      <c r="F259" s="113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>
      <c r="A260" s="109"/>
      <c r="B260" s="110"/>
      <c r="C260" s="111"/>
      <c r="D260" s="109"/>
      <c r="E260" s="112"/>
      <c r="F260" s="113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>
      <c r="A261" s="109"/>
      <c r="B261" s="110"/>
      <c r="C261" s="111"/>
      <c r="D261" s="109"/>
      <c r="E261" s="112"/>
      <c r="F261" s="113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>
      <c r="A262" s="109"/>
      <c r="B262" s="110"/>
      <c r="C262" s="111"/>
      <c r="D262" s="109"/>
      <c r="E262" s="112"/>
      <c r="F262" s="113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>
      <c r="A263" s="109"/>
      <c r="B263" s="110"/>
      <c r="C263" s="111"/>
      <c r="D263" s="109"/>
      <c r="E263" s="112"/>
      <c r="F263" s="113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>
      <c r="A264" s="109"/>
      <c r="B264" s="110"/>
      <c r="C264" s="111"/>
      <c r="D264" s="109"/>
      <c r="E264" s="112"/>
      <c r="F264" s="113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>
      <c r="A265" s="109"/>
      <c r="B265" s="110"/>
      <c r="C265" s="111"/>
      <c r="D265" s="109"/>
      <c r="E265" s="112"/>
      <c r="F265" s="113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>
      <c r="A266" s="109"/>
      <c r="B266" s="110"/>
      <c r="C266" s="111"/>
      <c r="D266" s="109"/>
      <c r="E266" s="112"/>
      <c r="F266" s="113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>
      <c r="A267" s="109"/>
      <c r="B267" s="110"/>
      <c r="C267" s="111"/>
      <c r="D267" s="109"/>
      <c r="E267" s="112"/>
      <c r="F267" s="113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>
      <c r="A268" s="109"/>
      <c r="B268" s="110"/>
      <c r="C268" s="111"/>
      <c r="D268" s="109"/>
      <c r="E268" s="112"/>
      <c r="F268" s="113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>
      <c r="A269" s="109"/>
      <c r="B269" s="110"/>
      <c r="C269" s="111"/>
      <c r="D269" s="109"/>
      <c r="E269" s="112"/>
      <c r="F269" s="113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>
      <c r="A270" s="109"/>
      <c r="B270" s="110"/>
      <c r="C270" s="111"/>
      <c r="D270" s="109"/>
      <c r="E270" s="112"/>
      <c r="F270" s="113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>
      <c r="A271" s="109"/>
      <c r="B271" s="110"/>
      <c r="C271" s="111"/>
      <c r="D271" s="109"/>
      <c r="E271" s="112"/>
      <c r="F271" s="113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>
      <c r="A272" s="109"/>
      <c r="B272" s="110"/>
      <c r="C272" s="111"/>
      <c r="D272" s="109"/>
      <c r="E272" s="112"/>
      <c r="F272" s="113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>
      <c r="A273" s="109"/>
      <c r="B273" s="110"/>
      <c r="C273" s="111"/>
      <c r="D273" s="109"/>
      <c r="E273" s="112"/>
      <c r="F273" s="113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>
      <c r="A274" s="109"/>
      <c r="B274" s="110"/>
      <c r="C274" s="111"/>
      <c r="D274" s="109"/>
      <c r="E274" s="112"/>
      <c r="F274" s="113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>
      <c r="A275" s="109"/>
      <c r="B275" s="110"/>
      <c r="C275" s="111"/>
      <c r="D275" s="109"/>
      <c r="E275" s="112"/>
      <c r="F275" s="113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>
      <c r="A276" s="109"/>
      <c r="B276" s="110"/>
      <c r="C276" s="111"/>
      <c r="D276" s="109"/>
      <c r="E276" s="112"/>
      <c r="F276" s="113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>
      <c r="A277" s="109"/>
      <c r="B277" s="110"/>
      <c r="C277" s="111"/>
      <c r="D277" s="109"/>
      <c r="E277" s="112"/>
      <c r="F277" s="113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>
      <c r="A278" s="109"/>
      <c r="B278" s="110"/>
      <c r="C278" s="111"/>
      <c r="D278" s="109"/>
      <c r="E278" s="112"/>
      <c r="F278" s="113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>
      <c r="A279" s="109"/>
      <c r="B279" s="110"/>
      <c r="C279" s="111"/>
      <c r="D279" s="109"/>
      <c r="E279" s="112"/>
      <c r="F279" s="113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>
      <c r="A280" s="109"/>
      <c r="B280" s="110"/>
      <c r="C280" s="111"/>
      <c r="D280" s="109"/>
      <c r="E280" s="112"/>
      <c r="F280" s="113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>
      <c r="A281" s="109"/>
      <c r="B281" s="110"/>
      <c r="C281" s="111"/>
      <c r="D281" s="109"/>
      <c r="E281" s="112"/>
      <c r="F281" s="113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>
      <c r="A282" s="109"/>
      <c r="B282" s="110"/>
      <c r="C282" s="111"/>
      <c r="D282" s="109"/>
      <c r="E282" s="112"/>
      <c r="F282" s="113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>
      <c r="A283" s="109"/>
      <c r="B283" s="110"/>
      <c r="C283" s="111"/>
      <c r="D283" s="109"/>
      <c r="E283" s="112"/>
      <c r="F283" s="113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>
      <c r="A284" s="109"/>
      <c r="B284" s="110"/>
      <c r="C284" s="111"/>
      <c r="D284" s="109"/>
      <c r="E284" s="112"/>
      <c r="F284" s="113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>
      <c r="A285" s="109"/>
      <c r="B285" s="110"/>
      <c r="C285" s="111"/>
      <c r="D285" s="109"/>
      <c r="E285" s="112"/>
      <c r="F285" s="113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>
      <c r="A286" s="109"/>
      <c r="B286" s="110"/>
      <c r="C286" s="111"/>
      <c r="D286" s="109"/>
      <c r="E286" s="112"/>
      <c r="F286" s="113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>
      <c r="A287" s="109"/>
      <c r="B287" s="110"/>
      <c r="C287" s="111"/>
      <c r="D287" s="109"/>
      <c r="E287" s="112"/>
      <c r="F287" s="113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>
      <c r="A288" s="109"/>
      <c r="B288" s="110"/>
      <c r="C288" s="111"/>
      <c r="D288" s="109"/>
      <c r="E288" s="112"/>
      <c r="F288" s="113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>
      <c r="A289" s="109"/>
      <c r="B289" s="110"/>
      <c r="C289" s="111"/>
      <c r="D289" s="109"/>
      <c r="E289" s="112"/>
      <c r="F289" s="113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>
      <c r="A290" s="109"/>
      <c r="B290" s="110"/>
      <c r="C290" s="111"/>
      <c r="D290" s="109"/>
      <c r="E290" s="112"/>
      <c r="F290" s="113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>
      <c r="A291" s="109"/>
      <c r="B291" s="110"/>
      <c r="C291" s="111"/>
      <c r="D291" s="109"/>
      <c r="E291" s="112"/>
      <c r="F291" s="113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>
      <c r="A292" s="109"/>
      <c r="B292" s="110"/>
      <c r="C292" s="111"/>
      <c r="D292" s="109"/>
      <c r="E292" s="112"/>
      <c r="F292" s="113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>
      <c r="A293" s="109"/>
      <c r="B293" s="110"/>
      <c r="C293" s="111"/>
      <c r="D293" s="109"/>
      <c r="E293" s="112"/>
      <c r="F293" s="113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>
      <c r="A294" s="109"/>
      <c r="B294" s="110"/>
      <c r="C294" s="111"/>
      <c r="D294" s="109"/>
      <c r="E294" s="112"/>
      <c r="F294" s="113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>
      <c r="A295" s="109"/>
      <c r="B295" s="110"/>
      <c r="C295" s="111"/>
      <c r="D295" s="109"/>
      <c r="E295" s="112"/>
      <c r="F295" s="113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>
      <c r="A296" s="109"/>
      <c r="B296" s="110"/>
      <c r="C296" s="111"/>
      <c r="D296" s="109"/>
      <c r="E296" s="112"/>
      <c r="F296" s="113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>
      <c r="A297" s="109"/>
      <c r="B297" s="110"/>
      <c r="C297" s="111"/>
      <c r="D297" s="109"/>
      <c r="E297" s="112"/>
      <c r="F297" s="113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>
      <c r="A298" s="109"/>
      <c r="B298" s="110"/>
      <c r="C298" s="111"/>
      <c r="D298" s="109"/>
      <c r="E298" s="112"/>
      <c r="F298" s="113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>
      <c r="A299" s="109"/>
      <c r="B299" s="110"/>
      <c r="C299" s="111"/>
      <c r="D299" s="109"/>
      <c r="E299" s="112"/>
      <c r="F299" s="113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>
      <c r="A300" s="109"/>
      <c r="B300" s="110"/>
      <c r="C300" s="111"/>
      <c r="D300" s="109"/>
      <c r="E300" s="112"/>
      <c r="F300" s="113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>
      <c r="A301" s="109"/>
      <c r="B301" s="110"/>
      <c r="C301" s="111"/>
      <c r="D301" s="109"/>
      <c r="E301" s="112"/>
      <c r="F301" s="113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>
      <c r="A302" s="109"/>
      <c r="B302" s="110"/>
      <c r="C302" s="111"/>
      <c r="D302" s="109"/>
      <c r="E302" s="112"/>
      <c r="F302" s="113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>
      <c r="A303" s="109"/>
      <c r="B303" s="110"/>
      <c r="C303" s="111"/>
      <c r="D303" s="109"/>
      <c r="E303" s="112"/>
      <c r="F303" s="113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>
      <c r="A304" s="109"/>
      <c r="B304" s="110"/>
      <c r="C304" s="111"/>
      <c r="D304" s="109"/>
      <c r="E304" s="112"/>
      <c r="F304" s="113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>
      <c r="A305" s="109"/>
      <c r="B305" s="110"/>
      <c r="C305" s="111"/>
      <c r="D305" s="109"/>
      <c r="E305" s="112"/>
      <c r="F305" s="113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>
      <c r="A306" s="109"/>
      <c r="B306" s="110"/>
      <c r="C306" s="111"/>
      <c r="D306" s="109"/>
      <c r="E306" s="112"/>
      <c r="F306" s="113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>
      <c r="A307" s="109"/>
      <c r="B307" s="110"/>
      <c r="C307" s="111"/>
      <c r="D307" s="109"/>
      <c r="E307" s="112"/>
      <c r="F307" s="113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>
      <c r="A308" s="109"/>
      <c r="B308" s="110"/>
      <c r="C308" s="111"/>
      <c r="D308" s="109"/>
      <c r="E308" s="112"/>
      <c r="F308" s="113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>
      <c r="A309" s="109"/>
      <c r="B309" s="110"/>
      <c r="C309" s="111"/>
      <c r="D309" s="109"/>
      <c r="E309" s="112"/>
      <c r="F309" s="113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>
      <c r="A310" s="109"/>
      <c r="B310" s="110"/>
      <c r="C310" s="111"/>
      <c r="D310" s="109"/>
      <c r="E310" s="112"/>
      <c r="F310" s="113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>
      <c r="A311" s="109"/>
      <c r="B311" s="110"/>
      <c r="C311" s="111"/>
      <c r="D311" s="109"/>
      <c r="E311" s="112"/>
      <c r="F311" s="113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>
      <c r="A312" s="109"/>
      <c r="B312" s="110"/>
      <c r="C312" s="111"/>
      <c r="D312" s="109"/>
      <c r="E312" s="112"/>
      <c r="F312" s="113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>
      <c r="A313" s="109"/>
      <c r="B313" s="110"/>
      <c r="C313" s="111"/>
      <c r="D313" s="109"/>
      <c r="E313" s="112"/>
      <c r="F313" s="113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>
      <c r="A314" s="109"/>
      <c r="B314" s="110"/>
      <c r="C314" s="111"/>
      <c r="D314" s="109"/>
      <c r="E314" s="112"/>
      <c r="F314" s="113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>
      <c r="A315" s="109"/>
      <c r="B315" s="110"/>
      <c r="C315" s="111"/>
      <c r="D315" s="109"/>
      <c r="E315" s="112"/>
      <c r="F315" s="113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>
      <c r="A316" s="109"/>
      <c r="B316" s="110"/>
      <c r="C316" s="111"/>
      <c r="D316" s="109"/>
      <c r="E316" s="112"/>
      <c r="F316" s="113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>
      <c r="A317" s="109"/>
      <c r="B317" s="110"/>
      <c r="C317" s="111"/>
      <c r="D317" s="109"/>
      <c r="E317" s="112"/>
      <c r="F317" s="113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>
      <c r="A318" s="109"/>
      <c r="B318" s="110"/>
      <c r="C318" s="111"/>
      <c r="D318" s="109"/>
      <c r="E318" s="112"/>
      <c r="F318" s="113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>
      <c r="A319" s="109"/>
      <c r="B319" s="110"/>
      <c r="C319" s="111"/>
      <c r="D319" s="109"/>
      <c r="E319" s="112"/>
      <c r="F319" s="113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>
      <c r="A320" s="109"/>
      <c r="B320" s="110"/>
      <c r="C320" s="111"/>
      <c r="D320" s="109"/>
      <c r="E320" s="112"/>
      <c r="F320" s="113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>
      <c r="A321" s="109"/>
      <c r="B321" s="110"/>
      <c r="C321" s="111"/>
      <c r="D321" s="109"/>
      <c r="E321" s="112"/>
      <c r="F321" s="113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>
      <c r="A322" s="109"/>
      <c r="B322" s="110"/>
      <c r="C322" s="111"/>
      <c r="D322" s="109"/>
      <c r="E322" s="112"/>
      <c r="F322" s="113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>
      <c r="A323" s="109"/>
      <c r="B323" s="110"/>
      <c r="C323" s="111"/>
      <c r="D323" s="109"/>
      <c r="E323" s="112"/>
      <c r="F323" s="113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>
      <c r="A324" s="109"/>
      <c r="B324" s="110"/>
      <c r="C324" s="111"/>
      <c r="D324" s="109"/>
      <c r="E324" s="112"/>
      <c r="F324" s="113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>
      <c r="A325" s="109"/>
      <c r="B325" s="110"/>
      <c r="C325" s="111"/>
      <c r="D325" s="109"/>
      <c r="E325" s="112"/>
      <c r="F325" s="113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>
      <c r="A326" s="109"/>
      <c r="B326" s="110"/>
      <c r="C326" s="111"/>
      <c r="D326" s="109"/>
      <c r="E326" s="112"/>
      <c r="F326" s="113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>
      <c r="A327" s="109"/>
      <c r="B327" s="110"/>
      <c r="C327" s="111"/>
      <c r="D327" s="109"/>
      <c r="E327" s="112"/>
      <c r="F327" s="113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>
      <c r="A328" s="109"/>
      <c r="B328" s="110"/>
      <c r="C328" s="111"/>
      <c r="D328" s="109"/>
      <c r="E328" s="112"/>
      <c r="F328" s="113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>
      <c r="A329" s="109"/>
      <c r="B329" s="110"/>
      <c r="C329" s="111"/>
      <c r="D329" s="109"/>
      <c r="E329" s="112"/>
      <c r="F329" s="113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>
      <c r="A330" s="109"/>
      <c r="B330" s="110"/>
      <c r="C330" s="111"/>
      <c r="D330" s="109"/>
      <c r="E330" s="112"/>
      <c r="F330" s="113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>
      <c r="A331" s="109"/>
      <c r="B331" s="110"/>
      <c r="C331" s="111"/>
      <c r="D331" s="109"/>
      <c r="E331" s="112"/>
      <c r="F331" s="113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>
      <c r="A332" s="109"/>
      <c r="B332" s="110"/>
      <c r="C332" s="111"/>
      <c r="D332" s="109"/>
      <c r="E332" s="112"/>
      <c r="F332" s="113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>
      <c r="A333" s="109"/>
      <c r="B333" s="110"/>
      <c r="C333" s="111"/>
      <c r="D333" s="109"/>
      <c r="E333" s="112"/>
      <c r="F333" s="113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>
      <c r="A334" s="109"/>
      <c r="B334" s="110"/>
      <c r="C334" s="111"/>
      <c r="D334" s="109"/>
      <c r="E334" s="112"/>
      <c r="F334" s="113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>
      <c r="A335" s="109"/>
      <c r="B335" s="110"/>
      <c r="C335" s="111"/>
      <c r="D335" s="109"/>
      <c r="E335" s="112"/>
      <c r="F335" s="113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>
      <c r="A336" s="109"/>
      <c r="B336" s="110"/>
      <c r="C336" s="111"/>
      <c r="D336" s="109"/>
      <c r="E336" s="112"/>
      <c r="F336" s="113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>
      <c r="A337" s="109"/>
      <c r="B337" s="110"/>
      <c r="C337" s="111"/>
      <c r="D337" s="109"/>
      <c r="E337" s="112"/>
      <c r="F337" s="113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>
      <c r="A338" s="109"/>
      <c r="B338" s="110"/>
      <c r="C338" s="111"/>
      <c r="D338" s="109"/>
      <c r="E338" s="112"/>
      <c r="F338" s="113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>
      <c r="A339" s="109"/>
      <c r="B339" s="110"/>
      <c r="C339" s="111"/>
      <c r="D339" s="109"/>
      <c r="E339" s="112"/>
      <c r="F339" s="113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>
      <c r="A340" s="109"/>
      <c r="B340" s="110"/>
      <c r="C340" s="111"/>
      <c r="D340" s="109"/>
      <c r="E340" s="112"/>
      <c r="F340" s="113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>
      <c r="A341" s="109"/>
      <c r="B341" s="110"/>
      <c r="C341" s="111"/>
      <c r="D341" s="109"/>
      <c r="E341" s="112"/>
      <c r="F341" s="113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>
      <c r="A342" s="109"/>
      <c r="B342" s="110"/>
      <c r="C342" s="111"/>
      <c r="D342" s="109"/>
      <c r="E342" s="112"/>
      <c r="F342" s="113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>
      <c r="A343" s="109"/>
      <c r="B343" s="110"/>
      <c r="C343" s="111"/>
      <c r="D343" s="109"/>
      <c r="E343" s="112"/>
      <c r="F343" s="113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>
      <c r="A344" s="109"/>
      <c r="B344" s="110"/>
      <c r="C344" s="111"/>
      <c r="D344" s="109"/>
      <c r="E344" s="112"/>
      <c r="F344" s="113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>
      <c r="A345" s="109"/>
      <c r="B345" s="110"/>
      <c r="C345" s="111"/>
      <c r="D345" s="109"/>
      <c r="E345" s="112"/>
      <c r="F345" s="113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>
      <c r="A346" s="109"/>
      <c r="B346" s="110"/>
      <c r="C346" s="111"/>
      <c r="D346" s="109"/>
      <c r="E346" s="112"/>
      <c r="F346" s="113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>
      <c r="A347" s="109"/>
      <c r="B347" s="110"/>
      <c r="C347" s="111"/>
      <c r="D347" s="109"/>
      <c r="E347" s="112"/>
      <c r="F347" s="113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>
      <c r="A348" s="109"/>
      <c r="B348" s="110"/>
      <c r="C348" s="111"/>
      <c r="D348" s="109"/>
      <c r="E348" s="112"/>
      <c r="F348" s="113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>
      <c r="A349" s="109"/>
      <c r="B349" s="110"/>
      <c r="C349" s="111"/>
      <c r="D349" s="109"/>
      <c r="E349" s="112"/>
      <c r="F349" s="113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>
      <c r="A350" s="109"/>
      <c r="B350" s="110"/>
      <c r="C350" s="111"/>
      <c r="D350" s="109"/>
      <c r="E350" s="112"/>
      <c r="F350" s="113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>
      <c r="A351" s="109"/>
      <c r="B351" s="110"/>
      <c r="C351" s="111"/>
      <c r="D351" s="109"/>
      <c r="E351" s="112"/>
      <c r="F351" s="113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>
      <c r="A352" s="109"/>
      <c r="B352" s="110"/>
      <c r="C352" s="111"/>
      <c r="D352" s="109"/>
      <c r="E352" s="112"/>
      <c r="F352" s="113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>
      <c r="A353" s="109"/>
      <c r="B353" s="110"/>
      <c r="C353" s="111"/>
      <c r="D353" s="109"/>
      <c r="E353" s="112"/>
      <c r="F353" s="113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>
      <c r="A354" s="109"/>
      <c r="B354" s="110"/>
      <c r="C354" s="111"/>
      <c r="D354" s="109"/>
      <c r="E354" s="112"/>
      <c r="F354" s="113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>
      <c r="A355" s="109"/>
      <c r="B355" s="110"/>
      <c r="C355" s="111"/>
      <c r="D355" s="109"/>
      <c r="E355" s="112"/>
      <c r="F355" s="113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>
      <c r="A356" s="109"/>
      <c r="B356" s="110"/>
      <c r="C356" s="111"/>
      <c r="D356" s="109"/>
      <c r="E356" s="112"/>
      <c r="F356" s="113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>
      <c r="A357" s="109"/>
      <c r="B357" s="110"/>
      <c r="C357" s="111"/>
      <c r="D357" s="109"/>
      <c r="E357" s="112"/>
      <c r="F357" s="113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>
      <c r="A358" s="109"/>
      <c r="B358" s="110"/>
      <c r="C358" s="111"/>
      <c r="D358" s="109"/>
      <c r="E358" s="112"/>
      <c r="F358" s="113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>
      <c r="A359" s="109"/>
      <c r="B359" s="110"/>
      <c r="C359" s="111"/>
      <c r="D359" s="109"/>
      <c r="E359" s="112"/>
      <c r="F359" s="113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>
      <c r="A360" s="109"/>
      <c r="B360" s="110"/>
      <c r="C360" s="111"/>
      <c r="D360" s="109"/>
      <c r="E360" s="112"/>
      <c r="F360" s="113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>
      <c r="A361" s="109"/>
      <c r="B361" s="110"/>
      <c r="C361" s="111"/>
      <c r="D361" s="109"/>
      <c r="E361" s="112"/>
      <c r="F361" s="113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>
      <c r="A362" s="109"/>
      <c r="B362" s="110"/>
      <c r="C362" s="111"/>
      <c r="D362" s="109"/>
      <c r="E362" s="112"/>
      <c r="F362" s="113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>
      <c r="A363" s="109"/>
      <c r="B363" s="110"/>
      <c r="C363" s="111"/>
      <c r="D363" s="109"/>
      <c r="E363" s="112"/>
      <c r="F363" s="113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>
      <c r="A364" s="109"/>
      <c r="B364" s="110"/>
      <c r="C364" s="111"/>
      <c r="D364" s="109"/>
      <c r="E364" s="112"/>
      <c r="F364" s="113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>
      <c r="A365" s="109"/>
      <c r="B365" s="110"/>
      <c r="C365" s="111"/>
      <c r="D365" s="109"/>
      <c r="E365" s="112"/>
      <c r="F365" s="113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>
      <c r="A366" s="109"/>
      <c r="B366" s="110"/>
      <c r="C366" s="111"/>
      <c r="D366" s="109"/>
      <c r="E366" s="112"/>
      <c r="F366" s="113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>
      <c r="A367" s="109"/>
      <c r="B367" s="110"/>
      <c r="C367" s="111"/>
      <c r="D367" s="109"/>
      <c r="E367" s="112"/>
      <c r="F367" s="113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>
      <c r="A368" s="109"/>
      <c r="B368" s="110"/>
      <c r="C368" s="111"/>
      <c r="D368" s="109"/>
      <c r="E368" s="112"/>
      <c r="F368" s="113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>
      <c r="A369" s="109"/>
      <c r="B369" s="110"/>
      <c r="C369" s="111"/>
      <c r="D369" s="109"/>
      <c r="E369" s="112"/>
      <c r="F369" s="113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>
      <c r="A370" s="109"/>
      <c r="B370" s="110"/>
      <c r="C370" s="111"/>
      <c r="D370" s="109"/>
      <c r="E370" s="112"/>
      <c r="F370" s="113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>
      <c r="A371" s="109"/>
      <c r="B371" s="110"/>
      <c r="C371" s="111"/>
      <c r="D371" s="109"/>
      <c r="E371" s="112"/>
      <c r="F371" s="113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>
      <c r="A372" s="109"/>
      <c r="B372" s="110"/>
      <c r="C372" s="111"/>
      <c r="D372" s="109"/>
      <c r="E372" s="112"/>
      <c r="F372" s="113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>
      <c r="A373" s="109"/>
      <c r="B373" s="110"/>
      <c r="C373" s="111"/>
      <c r="D373" s="109"/>
      <c r="E373" s="112"/>
      <c r="F373" s="113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>
      <c r="A374" s="109"/>
      <c r="B374" s="110"/>
      <c r="C374" s="111"/>
      <c r="D374" s="109"/>
      <c r="E374" s="112"/>
      <c r="F374" s="113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>
      <c r="A375" s="109"/>
      <c r="B375" s="110"/>
      <c r="C375" s="111"/>
      <c r="D375" s="109"/>
      <c r="E375" s="112"/>
      <c r="F375" s="113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>
      <c r="A376" s="109"/>
      <c r="B376" s="110"/>
      <c r="C376" s="111"/>
      <c r="D376" s="109"/>
      <c r="E376" s="112"/>
      <c r="F376" s="113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>
      <c r="A377" s="109"/>
      <c r="B377" s="110"/>
      <c r="C377" s="111"/>
      <c r="D377" s="109"/>
      <c r="E377" s="112"/>
      <c r="F377" s="113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>
      <c r="A378" s="109"/>
      <c r="B378" s="110"/>
      <c r="C378" s="111"/>
      <c r="D378" s="109"/>
      <c r="E378" s="112"/>
      <c r="F378" s="113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>
      <c r="A379" s="109"/>
      <c r="B379" s="110"/>
      <c r="C379" s="111"/>
      <c r="D379" s="109"/>
      <c r="E379" s="112"/>
      <c r="F379" s="113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>
      <c r="A380" s="109"/>
      <c r="B380" s="110"/>
      <c r="C380" s="111"/>
      <c r="D380" s="109"/>
      <c r="E380" s="112"/>
      <c r="F380" s="113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>
      <c r="A381" s="109"/>
      <c r="B381" s="110"/>
      <c r="C381" s="111"/>
      <c r="D381" s="109"/>
      <c r="E381" s="112"/>
      <c r="F381" s="113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>
      <c r="A382" s="109"/>
      <c r="B382" s="110"/>
      <c r="C382" s="111"/>
      <c r="D382" s="109"/>
      <c r="E382" s="112"/>
      <c r="F382" s="113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>
      <c r="A383" s="109"/>
      <c r="B383" s="110"/>
      <c r="C383" s="111"/>
      <c r="D383" s="109"/>
      <c r="E383" s="112"/>
      <c r="F383" s="113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>
      <c r="A384" s="109"/>
      <c r="B384" s="110"/>
      <c r="C384" s="111"/>
      <c r="D384" s="109"/>
      <c r="E384" s="112"/>
      <c r="F384" s="113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>
      <c r="A385" s="109"/>
      <c r="B385" s="110"/>
      <c r="C385" s="111"/>
      <c r="D385" s="109"/>
      <c r="E385" s="112"/>
      <c r="F385" s="113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>
      <c r="A386" s="109"/>
      <c r="B386" s="110"/>
      <c r="C386" s="111"/>
      <c r="D386" s="109"/>
      <c r="E386" s="112"/>
      <c r="F386" s="113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>
      <c r="A387" s="109"/>
      <c r="B387" s="110"/>
      <c r="C387" s="111"/>
      <c r="D387" s="109"/>
      <c r="E387" s="112"/>
      <c r="F387" s="113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>
      <c r="A388" s="109"/>
      <c r="B388" s="110"/>
      <c r="C388" s="111"/>
      <c r="D388" s="109"/>
      <c r="E388" s="112"/>
      <c r="F388" s="113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>
      <c r="A389" s="109"/>
      <c r="B389" s="110"/>
      <c r="C389" s="111"/>
      <c r="D389" s="109"/>
      <c r="E389" s="112"/>
      <c r="F389" s="113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>
      <c r="A390" s="109"/>
      <c r="B390" s="110"/>
      <c r="C390" s="111"/>
      <c r="D390" s="109"/>
      <c r="E390" s="112"/>
      <c r="F390" s="113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>
      <c r="A391" s="109"/>
      <c r="B391" s="110"/>
      <c r="C391" s="111"/>
      <c r="D391" s="109"/>
      <c r="E391" s="112"/>
      <c r="F391" s="113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>
      <c r="A392" s="109"/>
      <c r="B392" s="110"/>
      <c r="C392" s="111"/>
      <c r="D392" s="109"/>
      <c r="E392" s="112"/>
      <c r="F392" s="113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>
      <c r="A393" s="109"/>
      <c r="B393" s="110"/>
      <c r="C393" s="111"/>
      <c r="D393" s="109"/>
      <c r="E393" s="112"/>
      <c r="F393" s="113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>
      <c r="A394" s="109"/>
      <c r="B394" s="110"/>
      <c r="C394" s="111"/>
      <c r="D394" s="109"/>
      <c r="E394" s="112"/>
      <c r="F394" s="113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>
      <c r="A395" s="109"/>
      <c r="B395" s="110"/>
      <c r="C395" s="111"/>
      <c r="D395" s="109"/>
      <c r="E395" s="112"/>
      <c r="F395" s="113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>
      <c r="A396" s="109"/>
      <c r="B396" s="110"/>
      <c r="C396" s="111"/>
      <c r="D396" s="109"/>
      <c r="E396" s="112"/>
      <c r="F396" s="113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>
      <c r="A397" s="109"/>
      <c r="B397" s="110"/>
      <c r="C397" s="111"/>
      <c r="D397" s="109"/>
      <c r="E397" s="112"/>
      <c r="F397" s="113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>
      <c r="A398" s="109"/>
      <c r="B398" s="110"/>
      <c r="C398" s="111"/>
      <c r="D398" s="109"/>
      <c r="E398" s="112"/>
      <c r="F398" s="113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>
      <c r="A399" s="109"/>
      <c r="B399" s="110"/>
      <c r="C399" s="111"/>
      <c r="D399" s="109"/>
      <c r="E399" s="112"/>
      <c r="F399" s="113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>
      <c r="A400" s="109"/>
      <c r="B400" s="110"/>
      <c r="C400" s="111"/>
      <c r="D400" s="109"/>
      <c r="E400" s="112"/>
      <c r="F400" s="113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>
      <c r="A401" s="109"/>
      <c r="B401" s="110"/>
      <c r="C401" s="111"/>
      <c r="D401" s="109"/>
      <c r="E401" s="112"/>
      <c r="F401" s="113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>
      <c r="A402" s="109"/>
      <c r="B402" s="110"/>
      <c r="C402" s="111"/>
      <c r="D402" s="109"/>
      <c r="E402" s="112"/>
      <c r="F402" s="113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>
      <c r="A403" s="109"/>
      <c r="B403" s="110"/>
      <c r="C403" s="111"/>
      <c r="D403" s="109"/>
      <c r="E403" s="112"/>
      <c r="F403" s="113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>
      <c r="A404" s="109"/>
      <c r="B404" s="110"/>
      <c r="C404" s="111"/>
      <c r="D404" s="109"/>
      <c r="E404" s="112"/>
      <c r="F404" s="113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>
      <c r="A405" s="109"/>
      <c r="B405" s="110"/>
      <c r="C405" s="111"/>
      <c r="D405" s="109"/>
      <c r="E405" s="112"/>
      <c r="F405" s="113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>
      <c r="A406" s="109"/>
      <c r="B406" s="110"/>
      <c r="C406" s="111"/>
      <c r="D406" s="109"/>
      <c r="E406" s="112"/>
      <c r="F406" s="113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>
      <c r="A407" s="109"/>
      <c r="B407" s="110"/>
      <c r="C407" s="111"/>
      <c r="D407" s="109"/>
      <c r="E407" s="112"/>
      <c r="F407" s="113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>
      <c r="A408" s="109"/>
      <c r="B408" s="110"/>
      <c r="C408" s="111"/>
      <c r="D408" s="109"/>
      <c r="E408" s="112"/>
      <c r="F408" s="113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>
      <c r="A409" s="109"/>
      <c r="B409" s="110"/>
      <c r="C409" s="111"/>
      <c r="D409" s="109"/>
      <c r="E409" s="112"/>
      <c r="F409" s="113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>
      <c r="A410" s="109"/>
      <c r="B410" s="110"/>
      <c r="C410" s="111"/>
      <c r="D410" s="109"/>
      <c r="E410" s="112"/>
      <c r="F410" s="113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>
      <c r="A411" s="109"/>
      <c r="B411" s="110"/>
      <c r="C411" s="111"/>
      <c r="D411" s="109"/>
      <c r="E411" s="112"/>
      <c r="F411" s="113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>
      <c r="A412" s="109"/>
      <c r="B412" s="110"/>
      <c r="C412" s="111"/>
      <c r="D412" s="109"/>
      <c r="E412" s="112"/>
      <c r="F412" s="113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>
      <c r="A413" s="109"/>
      <c r="B413" s="110"/>
      <c r="C413" s="111"/>
      <c r="D413" s="109"/>
      <c r="E413" s="112"/>
      <c r="F413" s="113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>
      <c r="A414" s="109"/>
      <c r="B414" s="110"/>
      <c r="C414" s="111"/>
      <c r="D414" s="109"/>
      <c r="E414" s="112"/>
      <c r="F414" s="113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>
      <c r="A415" s="109"/>
      <c r="B415" s="110"/>
      <c r="C415" s="111"/>
      <c r="D415" s="109"/>
      <c r="E415" s="112"/>
      <c r="F415" s="113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>
      <c r="A416" s="109"/>
      <c r="B416" s="110"/>
      <c r="C416" s="111"/>
      <c r="D416" s="109"/>
      <c r="E416" s="112"/>
      <c r="F416" s="113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>
      <c r="A417" s="109"/>
      <c r="B417" s="110"/>
      <c r="C417" s="111"/>
      <c r="D417" s="109"/>
      <c r="E417" s="112"/>
      <c r="F417" s="113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>
      <c r="A418" s="109"/>
      <c r="B418" s="110"/>
      <c r="C418" s="111"/>
      <c r="D418" s="109"/>
      <c r="E418" s="112"/>
      <c r="F418" s="113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>
      <c r="A419" s="109"/>
      <c r="B419" s="110"/>
      <c r="C419" s="111"/>
      <c r="D419" s="109"/>
      <c r="E419" s="112"/>
      <c r="F419" s="113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>
      <c r="A420" s="109"/>
      <c r="B420" s="110"/>
      <c r="C420" s="111"/>
      <c r="D420" s="109"/>
      <c r="E420" s="112"/>
      <c r="F420" s="113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>
      <c r="A421" s="109"/>
      <c r="B421" s="110"/>
      <c r="C421" s="111"/>
      <c r="D421" s="109"/>
      <c r="E421" s="112"/>
      <c r="F421" s="113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>
      <c r="A422" s="109"/>
      <c r="B422" s="110"/>
      <c r="C422" s="111"/>
      <c r="D422" s="109"/>
      <c r="E422" s="112"/>
      <c r="F422" s="113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>
      <c r="A423" s="109"/>
      <c r="B423" s="110"/>
      <c r="C423" s="111"/>
      <c r="D423" s="109"/>
      <c r="E423" s="112"/>
      <c r="F423" s="113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>
      <c r="A424" s="109"/>
      <c r="B424" s="110"/>
      <c r="C424" s="111"/>
      <c r="D424" s="109"/>
      <c r="E424" s="112"/>
      <c r="F424" s="113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>
      <c r="A425" s="109"/>
      <c r="B425" s="110"/>
      <c r="C425" s="111"/>
      <c r="D425" s="109"/>
      <c r="E425" s="112"/>
      <c r="F425" s="113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>
      <c r="A426" s="109"/>
      <c r="B426" s="110"/>
      <c r="C426" s="111"/>
      <c r="D426" s="109"/>
      <c r="E426" s="112"/>
      <c r="F426" s="113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>
      <c r="A427" s="109"/>
      <c r="B427" s="110"/>
      <c r="C427" s="111"/>
      <c r="D427" s="109"/>
      <c r="E427" s="112"/>
      <c r="F427" s="113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>
      <c r="A428" s="109"/>
      <c r="B428" s="110"/>
      <c r="C428" s="111"/>
      <c r="D428" s="109"/>
      <c r="E428" s="112"/>
      <c r="F428" s="113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>
      <c r="A429" s="109"/>
      <c r="B429" s="110"/>
      <c r="C429" s="111"/>
      <c r="D429" s="109"/>
      <c r="E429" s="112"/>
      <c r="F429" s="113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>
      <c r="A430" s="109"/>
      <c r="B430" s="110"/>
      <c r="C430" s="111"/>
      <c r="D430" s="109"/>
      <c r="E430" s="112"/>
      <c r="F430" s="113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>
      <c r="A431" s="109"/>
      <c r="B431" s="110"/>
      <c r="C431" s="111"/>
      <c r="D431" s="109"/>
      <c r="E431" s="112"/>
      <c r="F431" s="113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>
      <c r="A432" s="109"/>
      <c r="B432" s="110"/>
      <c r="C432" s="111"/>
      <c r="D432" s="109"/>
      <c r="E432" s="112"/>
      <c r="F432" s="113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>
      <c r="A433" s="109"/>
      <c r="B433" s="110"/>
      <c r="C433" s="111"/>
      <c r="D433" s="109"/>
      <c r="E433" s="112"/>
      <c r="F433" s="113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>
      <c r="A434" s="109"/>
      <c r="B434" s="110"/>
      <c r="C434" s="111"/>
      <c r="D434" s="109"/>
      <c r="E434" s="112"/>
      <c r="F434" s="113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>
      <c r="A435" s="109"/>
      <c r="B435" s="110"/>
      <c r="C435" s="111"/>
      <c r="D435" s="109"/>
      <c r="E435" s="112"/>
      <c r="F435" s="113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>
      <c r="A436" s="109"/>
      <c r="B436" s="110"/>
      <c r="C436" s="111"/>
      <c r="D436" s="109"/>
      <c r="E436" s="112"/>
      <c r="F436" s="113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>
      <c r="A437" s="109"/>
      <c r="B437" s="110"/>
      <c r="C437" s="111"/>
      <c r="D437" s="109"/>
      <c r="E437" s="112"/>
      <c r="F437" s="113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>
      <c r="A438" s="109"/>
      <c r="B438" s="110"/>
      <c r="C438" s="111"/>
      <c r="D438" s="109"/>
      <c r="E438" s="112"/>
      <c r="F438" s="113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>
      <c r="A439" s="109"/>
      <c r="B439" s="110"/>
      <c r="C439" s="111"/>
      <c r="D439" s="109"/>
      <c r="E439" s="112"/>
      <c r="F439" s="113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>
      <c r="A440" s="109"/>
      <c r="B440" s="110"/>
      <c r="C440" s="111"/>
      <c r="D440" s="109"/>
      <c r="E440" s="112"/>
      <c r="F440" s="113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>
      <c r="A441" s="109"/>
      <c r="B441" s="110"/>
      <c r="C441" s="111"/>
      <c r="D441" s="109"/>
      <c r="E441" s="112"/>
      <c r="F441" s="113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>
      <c r="A442" s="109"/>
      <c r="B442" s="110"/>
      <c r="C442" s="111"/>
      <c r="D442" s="109"/>
      <c r="E442" s="112"/>
      <c r="F442" s="113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>
      <c r="A443" s="109"/>
      <c r="B443" s="110"/>
      <c r="C443" s="111"/>
      <c r="D443" s="109"/>
      <c r="E443" s="112"/>
      <c r="F443" s="113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>
      <c r="A444" s="109"/>
      <c r="B444" s="110"/>
      <c r="C444" s="111"/>
      <c r="D444" s="109"/>
      <c r="E444" s="112"/>
      <c r="F444" s="113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>
      <c r="A445" s="109"/>
      <c r="B445" s="110"/>
      <c r="C445" s="111"/>
      <c r="D445" s="109"/>
      <c r="E445" s="112"/>
      <c r="F445" s="113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>
      <c r="A446" s="109"/>
      <c r="B446" s="110"/>
      <c r="C446" s="111"/>
      <c r="D446" s="109"/>
      <c r="E446" s="112"/>
      <c r="F446" s="113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>
      <c r="A447" s="109"/>
      <c r="B447" s="110"/>
      <c r="C447" s="111"/>
      <c r="D447" s="109"/>
      <c r="E447" s="112"/>
      <c r="F447" s="113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>
      <c r="A448" s="109"/>
      <c r="B448" s="110"/>
      <c r="C448" s="111"/>
      <c r="D448" s="109"/>
      <c r="E448" s="112"/>
      <c r="F448" s="113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>
      <c r="A449" s="109"/>
      <c r="B449" s="110"/>
      <c r="C449" s="111"/>
      <c r="D449" s="109"/>
      <c r="E449" s="112"/>
      <c r="F449" s="113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>
      <c r="A450" s="109"/>
      <c r="B450" s="110"/>
      <c r="C450" s="111"/>
      <c r="D450" s="109"/>
      <c r="E450" s="112"/>
      <c r="F450" s="113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>
      <c r="A451" s="109"/>
      <c r="B451" s="110"/>
      <c r="C451" s="111"/>
      <c r="D451" s="109"/>
      <c r="E451" s="112"/>
      <c r="F451" s="113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>
      <c r="A452" s="109"/>
      <c r="B452" s="110"/>
      <c r="C452" s="111"/>
      <c r="D452" s="109"/>
      <c r="E452" s="112"/>
      <c r="F452" s="113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>
      <c r="A453" s="109"/>
      <c r="B453" s="110"/>
      <c r="C453" s="111"/>
      <c r="D453" s="109"/>
      <c r="E453" s="112"/>
      <c r="F453" s="113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>
      <c r="A454" s="109"/>
      <c r="B454" s="110"/>
      <c r="C454" s="111"/>
      <c r="D454" s="109"/>
      <c r="E454" s="112"/>
      <c r="F454" s="113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>
      <c r="A455" s="109"/>
      <c r="B455" s="110"/>
      <c r="C455" s="111"/>
      <c r="D455" s="109"/>
      <c r="E455" s="112"/>
      <c r="F455" s="113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>
      <c r="A456" s="109"/>
      <c r="B456" s="110"/>
      <c r="C456" s="111"/>
      <c r="D456" s="109"/>
      <c r="E456" s="112"/>
      <c r="F456" s="113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>
      <c r="A457" s="109"/>
      <c r="B457" s="110"/>
      <c r="C457" s="111"/>
      <c r="D457" s="109"/>
      <c r="E457" s="112"/>
      <c r="F457" s="113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>
      <c r="A458" s="109"/>
      <c r="B458" s="110"/>
      <c r="C458" s="111"/>
      <c r="D458" s="109"/>
      <c r="E458" s="112"/>
      <c r="F458" s="113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>
      <c r="A459" s="109"/>
      <c r="B459" s="110"/>
      <c r="C459" s="111"/>
      <c r="D459" s="109"/>
      <c r="E459" s="112"/>
      <c r="F459" s="113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>
      <c r="A460" s="109"/>
      <c r="B460" s="110"/>
      <c r="C460" s="111"/>
      <c r="D460" s="109"/>
      <c r="E460" s="112"/>
      <c r="F460" s="113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>
      <c r="A461" s="109"/>
      <c r="B461" s="110"/>
      <c r="C461" s="111"/>
      <c r="D461" s="109"/>
      <c r="E461" s="112"/>
      <c r="F461" s="113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>
      <c r="A462" s="109"/>
      <c r="B462" s="110"/>
      <c r="C462" s="111"/>
      <c r="D462" s="109"/>
      <c r="E462" s="112"/>
      <c r="F462" s="113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>
      <c r="A463" s="109"/>
      <c r="B463" s="110"/>
      <c r="C463" s="111"/>
      <c r="D463" s="109"/>
      <c r="E463" s="112"/>
      <c r="F463" s="113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>
      <c r="A464" s="109"/>
      <c r="B464" s="110"/>
      <c r="C464" s="111"/>
      <c r="D464" s="109"/>
      <c r="E464" s="112"/>
      <c r="F464" s="113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>
      <c r="A465" s="109"/>
      <c r="B465" s="110"/>
      <c r="C465" s="111"/>
      <c r="D465" s="109"/>
      <c r="E465" s="112"/>
      <c r="F465" s="113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>
      <c r="A466" s="109"/>
      <c r="B466" s="110"/>
      <c r="C466" s="111"/>
      <c r="D466" s="109"/>
      <c r="E466" s="112"/>
      <c r="F466" s="113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>
      <c r="A467" s="109"/>
      <c r="B467" s="110"/>
      <c r="C467" s="111"/>
      <c r="D467" s="109"/>
      <c r="E467" s="112"/>
      <c r="F467" s="113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>
      <c r="A468" s="109"/>
      <c r="B468" s="110"/>
      <c r="C468" s="111"/>
      <c r="D468" s="109"/>
      <c r="E468" s="112"/>
      <c r="F468" s="113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>
      <c r="A469" s="109"/>
      <c r="B469" s="110"/>
      <c r="C469" s="111"/>
      <c r="D469" s="109"/>
      <c r="E469" s="112"/>
      <c r="F469" s="113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>
      <c r="A470" s="109"/>
      <c r="B470" s="110"/>
      <c r="C470" s="111"/>
      <c r="D470" s="109"/>
      <c r="E470" s="112"/>
      <c r="F470" s="113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>
      <c r="A471" s="109"/>
      <c r="B471" s="110"/>
      <c r="C471" s="111"/>
      <c r="D471" s="109"/>
      <c r="E471" s="112"/>
      <c r="F471" s="113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>
      <c r="A472" s="109"/>
      <c r="B472" s="110"/>
      <c r="C472" s="111"/>
      <c r="D472" s="109"/>
      <c r="E472" s="112"/>
      <c r="F472" s="113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>
      <c r="A473" s="109"/>
      <c r="B473" s="110"/>
      <c r="C473" s="111"/>
      <c r="D473" s="109"/>
      <c r="E473" s="112"/>
      <c r="F473" s="113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>
      <c r="A474" s="109"/>
      <c r="B474" s="110"/>
      <c r="C474" s="111"/>
      <c r="D474" s="109"/>
      <c r="E474" s="112"/>
      <c r="F474" s="113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>
      <c r="A475" s="109"/>
      <c r="B475" s="110"/>
      <c r="C475" s="111"/>
      <c r="D475" s="109"/>
      <c r="E475" s="112"/>
      <c r="F475" s="113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>
      <c r="A476" s="109"/>
      <c r="B476" s="110"/>
      <c r="C476" s="111"/>
      <c r="D476" s="109"/>
      <c r="E476" s="112"/>
      <c r="F476" s="113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>
      <c r="A477" s="109"/>
      <c r="B477" s="110"/>
      <c r="C477" s="111"/>
      <c r="D477" s="109"/>
      <c r="E477" s="112"/>
      <c r="F477" s="113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>
      <c r="A478" s="109"/>
      <c r="B478" s="110"/>
      <c r="C478" s="111"/>
      <c r="D478" s="109"/>
      <c r="E478" s="112"/>
      <c r="F478" s="113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>
      <c r="A479" s="109"/>
      <c r="B479" s="110"/>
      <c r="C479" s="111"/>
      <c r="D479" s="109"/>
      <c r="E479" s="112"/>
      <c r="F479" s="113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>
      <c r="A480" s="109"/>
      <c r="B480" s="110"/>
      <c r="C480" s="111"/>
      <c r="D480" s="109"/>
      <c r="E480" s="112"/>
      <c r="F480" s="113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>
      <c r="A481" s="109"/>
      <c r="B481" s="110"/>
      <c r="C481" s="111"/>
      <c r="D481" s="109"/>
      <c r="E481" s="112"/>
      <c r="F481" s="113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>
      <c r="A482" s="109"/>
      <c r="B482" s="110"/>
      <c r="C482" s="111"/>
      <c r="D482" s="109"/>
      <c r="E482" s="112"/>
      <c r="F482" s="113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>
      <c r="A483" s="109"/>
      <c r="B483" s="110"/>
      <c r="C483" s="111"/>
      <c r="D483" s="109"/>
      <c r="E483" s="112"/>
      <c r="F483" s="113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>
      <c r="A484" s="109"/>
      <c r="B484" s="110"/>
      <c r="C484" s="111"/>
      <c r="D484" s="109"/>
      <c r="E484" s="112"/>
      <c r="F484" s="113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>
      <c r="A485" s="109"/>
      <c r="B485" s="110"/>
      <c r="C485" s="111"/>
      <c r="D485" s="109"/>
      <c r="E485" s="112"/>
      <c r="F485" s="113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>
      <c r="A486" s="109"/>
      <c r="B486" s="110"/>
      <c r="C486" s="111"/>
      <c r="D486" s="109"/>
      <c r="E486" s="112"/>
      <c r="F486" s="113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>
      <c r="A487" s="109"/>
      <c r="B487" s="110"/>
      <c r="C487" s="111"/>
      <c r="D487" s="109"/>
      <c r="E487" s="112"/>
      <c r="F487" s="113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>
      <c r="A488" s="109"/>
      <c r="B488" s="110"/>
      <c r="C488" s="111"/>
      <c r="D488" s="109"/>
      <c r="E488" s="112"/>
      <c r="F488" s="113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>
      <c r="A489" s="109"/>
      <c r="B489" s="110"/>
      <c r="C489" s="111"/>
      <c r="D489" s="109"/>
      <c r="E489" s="112"/>
      <c r="F489" s="113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>
      <c r="A490" s="109"/>
      <c r="B490" s="110"/>
      <c r="C490" s="111"/>
      <c r="D490" s="109"/>
      <c r="E490" s="112"/>
      <c r="F490" s="113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>
      <c r="A491" s="109"/>
      <c r="B491" s="110"/>
      <c r="C491" s="111"/>
      <c r="D491" s="109"/>
      <c r="E491" s="112"/>
      <c r="F491" s="113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>
      <c r="A492" s="109"/>
      <c r="B492" s="110"/>
      <c r="C492" s="111"/>
      <c r="D492" s="109"/>
      <c r="E492" s="112"/>
      <c r="F492" s="113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>
      <c r="A493" s="109"/>
      <c r="B493" s="110"/>
      <c r="C493" s="111"/>
      <c r="D493" s="109"/>
      <c r="E493" s="112"/>
      <c r="F493" s="113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>
      <c r="A494" s="109"/>
      <c r="B494" s="110"/>
      <c r="C494" s="111"/>
      <c r="D494" s="109"/>
      <c r="E494" s="112"/>
      <c r="F494" s="113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>
      <c r="A495" s="109"/>
      <c r="B495" s="110"/>
      <c r="C495" s="111"/>
      <c r="D495" s="109"/>
      <c r="E495" s="112"/>
      <c r="F495" s="113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>
      <c r="A496" s="109"/>
      <c r="B496" s="110"/>
      <c r="C496" s="111"/>
      <c r="D496" s="109"/>
      <c r="E496" s="112"/>
      <c r="F496" s="113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>
      <c r="A497" s="109"/>
      <c r="B497" s="110"/>
      <c r="C497" s="111"/>
      <c r="D497" s="109"/>
      <c r="E497" s="112"/>
      <c r="F497" s="113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>
      <c r="A498" s="109"/>
      <c r="B498" s="110"/>
      <c r="C498" s="111"/>
      <c r="D498" s="109"/>
      <c r="E498" s="112"/>
      <c r="F498" s="113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>
      <c r="A499" s="109"/>
      <c r="B499" s="110"/>
      <c r="C499" s="111"/>
      <c r="D499" s="109"/>
      <c r="E499" s="112"/>
      <c r="F499" s="113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>
      <c r="A500" s="109"/>
      <c r="B500" s="110"/>
      <c r="C500" s="111"/>
      <c r="D500" s="109"/>
      <c r="E500" s="112"/>
      <c r="F500" s="113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>
      <c r="A501" s="109"/>
      <c r="B501" s="110"/>
      <c r="C501" s="111"/>
      <c r="D501" s="109"/>
      <c r="E501" s="112"/>
      <c r="F501" s="113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>
      <c r="A502" s="109"/>
      <c r="B502" s="110"/>
      <c r="C502" s="111"/>
      <c r="D502" s="109"/>
      <c r="E502" s="112"/>
      <c r="F502" s="113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>
      <c r="A503" s="109"/>
      <c r="B503" s="110"/>
      <c r="C503" s="111"/>
      <c r="D503" s="109"/>
      <c r="E503" s="112"/>
      <c r="F503" s="113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>
      <c r="A504" s="109"/>
      <c r="B504" s="110"/>
      <c r="C504" s="111"/>
      <c r="D504" s="109"/>
      <c r="E504" s="112"/>
      <c r="F504" s="113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>
      <c r="A505" s="109"/>
      <c r="B505" s="110"/>
      <c r="C505" s="111"/>
      <c r="D505" s="109"/>
      <c r="E505" s="112"/>
      <c r="F505" s="113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>
      <c r="A506" s="109"/>
      <c r="B506" s="110"/>
      <c r="C506" s="111"/>
      <c r="D506" s="109"/>
      <c r="E506" s="112"/>
      <c r="F506" s="113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>
      <c r="A507" s="109"/>
      <c r="B507" s="110"/>
      <c r="C507" s="111"/>
      <c r="D507" s="109"/>
      <c r="E507" s="112"/>
      <c r="F507" s="113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>
      <c r="A508" s="109"/>
      <c r="B508" s="110"/>
      <c r="C508" s="111"/>
      <c r="D508" s="109"/>
      <c r="E508" s="112"/>
      <c r="F508" s="113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>
      <c r="A509" s="109"/>
      <c r="B509" s="110"/>
      <c r="C509" s="111"/>
      <c r="D509" s="109"/>
      <c r="E509" s="112"/>
      <c r="F509" s="113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>
      <c r="A510" s="109"/>
      <c r="B510" s="110"/>
      <c r="C510" s="111"/>
      <c r="D510" s="109"/>
      <c r="E510" s="112"/>
      <c r="F510" s="113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>
      <c r="A511" s="109"/>
      <c r="B511" s="110"/>
      <c r="C511" s="111"/>
      <c r="D511" s="109"/>
      <c r="E511" s="112"/>
      <c r="F511" s="113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>
      <c r="A512" s="109"/>
      <c r="B512" s="110"/>
      <c r="C512" s="111"/>
      <c r="D512" s="109"/>
      <c r="E512" s="112"/>
      <c r="F512" s="113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>
      <c r="A513" s="109"/>
      <c r="B513" s="110"/>
      <c r="C513" s="111"/>
      <c r="D513" s="109"/>
      <c r="E513" s="112"/>
      <c r="F513" s="113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>
      <c r="A514" s="109"/>
      <c r="B514" s="110"/>
      <c r="C514" s="111"/>
      <c r="D514" s="109"/>
      <c r="E514" s="112"/>
      <c r="F514" s="113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>
      <c r="A515" s="109"/>
      <c r="B515" s="110"/>
      <c r="C515" s="111"/>
      <c r="D515" s="109"/>
      <c r="E515" s="112"/>
      <c r="F515" s="113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>
      <c r="A516" s="109"/>
      <c r="B516" s="110"/>
      <c r="C516" s="111"/>
      <c r="D516" s="109"/>
      <c r="E516" s="112"/>
      <c r="F516" s="113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>
      <c r="A517" s="109"/>
      <c r="B517" s="110"/>
      <c r="C517" s="111"/>
      <c r="D517" s="109"/>
      <c r="E517" s="112"/>
      <c r="F517" s="113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>
      <c r="A518" s="109"/>
      <c r="B518" s="110"/>
      <c r="C518" s="111"/>
      <c r="D518" s="109"/>
      <c r="E518" s="112"/>
      <c r="F518" s="113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>
      <c r="A519" s="109"/>
      <c r="B519" s="110"/>
      <c r="C519" s="111"/>
      <c r="D519" s="109"/>
      <c r="E519" s="112"/>
      <c r="F519" s="113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>
      <c r="A520" s="109"/>
      <c r="B520" s="110"/>
      <c r="C520" s="111"/>
      <c r="D520" s="109"/>
      <c r="E520" s="112"/>
      <c r="F520" s="113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>
      <c r="A521" s="109"/>
      <c r="B521" s="110"/>
      <c r="C521" s="111"/>
      <c r="D521" s="109"/>
      <c r="E521" s="112"/>
      <c r="F521" s="113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>
      <c r="A522" s="109"/>
      <c r="B522" s="110"/>
      <c r="C522" s="111"/>
      <c r="D522" s="109"/>
      <c r="E522" s="112"/>
      <c r="F522" s="113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>
      <c r="A523" s="109"/>
      <c r="B523" s="110"/>
      <c r="C523" s="111"/>
      <c r="D523" s="109"/>
      <c r="E523" s="112"/>
      <c r="F523" s="113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>
      <c r="A524" s="109"/>
      <c r="B524" s="110"/>
      <c r="C524" s="111"/>
      <c r="D524" s="109"/>
      <c r="E524" s="112"/>
      <c r="F524" s="113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>
      <c r="A525" s="109"/>
      <c r="B525" s="110"/>
      <c r="C525" s="111"/>
      <c r="D525" s="109"/>
      <c r="E525" s="112"/>
      <c r="F525" s="113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>
      <c r="A526" s="109"/>
      <c r="B526" s="110"/>
      <c r="C526" s="111"/>
      <c r="D526" s="109"/>
      <c r="E526" s="112"/>
      <c r="F526" s="113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>
      <c r="A527" s="109"/>
      <c r="B527" s="110"/>
      <c r="C527" s="111"/>
      <c r="D527" s="109"/>
      <c r="E527" s="112"/>
      <c r="F527" s="113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>
      <c r="A528" s="109"/>
      <c r="B528" s="110"/>
      <c r="C528" s="111"/>
      <c r="D528" s="109"/>
      <c r="E528" s="112"/>
      <c r="F528" s="113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>
      <c r="A529" s="109"/>
      <c r="B529" s="110"/>
      <c r="C529" s="111"/>
      <c r="D529" s="109"/>
      <c r="E529" s="112"/>
      <c r="F529" s="113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>
      <c r="A530" s="109"/>
      <c r="B530" s="110"/>
      <c r="C530" s="111"/>
      <c r="D530" s="109"/>
      <c r="E530" s="112"/>
      <c r="F530" s="113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>
      <c r="A531" s="109"/>
      <c r="B531" s="110"/>
      <c r="C531" s="111"/>
      <c r="D531" s="109"/>
      <c r="E531" s="112"/>
      <c r="F531" s="113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>
      <c r="A532" s="109"/>
      <c r="B532" s="110"/>
      <c r="C532" s="111"/>
      <c r="D532" s="109"/>
      <c r="E532" s="112"/>
      <c r="F532" s="113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>
      <c r="A533" s="109"/>
      <c r="B533" s="110"/>
      <c r="C533" s="111"/>
      <c r="D533" s="109"/>
      <c r="E533" s="112"/>
      <c r="F533" s="113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>
      <c r="A534" s="109"/>
      <c r="B534" s="110"/>
      <c r="C534" s="111"/>
      <c r="D534" s="109"/>
      <c r="E534" s="112"/>
      <c r="F534" s="113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>
      <c r="A535" s="109"/>
      <c r="B535" s="110"/>
      <c r="C535" s="111"/>
      <c r="D535" s="109"/>
      <c r="E535" s="112"/>
      <c r="F535" s="113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>
      <c r="A536" s="109"/>
      <c r="B536" s="110"/>
      <c r="C536" s="111"/>
      <c r="D536" s="109"/>
      <c r="E536" s="112"/>
      <c r="F536" s="113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>
      <c r="A537" s="109"/>
      <c r="B537" s="110"/>
      <c r="C537" s="111"/>
      <c r="D537" s="109"/>
      <c r="E537" s="112"/>
      <c r="F537" s="113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>
      <c r="A538" s="109"/>
      <c r="B538" s="110"/>
      <c r="C538" s="111"/>
      <c r="D538" s="109"/>
      <c r="E538" s="112"/>
      <c r="F538" s="113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>
      <c r="A539" s="109"/>
      <c r="B539" s="110"/>
      <c r="C539" s="111"/>
      <c r="D539" s="109"/>
      <c r="E539" s="112"/>
      <c r="F539" s="113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>
      <c r="A540" s="109"/>
      <c r="B540" s="110"/>
      <c r="C540" s="111"/>
      <c r="D540" s="109"/>
      <c r="E540" s="112"/>
      <c r="F540" s="113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>
      <c r="A541" s="109"/>
      <c r="B541" s="110"/>
      <c r="C541" s="111"/>
      <c r="D541" s="109"/>
      <c r="E541" s="112"/>
      <c r="F541" s="113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>
      <c r="A542" s="109"/>
      <c r="B542" s="110"/>
      <c r="C542" s="111"/>
      <c r="D542" s="109"/>
      <c r="E542" s="112"/>
      <c r="F542" s="113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>
      <c r="A543" s="109"/>
      <c r="B543" s="110"/>
      <c r="C543" s="111"/>
      <c r="D543" s="109"/>
      <c r="E543" s="112"/>
      <c r="F543" s="113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>
      <c r="A544" s="109"/>
      <c r="B544" s="110"/>
      <c r="C544" s="111"/>
      <c r="D544" s="109"/>
      <c r="E544" s="112"/>
      <c r="F544" s="113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>
      <c r="A545" s="109"/>
      <c r="B545" s="110"/>
      <c r="C545" s="111"/>
      <c r="D545" s="109"/>
      <c r="E545" s="112"/>
      <c r="F545" s="113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>
      <c r="A546" s="109"/>
      <c r="B546" s="110"/>
      <c r="C546" s="111"/>
      <c r="D546" s="109"/>
      <c r="E546" s="112"/>
      <c r="F546" s="113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>
      <c r="A547" s="109"/>
      <c r="B547" s="110"/>
      <c r="C547" s="111"/>
      <c r="D547" s="109"/>
      <c r="E547" s="112"/>
      <c r="F547" s="113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>
      <c r="A548" s="109"/>
      <c r="B548" s="110"/>
      <c r="C548" s="111"/>
      <c r="D548" s="109"/>
      <c r="E548" s="112"/>
      <c r="F548" s="113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>
      <c r="A549" s="109"/>
      <c r="B549" s="110"/>
      <c r="C549" s="111"/>
      <c r="D549" s="109"/>
      <c r="E549" s="112"/>
      <c r="F549" s="113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>
      <c r="A550" s="109"/>
      <c r="B550" s="110"/>
      <c r="C550" s="111"/>
      <c r="D550" s="109"/>
      <c r="E550" s="112"/>
      <c r="F550" s="113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>
      <c r="A551" s="109"/>
      <c r="B551" s="110"/>
      <c r="C551" s="111"/>
      <c r="D551" s="109"/>
      <c r="E551" s="112"/>
      <c r="F551" s="113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>
      <c r="A552" s="109"/>
      <c r="B552" s="110"/>
      <c r="C552" s="111"/>
      <c r="D552" s="109"/>
      <c r="E552" s="112"/>
      <c r="F552" s="113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>
      <c r="A553" s="109"/>
      <c r="B553" s="110"/>
      <c r="C553" s="111"/>
      <c r="D553" s="109"/>
      <c r="E553" s="112"/>
      <c r="F553" s="113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>
      <c r="A554" s="109"/>
      <c r="B554" s="110"/>
      <c r="C554" s="111"/>
      <c r="D554" s="109"/>
      <c r="E554" s="112"/>
      <c r="F554" s="113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>
      <c r="A555" s="109"/>
      <c r="B555" s="110"/>
      <c r="C555" s="111"/>
      <c r="D555" s="109"/>
      <c r="E555" s="112"/>
      <c r="F555" s="113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>
      <c r="A556" s="109"/>
      <c r="B556" s="110"/>
      <c r="C556" s="111"/>
      <c r="D556" s="109"/>
      <c r="E556" s="112"/>
      <c r="F556" s="113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>
      <c r="A557" s="109"/>
      <c r="B557" s="110"/>
      <c r="C557" s="111"/>
      <c r="D557" s="109"/>
      <c r="E557" s="112"/>
      <c r="F557" s="113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>
      <c r="A558" s="109"/>
      <c r="B558" s="110"/>
      <c r="C558" s="111"/>
      <c r="D558" s="109"/>
      <c r="E558" s="112"/>
      <c r="F558" s="113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>
      <c r="A559" s="109"/>
      <c r="B559" s="110"/>
      <c r="C559" s="111"/>
      <c r="D559" s="109"/>
      <c r="E559" s="112"/>
      <c r="F559" s="113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>
      <c r="A560" s="109"/>
      <c r="B560" s="110"/>
      <c r="C560" s="111"/>
      <c r="D560" s="109"/>
      <c r="E560" s="112"/>
      <c r="F560" s="113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>
      <c r="A561" s="109"/>
      <c r="B561" s="110"/>
      <c r="C561" s="111"/>
      <c r="D561" s="109"/>
      <c r="E561" s="112"/>
      <c r="F561" s="113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>
      <c r="A562" s="109"/>
      <c r="B562" s="110"/>
      <c r="C562" s="111"/>
      <c r="D562" s="109"/>
      <c r="E562" s="112"/>
      <c r="F562" s="113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>
      <c r="A563" s="109"/>
      <c r="B563" s="110"/>
      <c r="C563" s="111"/>
      <c r="D563" s="109"/>
      <c r="E563" s="112"/>
      <c r="F563" s="113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>
      <c r="A564" s="109"/>
      <c r="B564" s="110"/>
      <c r="C564" s="111"/>
      <c r="D564" s="109"/>
      <c r="E564" s="112"/>
      <c r="F564" s="113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>
      <c r="A565" s="109"/>
      <c r="B565" s="110"/>
      <c r="C565" s="111"/>
      <c r="D565" s="109"/>
      <c r="E565" s="112"/>
      <c r="F565" s="113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>
      <c r="A566" s="109"/>
      <c r="B566" s="110"/>
      <c r="C566" s="111"/>
      <c r="D566" s="109"/>
      <c r="E566" s="112"/>
      <c r="F566" s="113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>
      <c r="A567" s="109"/>
      <c r="B567" s="110"/>
      <c r="C567" s="111"/>
      <c r="D567" s="109"/>
      <c r="E567" s="112"/>
      <c r="F567" s="113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>
      <c r="A568" s="109"/>
      <c r="B568" s="110"/>
      <c r="C568" s="111"/>
      <c r="D568" s="109"/>
      <c r="E568" s="112"/>
      <c r="F568" s="113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>
      <c r="A569" s="109"/>
      <c r="B569" s="110"/>
      <c r="C569" s="111"/>
      <c r="D569" s="109"/>
      <c r="E569" s="112"/>
      <c r="F569" s="113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>
      <c r="A570" s="109"/>
      <c r="B570" s="110"/>
      <c r="C570" s="111"/>
      <c r="D570" s="109"/>
      <c r="E570" s="112"/>
      <c r="F570" s="113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>
      <c r="A571" s="109"/>
      <c r="B571" s="110"/>
      <c r="C571" s="111"/>
      <c r="D571" s="109"/>
      <c r="E571" s="112"/>
      <c r="F571" s="113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>
      <c r="A572" s="109"/>
      <c r="B572" s="110"/>
      <c r="C572" s="111"/>
      <c r="D572" s="109"/>
      <c r="E572" s="112"/>
      <c r="F572" s="113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>
      <c r="A573" s="109"/>
      <c r="B573" s="110"/>
      <c r="C573" s="111"/>
      <c r="D573" s="109"/>
      <c r="E573" s="112"/>
      <c r="F573" s="113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>
      <c r="A574" s="109"/>
      <c r="B574" s="110"/>
      <c r="C574" s="111"/>
      <c r="D574" s="109"/>
      <c r="E574" s="112"/>
      <c r="F574" s="113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>
      <c r="A575" s="109"/>
      <c r="B575" s="110"/>
      <c r="C575" s="111"/>
      <c r="D575" s="109"/>
      <c r="E575" s="112"/>
      <c r="F575" s="113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>
      <c r="A576" s="109"/>
      <c r="B576" s="110"/>
      <c r="C576" s="111"/>
      <c r="D576" s="109"/>
      <c r="E576" s="112"/>
      <c r="F576" s="113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>
      <c r="A577" s="109"/>
      <c r="B577" s="110"/>
      <c r="C577" s="111"/>
      <c r="D577" s="109"/>
      <c r="E577" s="112"/>
      <c r="F577" s="113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>
      <c r="A578" s="109"/>
      <c r="B578" s="110"/>
      <c r="C578" s="111"/>
      <c r="D578" s="109"/>
      <c r="E578" s="112"/>
      <c r="F578" s="113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>
      <c r="A579" s="109"/>
      <c r="B579" s="110"/>
      <c r="C579" s="111"/>
      <c r="D579" s="109"/>
      <c r="E579" s="112"/>
      <c r="F579" s="113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>
      <c r="A580" s="109"/>
      <c r="B580" s="110"/>
      <c r="C580" s="111"/>
      <c r="D580" s="109"/>
      <c r="E580" s="112"/>
      <c r="F580" s="113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>
      <c r="A581" s="109"/>
      <c r="B581" s="110"/>
      <c r="C581" s="111"/>
      <c r="D581" s="109"/>
      <c r="E581" s="112"/>
      <c r="F581" s="113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>
      <c r="A582" s="109"/>
      <c r="B582" s="110"/>
      <c r="C582" s="111"/>
      <c r="D582" s="109"/>
      <c r="E582" s="112"/>
      <c r="F582" s="113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>
      <c r="A583" s="109"/>
      <c r="B583" s="110"/>
      <c r="C583" s="111"/>
      <c r="D583" s="109"/>
      <c r="E583" s="112"/>
      <c r="F583" s="113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>
      <c r="A584" s="109"/>
      <c r="B584" s="110"/>
      <c r="C584" s="111"/>
      <c r="D584" s="109"/>
      <c r="E584" s="112"/>
      <c r="F584" s="113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>
      <c r="A585" s="109"/>
      <c r="B585" s="110"/>
      <c r="C585" s="111"/>
      <c r="D585" s="109"/>
      <c r="E585" s="112"/>
      <c r="F585" s="113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>
      <c r="A586" s="109"/>
      <c r="B586" s="110"/>
      <c r="C586" s="111"/>
      <c r="D586" s="109"/>
      <c r="E586" s="112"/>
      <c r="F586" s="113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>
      <c r="A587" s="109"/>
      <c r="B587" s="110"/>
      <c r="C587" s="111"/>
      <c r="D587" s="109"/>
      <c r="E587" s="112"/>
      <c r="F587" s="113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>
      <c r="A588" s="109"/>
      <c r="B588" s="110"/>
      <c r="C588" s="111"/>
      <c r="D588" s="109"/>
      <c r="E588" s="112"/>
      <c r="F588" s="113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>
      <c r="A589" s="109"/>
      <c r="B589" s="110"/>
      <c r="C589" s="111"/>
      <c r="D589" s="109"/>
      <c r="E589" s="112"/>
      <c r="F589" s="113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>
      <c r="A590" s="109"/>
      <c r="B590" s="110"/>
      <c r="C590" s="111"/>
      <c r="D590" s="109"/>
      <c r="E590" s="112"/>
      <c r="F590" s="113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>
      <c r="A591" s="109"/>
      <c r="B591" s="110"/>
      <c r="C591" s="111"/>
      <c r="D591" s="109"/>
      <c r="E591" s="112"/>
      <c r="F591" s="113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>
      <c r="A592" s="109"/>
      <c r="B592" s="110"/>
      <c r="C592" s="111"/>
      <c r="D592" s="109"/>
      <c r="E592" s="112"/>
      <c r="F592" s="113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>
      <c r="A593" s="109"/>
      <c r="B593" s="110"/>
      <c r="C593" s="111"/>
      <c r="D593" s="109"/>
      <c r="E593" s="112"/>
      <c r="F593" s="113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>
      <c r="A594" s="109"/>
      <c r="B594" s="110"/>
      <c r="C594" s="111"/>
      <c r="D594" s="109"/>
      <c r="E594" s="112"/>
      <c r="F594" s="113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>
      <c r="A595" s="109"/>
      <c r="B595" s="110"/>
      <c r="C595" s="111"/>
      <c r="D595" s="109"/>
      <c r="E595" s="112"/>
      <c r="F595" s="113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>
      <c r="A596" s="109"/>
      <c r="B596" s="110"/>
      <c r="C596" s="111"/>
      <c r="D596" s="109"/>
      <c r="E596" s="112"/>
      <c r="F596" s="113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>
      <c r="A597" s="109"/>
      <c r="B597" s="110"/>
      <c r="C597" s="111"/>
      <c r="D597" s="109"/>
      <c r="E597" s="112"/>
      <c r="F597" s="113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>
      <c r="A598" s="109"/>
      <c r="B598" s="110"/>
      <c r="C598" s="111"/>
      <c r="D598" s="109"/>
      <c r="E598" s="112"/>
      <c r="F598" s="113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>
      <c r="A599" s="109"/>
      <c r="B599" s="110"/>
      <c r="C599" s="111"/>
      <c r="D599" s="109"/>
      <c r="E599" s="112"/>
      <c r="F599" s="113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>
      <c r="A600" s="109"/>
      <c r="B600" s="110"/>
      <c r="C600" s="111"/>
      <c r="D600" s="109"/>
      <c r="E600" s="112"/>
      <c r="F600" s="113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>
      <c r="A601" s="109"/>
      <c r="B601" s="110"/>
      <c r="C601" s="111"/>
      <c r="D601" s="109"/>
      <c r="E601" s="112"/>
      <c r="F601" s="113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>
      <c r="A602" s="109"/>
      <c r="B602" s="110"/>
      <c r="C602" s="111"/>
      <c r="D602" s="109"/>
      <c r="E602" s="112"/>
      <c r="F602" s="113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>
      <c r="A603" s="109"/>
      <c r="B603" s="110"/>
      <c r="C603" s="111"/>
      <c r="D603" s="109"/>
      <c r="E603" s="112"/>
      <c r="F603" s="113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>
      <c r="A604" s="109"/>
      <c r="B604" s="110"/>
      <c r="C604" s="111"/>
      <c r="D604" s="109"/>
      <c r="E604" s="112"/>
      <c r="F604" s="113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>
      <c r="A605" s="109"/>
      <c r="B605" s="110"/>
      <c r="C605" s="111"/>
      <c r="D605" s="109"/>
      <c r="E605" s="112"/>
      <c r="F605" s="113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>
      <c r="A606" s="109"/>
      <c r="B606" s="110"/>
      <c r="C606" s="111"/>
      <c r="D606" s="109"/>
      <c r="E606" s="112"/>
      <c r="F606" s="113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>
      <c r="A607" s="109"/>
      <c r="B607" s="110"/>
      <c r="C607" s="111"/>
      <c r="D607" s="109"/>
      <c r="E607" s="112"/>
      <c r="F607" s="113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>
      <c r="A608" s="109"/>
      <c r="B608" s="110"/>
      <c r="C608" s="111"/>
      <c r="D608" s="109"/>
      <c r="E608" s="112"/>
      <c r="F608" s="113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>
      <c r="A609" s="109"/>
      <c r="B609" s="110"/>
      <c r="C609" s="111"/>
      <c r="D609" s="109"/>
      <c r="E609" s="112"/>
      <c r="F609" s="113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>
      <c r="A610" s="109"/>
      <c r="B610" s="110"/>
      <c r="C610" s="111"/>
      <c r="D610" s="109"/>
      <c r="E610" s="112"/>
      <c r="F610" s="113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>
      <c r="A611" s="109"/>
      <c r="B611" s="110"/>
      <c r="C611" s="111"/>
      <c r="D611" s="109"/>
      <c r="E611" s="112"/>
      <c r="F611" s="113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>
      <c r="A612" s="109"/>
      <c r="B612" s="110"/>
      <c r="C612" s="111"/>
      <c r="D612" s="109"/>
      <c r="E612" s="112"/>
      <c r="F612" s="113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>
      <c r="A613" s="109"/>
      <c r="B613" s="110"/>
      <c r="C613" s="111"/>
      <c r="D613" s="109"/>
      <c r="E613" s="112"/>
      <c r="F613" s="113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>
      <c r="A614" s="109"/>
      <c r="B614" s="110"/>
      <c r="C614" s="111"/>
      <c r="D614" s="109"/>
      <c r="E614" s="112"/>
      <c r="F614" s="113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>
      <c r="A615" s="109"/>
      <c r="B615" s="110"/>
      <c r="C615" s="111"/>
      <c r="D615" s="109"/>
      <c r="E615" s="112"/>
      <c r="F615" s="113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>
      <c r="A616" s="109"/>
      <c r="B616" s="110"/>
      <c r="C616" s="111"/>
      <c r="D616" s="109"/>
      <c r="E616" s="112"/>
      <c r="F616" s="113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>
      <c r="A617" s="109"/>
      <c r="B617" s="110"/>
      <c r="C617" s="111"/>
      <c r="D617" s="109"/>
      <c r="E617" s="112"/>
      <c r="F617" s="113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>
      <c r="A618" s="109"/>
      <c r="B618" s="110"/>
      <c r="C618" s="111"/>
      <c r="D618" s="109"/>
      <c r="E618" s="112"/>
      <c r="F618" s="113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>
      <c r="A619" s="109"/>
      <c r="B619" s="110"/>
      <c r="C619" s="111"/>
      <c r="D619" s="109"/>
      <c r="E619" s="112"/>
      <c r="F619" s="113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>
      <c r="A620" s="109"/>
      <c r="B620" s="110"/>
      <c r="C620" s="111"/>
      <c r="D620" s="109"/>
      <c r="E620" s="112"/>
      <c r="F620" s="113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>
      <c r="A621" s="109"/>
      <c r="B621" s="110"/>
      <c r="C621" s="111"/>
      <c r="D621" s="109"/>
      <c r="E621" s="112"/>
      <c r="F621" s="113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>
      <c r="A622" s="109"/>
      <c r="B622" s="110"/>
      <c r="C622" s="111"/>
      <c r="D622" s="109"/>
      <c r="E622" s="112"/>
      <c r="F622" s="113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>
      <c r="A623" s="109"/>
      <c r="B623" s="110"/>
      <c r="C623" s="111"/>
      <c r="D623" s="109"/>
      <c r="E623" s="112"/>
      <c r="F623" s="113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>
      <c r="A624" s="109"/>
      <c r="B624" s="110"/>
      <c r="C624" s="111"/>
      <c r="D624" s="109"/>
      <c r="E624" s="112"/>
      <c r="F624" s="113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>
      <c r="A625" s="109"/>
      <c r="B625" s="110"/>
      <c r="C625" s="111"/>
      <c r="D625" s="109"/>
      <c r="E625" s="112"/>
      <c r="F625" s="113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>
      <c r="A626" s="109"/>
      <c r="B626" s="110"/>
      <c r="C626" s="111"/>
      <c r="D626" s="109"/>
      <c r="E626" s="112"/>
      <c r="F626" s="113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>
      <c r="A627" s="109"/>
      <c r="B627" s="110"/>
      <c r="C627" s="111"/>
      <c r="D627" s="109"/>
      <c r="E627" s="112"/>
      <c r="F627" s="113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>
      <c r="A628" s="109"/>
      <c r="B628" s="110"/>
      <c r="C628" s="111"/>
      <c r="D628" s="109"/>
      <c r="E628" s="112"/>
      <c r="F628" s="113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>
      <c r="A629" s="109"/>
      <c r="B629" s="110"/>
      <c r="C629" s="111"/>
      <c r="D629" s="109"/>
      <c r="E629" s="112"/>
      <c r="F629" s="113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>
      <c r="A630" s="109"/>
      <c r="B630" s="110"/>
      <c r="C630" s="111"/>
      <c r="D630" s="109"/>
      <c r="E630" s="112"/>
      <c r="F630" s="113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>
      <c r="A631" s="109"/>
      <c r="B631" s="110"/>
      <c r="C631" s="111"/>
      <c r="D631" s="109"/>
      <c r="E631" s="112"/>
      <c r="F631" s="113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>
      <c r="A632" s="109"/>
      <c r="B632" s="110"/>
      <c r="C632" s="111"/>
      <c r="D632" s="109"/>
      <c r="E632" s="112"/>
      <c r="F632" s="113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>
      <c r="A633" s="109"/>
      <c r="B633" s="110"/>
      <c r="C633" s="111"/>
      <c r="D633" s="109"/>
      <c r="E633" s="112"/>
      <c r="F633" s="113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>
      <c r="A634" s="109"/>
      <c r="B634" s="110"/>
      <c r="C634" s="111"/>
      <c r="D634" s="109"/>
      <c r="E634" s="112"/>
      <c r="F634" s="113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>
      <c r="A635" s="109"/>
      <c r="B635" s="110"/>
      <c r="C635" s="111"/>
      <c r="D635" s="109"/>
      <c r="E635" s="112"/>
      <c r="F635" s="113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>
      <c r="A636" s="109"/>
      <c r="B636" s="110"/>
      <c r="C636" s="111"/>
      <c r="D636" s="109"/>
      <c r="E636" s="112"/>
      <c r="F636" s="113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>
      <c r="A637" s="109"/>
      <c r="B637" s="110"/>
      <c r="C637" s="111"/>
      <c r="D637" s="109"/>
      <c r="E637" s="112"/>
      <c r="F637" s="113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>
      <c r="A638" s="109"/>
      <c r="B638" s="110"/>
      <c r="C638" s="111"/>
      <c r="D638" s="109"/>
      <c r="E638" s="112"/>
      <c r="F638" s="113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>
      <c r="A639" s="109"/>
      <c r="B639" s="110"/>
      <c r="C639" s="111"/>
      <c r="D639" s="109"/>
      <c r="E639" s="112"/>
      <c r="F639" s="113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>
      <c r="A640" s="109"/>
      <c r="B640" s="110"/>
      <c r="C640" s="111"/>
      <c r="D640" s="109"/>
      <c r="E640" s="112"/>
      <c r="F640" s="113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>
      <c r="A641" s="109"/>
      <c r="B641" s="110"/>
      <c r="C641" s="111"/>
      <c r="D641" s="109"/>
      <c r="E641" s="112"/>
      <c r="F641" s="113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>
      <c r="A642" s="109"/>
      <c r="B642" s="110"/>
      <c r="C642" s="111"/>
      <c r="D642" s="109"/>
      <c r="E642" s="112"/>
      <c r="F642" s="113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>
      <c r="A643" s="109"/>
      <c r="B643" s="110"/>
      <c r="C643" s="111"/>
      <c r="D643" s="109"/>
      <c r="E643" s="112"/>
      <c r="F643" s="113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>
      <c r="A644" s="109"/>
      <c r="B644" s="110"/>
      <c r="C644" s="111"/>
      <c r="D644" s="109"/>
      <c r="E644" s="112"/>
      <c r="F644" s="113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>
      <c r="A645" s="109"/>
      <c r="B645" s="110"/>
      <c r="C645" s="111"/>
      <c r="D645" s="109"/>
      <c r="E645" s="112"/>
      <c r="F645" s="113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>
      <c r="A646" s="109"/>
      <c r="B646" s="110"/>
      <c r="C646" s="111"/>
      <c r="D646" s="109"/>
      <c r="E646" s="112"/>
      <c r="F646" s="113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>
      <c r="A647" s="109"/>
      <c r="B647" s="110"/>
      <c r="C647" s="111"/>
      <c r="D647" s="109"/>
      <c r="E647" s="112"/>
      <c r="F647" s="113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>
      <c r="A648" s="109"/>
      <c r="B648" s="110"/>
      <c r="C648" s="111"/>
      <c r="D648" s="109"/>
      <c r="E648" s="112"/>
      <c r="F648" s="113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>
      <c r="A649" s="109"/>
      <c r="B649" s="110"/>
      <c r="C649" s="111"/>
      <c r="D649" s="109"/>
      <c r="E649" s="112"/>
      <c r="F649" s="113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>
      <c r="A650" s="109"/>
      <c r="B650" s="110"/>
      <c r="C650" s="111"/>
      <c r="D650" s="109"/>
      <c r="E650" s="112"/>
      <c r="F650" s="113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>
      <c r="A651" s="109"/>
      <c r="B651" s="110"/>
      <c r="C651" s="111"/>
      <c r="D651" s="109"/>
      <c r="E651" s="112"/>
      <c r="F651" s="113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>
      <c r="A652" s="109"/>
      <c r="B652" s="110"/>
      <c r="C652" s="111"/>
      <c r="D652" s="109"/>
      <c r="E652" s="112"/>
      <c r="F652" s="113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>
      <c r="A653" s="109"/>
      <c r="B653" s="110"/>
      <c r="C653" s="111"/>
      <c r="D653" s="109"/>
      <c r="E653" s="112"/>
      <c r="F653" s="113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>
      <c r="A654" s="109"/>
      <c r="B654" s="110"/>
      <c r="C654" s="111"/>
      <c r="D654" s="109"/>
      <c r="E654" s="112"/>
      <c r="F654" s="113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>
      <c r="A655" s="109"/>
      <c r="B655" s="110"/>
      <c r="C655" s="111"/>
      <c r="D655" s="109"/>
      <c r="E655" s="112"/>
      <c r="F655" s="113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>
      <c r="A656" s="109"/>
      <c r="B656" s="110"/>
      <c r="C656" s="111"/>
      <c r="D656" s="109"/>
      <c r="E656" s="112"/>
      <c r="F656" s="113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>
      <c r="A657" s="109"/>
      <c r="B657" s="110"/>
      <c r="C657" s="111"/>
      <c r="D657" s="109"/>
      <c r="E657" s="112"/>
      <c r="F657" s="113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>
      <c r="A658" s="109"/>
      <c r="B658" s="110"/>
      <c r="C658" s="111"/>
      <c r="D658" s="109"/>
      <c r="E658" s="112"/>
      <c r="F658" s="113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>
      <c r="A659" s="109"/>
      <c r="B659" s="110"/>
      <c r="C659" s="111"/>
      <c r="D659" s="109"/>
      <c r="E659" s="112"/>
      <c r="F659" s="113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>
      <c r="A660" s="109"/>
      <c r="B660" s="110"/>
      <c r="C660" s="111"/>
      <c r="D660" s="109"/>
      <c r="E660" s="112"/>
      <c r="F660" s="113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>
      <c r="A661" s="109"/>
      <c r="B661" s="110"/>
      <c r="C661" s="111"/>
      <c r="D661" s="109"/>
      <c r="E661" s="112"/>
      <c r="F661" s="113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>
      <c r="A662" s="109"/>
      <c r="B662" s="110"/>
      <c r="C662" s="111"/>
      <c r="D662" s="109"/>
      <c r="E662" s="112"/>
      <c r="F662" s="113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>
      <c r="A663" s="109"/>
      <c r="B663" s="110"/>
      <c r="C663" s="111"/>
      <c r="D663" s="109"/>
      <c r="E663" s="112"/>
      <c r="F663" s="113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>
      <c r="A664" s="109"/>
      <c r="B664" s="110"/>
      <c r="C664" s="111"/>
      <c r="D664" s="109"/>
      <c r="E664" s="112"/>
      <c r="F664" s="113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>
      <c r="A665" s="109"/>
      <c r="B665" s="110"/>
      <c r="C665" s="111"/>
      <c r="D665" s="109"/>
      <c r="E665" s="112"/>
      <c r="F665" s="113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>
      <c r="A666" s="109"/>
      <c r="B666" s="110"/>
      <c r="C666" s="111"/>
      <c r="D666" s="109"/>
      <c r="E666" s="112"/>
      <c r="F666" s="113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>
      <c r="A667" s="109"/>
      <c r="B667" s="110"/>
      <c r="C667" s="111"/>
      <c r="D667" s="109"/>
      <c r="E667" s="112"/>
      <c r="F667" s="113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>
      <c r="A668" s="109"/>
      <c r="B668" s="110"/>
      <c r="C668" s="111"/>
      <c r="D668" s="109"/>
      <c r="E668" s="112"/>
      <c r="F668" s="113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>
      <c r="A669" s="109"/>
      <c r="B669" s="110"/>
      <c r="C669" s="111"/>
      <c r="D669" s="109"/>
      <c r="E669" s="112"/>
      <c r="F669" s="113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>
      <c r="A670" s="109"/>
      <c r="B670" s="110"/>
      <c r="C670" s="111"/>
      <c r="D670" s="109"/>
      <c r="E670" s="112"/>
      <c r="F670" s="113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>
      <c r="A671" s="109"/>
      <c r="B671" s="110"/>
      <c r="C671" s="111"/>
      <c r="D671" s="109"/>
      <c r="E671" s="112"/>
      <c r="F671" s="113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>
      <c r="A672" s="109"/>
      <c r="B672" s="110"/>
      <c r="C672" s="111"/>
      <c r="D672" s="109"/>
      <c r="E672" s="112"/>
      <c r="F672" s="113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>
      <c r="A673" s="109"/>
      <c r="B673" s="110"/>
      <c r="C673" s="111"/>
      <c r="D673" s="109"/>
      <c r="E673" s="112"/>
      <c r="F673" s="113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>
      <c r="A674" s="109"/>
      <c r="B674" s="110"/>
      <c r="C674" s="111"/>
      <c r="D674" s="109"/>
      <c r="E674" s="112"/>
      <c r="F674" s="113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>
      <c r="A675" s="109"/>
      <c r="B675" s="110"/>
      <c r="C675" s="111"/>
      <c r="D675" s="109"/>
      <c r="E675" s="112"/>
      <c r="F675" s="113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>
      <c r="A676" s="109"/>
      <c r="B676" s="110"/>
      <c r="C676" s="111"/>
      <c r="D676" s="109"/>
      <c r="E676" s="112"/>
      <c r="F676" s="113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>
      <c r="A677" s="109"/>
      <c r="B677" s="110"/>
      <c r="C677" s="111"/>
      <c r="D677" s="109"/>
      <c r="E677" s="112"/>
      <c r="F677" s="113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>
      <c r="A678" s="109"/>
      <c r="B678" s="110"/>
      <c r="C678" s="111"/>
      <c r="D678" s="109"/>
      <c r="E678" s="112"/>
      <c r="F678" s="113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>
      <c r="A679" s="109"/>
      <c r="B679" s="110"/>
      <c r="C679" s="111"/>
      <c r="D679" s="109"/>
      <c r="E679" s="112"/>
      <c r="F679" s="113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>
      <c r="A680" s="109"/>
      <c r="B680" s="110"/>
      <c r="C680" s="111"/>
      <c r="D680" s="109"/>
      <c r="E680" s="112"/>
      <c r="F680" s="113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>
      <c r="A681" s="109"/>
      <c r="B681" s="110"/>
      <c r="C681" s="111"/>
      <c r="D681" s="109"/>
      <c r="E681" s="112"/>
      <c r="F681" s="113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>
      <c r="A682" s="109"/>
      <c r="B682" s="110"/>
      <c r="C682" s="111"/>
      <c r="D682" s="109"/>
      <c r="E682" s="112"/>
      <c r="F682" s="113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>
      <c r="A683" s="109"/>
      <c r="B683" s="110"/>
      <c r="C683" s="111"/>
      <c r="D683" s="109"/>
      <c r="E683" s="112"/>
      <c r="F683" s="113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>
      <c r="A684" s="109"/>
      <c r="B684" s="110"/>
      <c r="C684" s="111"/>
      <c r="D684" s="109"/>
      <c r="E684" s="112"/>
      <c r="F684" s="113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>
      <c r="A685" s="109"/>
      <c r="B685" s="110"/>
      <c r="C685" s="111"/>
      <c r="D685" s="109"/>
      <c r="E685" s="112"/>
      <c r="F685" s="113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>
      <c r="A686" s="109"/>
      <c r="B686" s="110"/>
      <c r="C686" s="111"/>
      <c r="D686" s="109"/>
      <c r="E686" s="112"/>
      <c r="F686" s="113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>
      <c r="A687" s="109"/>
      <c r="B687" s="110"/>
      <c r="C687" s="111"/>
      <c r="D687" s="109"/>
      <c r="E687" s="112"/>
      <c r="F687" s="113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>
      <c r="A688" s="109"/>
      <c r="B688" s="110"/>
      <c r="C688" s="111"/>
      <c r="D688" s="109"/>
      <c r="E688" s="112"/>
      <c r="F688" s="113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>
      <c r="A689" s="109"/>
      <c r="B689" s="110"/>
      <c r="C689" s="111"/>
      <c r="D689" s="109"/>
      <c r="E689" s="112"/>
      <c r="F689" s="113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>
      <c r="A690" s="109"/>
      <c r="B690" s="110"/>
      <c r="C690" s="111"/>
      <c r="D690" s="109"/>
      <c r="E690" s="112"/>
      <c r="F690" s="113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>
      <c r="A691" s="109"/>
      <c r="B691" s="110"/>
      <c r="C691" s="111"/>
      <c r="D691" s="109"/>
      <c r="E691" s="112"/>
      <c r="F691" s="113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>
      <c r="A692" s="109"/>
      <c r="B692" s="110"/>
      <c r="C692" s="111"/>
      <c r="D692" s="109"/>
      <c r="E692" s="112"/>
      <c r="F692" s="113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>
      <c r="A693" s="109"/>
      <c r="B693" s="110"/>
      <c r="C693" s="111"/>
      <c r="D693" s="109"/>
      <c r="E693" s="112"/>
      <c r="F693" s="113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>
      <c r="A694" s="109"/>
      <c r="B694" s="110"/>
      <c r="C694" s="111"/>
      <c r="D694" s="109"/>
      <c r="E694" s="112"/>
      <c r="F694" s="113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>
      <c r="A695" s="109"/>
      <c r="B695" s="110"/>
      <c r="C695" s="111"/>
      <c r="D695" s="109"/>
      <c r="E695" s="112"/>
      <c r="F695" s="113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>
      <c r="A696" s="109"/>
      <c r="B696" s="110"/>
      <c r="C696" s="111"/>
      <c r="D696" s="109"/>
      <c r="E696" s="112"/>
      <c r="F696" s="113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>
      <c r="A697" s="109"/>
      <c r="B697" s="110"/>
      <c r="C697" s="111"/>
      <c r="D697" s="109"/>
      <c r="E697" s="112"/>
      <c r="F697" s="113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>
      <c r="A698" s="109"/>
      <c r="B698" s="110"/>
      <c r="C698" s="111"/>
      <c r="D698" s="109"/>
      <c r="E698" s="112"/>
      <c r="F698" s="113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>
      <c r="A699" s="109"/>
      <c r="B699" s="110"/>
      <c r="C699" s="111"/>
      <c r="D699" s="109"/>
      <c r="E699" s="112"/>
      <c r="F699" s="113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>
      <c r="A700" s="109"/>
      <c r="B700" s="110"/>
      <c r="C700" s="111"/>
      <c r="D700" s="109"/>
      <c r="E700" s="112"/>
      <c r="F700" s="113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>
      <c r="A701" s="109"/>
      <c r="B701" s="110"/>
      <c r="C701" s="111"/>
      <c r="D701" s="109"/>
      <c r="E701" s="112"/>
      <c r="F701" s="113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>
      <c r="A702" s="109"/>
      <c r="B702" s="110"/>
      <c r="C702" s="111"/>
      <c r="D702" s="109"/>
      <c r="E702" s="112"/>
      <c r="F702" s="113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>
      <c r="A703" s="109"/>
      <c r="B703" s="110"/>
      <c r="C703" s="111"/>
      <c r="D703" s="109"/>
      <c r="E703" s="112"/>
      <c r="F703" s="113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>
      <c r="A704" s="109"/>
      <c r="B704" s="110"/>
      <c r="C704" s="111"/>
      <c r="D704" s="109"/>
      <c r="E704" s="112"/>
      <c r="F704" s="113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>
      <c r="A705" s="109"/>
      <c r="B705" s="110"/>
      <c r="C705" s="111"/>
      <c r="D705" s="109"/>
      <c r="E705" s="112"/>
      <c r="F705" s="113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>
      <c r="A706" s="109"/>
      <c r="B706" s="110"/>
      <c r="C706" s="111"/>
      <c r="D706" s="109"/>
      <c r="E706" s="112"/>
      <c r="F706" s="113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>
      <c r="A707" s="109"/>
      <c r="B707" s="110"/>
      <c r="C707" s="111"/>
      <c r="D707" s="109"/>
      <c r="E707" s="112"/>
      <c r="F707" s="113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>
      <c r="A708" s="109"/>
      <c r="B708" s="110"/>
      <c r="C708" s="111"/>
      <c r="D708" s="109"/>
      <c r="E708" s="112"/>
      <c r="F708" s="113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>
      <c r="A709" s="109"/>
      <c r="B709" s="110"/>
      <c r="C709" s="111"/>
      <c r="D709" s="109"/>
      <c r="E709" s="112"/>
      <c r="F709" s="113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>
      <c r="A710" s="109"/>
      <c r="B710" s="110"/>
      <c r="C710" s="111"/>
      <c r="D710" s="109"/>
      <c r="E710" s="112"/>
      <c r="F710" s="113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>
      <c r="A711" s="109"/>
      <c r="B711" s="110"/>
      <c r="C711" s="111"/>
      <c r="D711" s="109"/>
      <c r="E711" s="112"/>
      <c r="F711" s="113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>
      <c r="A712" s="109"/>
      <c r="B712" s="110"/>
      <c r="C712" s="111"/>
      <c r="D712" s="109"/>
      <c r="E712" s="112"/>
      <c r="F712" s="113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>
      <c r="A713" s="109"/>
      <c r="B713" s="110"/>
      <c r="C713" s="111"/>
      <c r="D713" s="109"/>
      <c r="E713" s="112"/>
      <c r="F713" s="113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>
      <c r="A714" s="109"/>
      <c r="B714" s="110"/>
      <c r="C714" s="111"/>
      <c r="D714" s="109"/>
      <c r="E714" s="112"/>
      <c r="F714" s="113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>
      <c r="A715" s="109"/>
      <c r="B715" s="110"/>
      <c r="C715" s="111"/>
      <c r="D715" s="109"/>
      <c r="E715" s="112"/>
      <c r="F715" s="113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>
      <c r="A716" s="109"/>
      <c r="B716" s="110"/>
      <c r="C716" s="111"/>
      <c r="D716" s="109"/>
      <c r="E716" s="112"/>
      <c r="F716" s="113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>
      <c r="A717" s="109"/>
      <c r="B717" s="110"/>
      <c r="C717" s="111"/>
      <c r="D717" s="109"/>
      <c r="E717" s="112"/>
      <c r="F717" s="113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>
      <c r="A718" s="109"/>
      <c r="B718" s="110"/>
      <c r="C718" s="111"/>
      <c r="D718" s="109"/>
      <c r="E718" s="112"/>
      <c r="F718" s="113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>
      <c r="A719" s="109"/>
      <c r="B719" s="110"/>
      <c r="C719" s="111"/>
      <c r="D719" s="109"/>
      <c r="E719" s="112"/>
      <c r="F719" s="113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>
      <c r="A720" s="109"/>
      <c r="B720" s="110"/>
      <c r="C720" s="111"/>
      <c r="D720" s="109"/>
      <c r="E720" s="112"/>
      <c r="F720" s="113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>
      <c r="A721" s="109"/>
      <c r="B721" s="110"/>
      <c r="C721" s="111"/>
      <c r="D721" s="109"/>
      <c r="E721" s="112"/>
      <c r="F721" s="113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>
      <c r="A722" s="109"/>
      <c r="B722" s="110"/>
      <c r="C722" s="111"/>
      <c r="D722" s="109"/>
      <c r="E722" s="112"/>
      <c r="F722" s="113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>
      <c r="A723" s="109"/>
      <c r="B723" s="110"/>
      <c r="C723" s="111"/>
      <c r="D723" s="109"/>
      <c r="E723" s="112"/>
      <c r="F723" s="113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>
      <c r="A724" s="109"/>
      <c r="B724" s="110"/>
      <c r="C724" s="111"/>
      <c r="D724" s="109"/>
      <c r="E724" s="112"/>
      <c r="F724" s="113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>
      <c r="A725" s="109"/>
      <c r="B725" s="110"/>
      <c r="C725" s="111"/>
      <c r="D725" s="109"/>
      <c r="E725" s="112"/>
      <c r="F725" s="113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>
      <c r="A726" s="109"/>
      <c r="B726" s="110"/>
      <c r="C726" s="111"/>
      <c r="D726" s="109"/>
      <c r="E726" s="112"/>
      <c r="F726" s="113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>
      <c r="A727" s="109"/>
      <c r="B727" s="110"/>
      <c r="C727" s="111"/>
      <c r="D727" s="109"/>
      <c r="E727" s="112"/>
      <c r="F727" s="113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>
      <c r="A728" s="109"/>
      <c r="B728" s="110"/>
      <c r="C728" s="111"/>
      <c r="D728" s="109"/>
      <c r="E728" s="112"/>
      <c r="F728" s="113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>
      <c r="A729" s="109"/>
      <c r="B729" s="110"/>
      <c r="C729" s="111"/>
      <c r="D729" s="109"/>
      <c r="E729" s="112"/>
      <c r="F729" s="113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>
      <c r="A730" s="109"/>
      <c r="B730" s="110"/>
      <c r="C730" s="111"/>
      <c r="D730" s="109"/>
      <c r="E730" s="112"/>
      <c r="F730" s="113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>
      <c r="A731" s="109"/>
      <c r="B731" s="110"/>
      <c r="C731" s="111"/>
      <c r="D731" s="109"/>
      <c r="E731" s="112"/>
      <c r="F731" s="113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>
      <c r="A732" s="109"/>
      <c r="B732" s="110"/>
      <c r="C732" s="111"/>
      <c r="D732" s="109"/>
      <c r="E732" s="112"/>
      <c r="F732" s="113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>
      <c r="A733" s="109"/>
      <c r="B733" s="110"/>
      <c r="C733" s="111"/>
      <c r="D733" s="109"/>
      <c r="E733" s="112"/>
      <c r="F733" s="113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>
      <c r="A734" s="109"/>
      <c r="B734" s="110"/>
      <c r="C734" s="111"/>
      <c r="D734" s="109"/>
      <c r="E734" s="112"/>
      <c r="F734" s="113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>
      <c r="A735" s="109"/>
      <c r="B735" s="110"/>
      <c r="C735" s="111"/>
      <c r="D735" s="109"/>
      <c r="E735" s="112"/>
      <c r="F735" s="113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>
      <c r="A736" s="109"/>
      <c r="B736" s="110"/>
      <c r="C736" s="111"/>
      <c r="D736" s="109"/>
      <c r="E736" s="112"/>
      <c r="F736" s="113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>
      <c r="A737" s="109"/>
      <c r="B737" s="110"/>
      <c r="C737" s="111"/>
      <c r="D737" s="109"/>
      <c r="E737" s="112"/>
      <c r="F737" s="113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>
      <c r="A738" s="109"/>
      <c r="B738" s="110"/>
      <c r="C738" s="111"/>
      <c r="D738" s="109"/>
      <c r="E738" s="112"/>
      <c r="F738" s="113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>
      <c r="A739" s="109"/>
      <c r="B739" s="110"/>
      <c r="C739" s="111"/>
      <c r="D739" s="109"/>
      <c r="E739" s="112"/>
      <c r="F739" s="113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>
      <c r="A740" s="109"/>
      <c r="B740" s="110"/>
      <c r="C740" s="111"/>
      <c r="D740" s="109"/>
      <c r="E740" s="112"/>
      <c r="F740" s="113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>
      <c r="A741" s="109"/>
      <c r="B741" s="110"/>
      <c r="C741" s="111"/>
      <c r="D741" s="109"/>
      <c r="E741" s="112"/>
      <c r="F741" s="113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>
      <c r="A742" s="109"/>
      <c r="B742" s="110"/>
      <c r="C742" s="111"/>
      <c r="D742" s="109"/>
      <c r="E742" s="112"/>
      <c r="F742" s="113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>
      <c r="A743" s="109"/>
      <c r="B743" s="110"/>
      <c r="C743" s="111"/>
      <c r="D743" s="109"/>
      <c r="E743" s="112"/>
      <c r="F743" s="113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>
      <c r="A744" s="109"/>
      <c r="B744" s="110"/>
      <c r="C744" s="111"/>
      <c r="D744" s="109"/>
      <c r="E744" s="112"/>
      <c r="F744" s="113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>
      <c r="A745" s="109"/>
      <c r="B745" s="110"/>
      <c r="C745" s="111"/>
      <c r="D745" s="109"/>
      <c r="E745" s="112"/>
      <c r="F745" s="113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>
      <c r="A746" s="109"/>
      <c r="B746" s="110"/>
      <c r="C746" s="111"/>
      <c r="D746" s="109"/>
      <c r="E746" s="112"/>
      <c r="F746" s="113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>
      <c r="A747" s="109"/>
      <c r="B747" s="110"/>
      <c r="C747" s="111"/>
      <c r="D747" s="109"/>
      <c r="E747" s="112"/>
      <c r="F747" s="113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>
      <c r="A748" s="109"/>
      <c r="B748" s="110"/>
      <c r="C748" s="111"/>
      <c r="D748" s="109"/>
      <c r="E748" s="112"/>
      <c r="F748" s="113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>
      <c r="A749" s="109"/>
      <c r="B749" s="110"/>
      <c r="C749" s="111"/>
      <c r="D749" s="109"/>
      <c r="E749" s="112"/>
      <c r="F749" s="113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>
      <c r="A750" s="109"/>
      <c r="B750" s="110"/>
      <c r="C750" s="111"/>
      <c r="D750" s="109"/>
      <c r="E750" s="112"/>
      <c r="F750" s="113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>
      <c r="A751" s="109"/>
      <c r="B751" s="110"/>
      <c r="C751" s="111"/>
      <c r="D751" s="109"/>
      <c r="E751" s="112"/>
      <c r="F751" s="113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>
      <c r="A752" s="109"/>
      <c r="B752" s="110"/>
      <c r="C752" s="111"/>
      <c r="D752" s="109"/>
      <c r="E752" s="112"/>
      <c r="F752" s="113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>
      <c r="A753" s="109"/>
      <c r="B753" s="110"/>
      <c r="C753" s="111"/>
      <c r="D753" s="109"/>
      <c r="E753" s="112"/>
      <c r="F753" s="113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>
      <c r="A754" s="109"/>
      <c r="B754" s="110"/>
      <c r="C754" s="111"/>
      <c r="D754" s="109"/>
      <c r="E754" s="112"/>
      <c r="F754" s="113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>
      <c r="A755" s="109"/>
      <c r="B755" s="110"/>
      <c r="C755" s="111"/>
      <c r="D755" s="109"/>
      <c r="E755" s="112"/>
      <c r="F755" s="113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>
      <c r="A756" s="109"/>
      <c r="B756" s="110"/>
      <c r="C756" s="111"/>
      <c r="D756" s="109"/>
      <c r="E756" s="112"/>
      <c r="F756" s="113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>
      <c r="A757" s="109"/>
      <c r="B757" s="110"/>
      <c r="C757" s="111"/>
      <c r="D757" s="109"/>
      <c r="E757" s="112"/>
      <c r="F757" s="113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>
      <c r="A758" s="109"/>
      <c r="B758" s="110"/>
      <c r="C758" s="111"/>
      <c r="D758" s="109"/>
      <c r="E758" s="112"/>
      <c r="F758" s="113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>
      <c r="A759" s="109"/>
      <c r="B759" s="110"/>
      <c r="C759" s="111"/>
      <c r="D759" s="109"/>
      <c r="E759" s="112"/>
      <c r="F759" s="113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>
      <c r="A760" s="109"/>
      <c r="B760" s="110"/>
      <c r="C760" s="111"/>
      <c r="D760" s="109"/>
      <c r="E760" s="112"/>
      <c r="F760" s="113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>
      <c r="A761" s="109"/>
      <c r="B761" s="110"/>
      <c r="C761" s="111"/>
      <c r="D761" s="109"/>
      <c r="E761" s="112"/>
      <c r="F761" s="113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>
      <c r="A762" s="109"/>
      <c r="B762" s="110"/>
      <c r="C762" s="111"/>
      <c r="D762" s="109"/>
      <c r="E762" s="112"/>
      <c r="F762" s="113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>
      <c r="A763" s="109"/>
      <c r="B763" s="110"/>
      <c r="C763" s="111"/>
      <c r="D763" s="109"/>
      <c r="E763" s="112"/>
      <c r="F763" s="113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>
      <c r="A764" s="109"/>
      <c r="B764" s="110"/>
      <c r="C764" s="111"/>
      <c r="D764" s="109"/>
      <c r="E764" s="112"/>
      <c r="F764" s="113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>
      <c r="A765" s="109"/>
      <c r="B765" s="110"/>
      <c r="C765" s="111"/>
      <c r="D765" s="109"/>
      <c r="E765" s="112"/>
      <c r="F765" s="113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>
      <c r="A766" s="109"/>
      <c r="B766" s="110"/>
      <c r="C766" s="111"/>
      <c r="D766" s="109"/>
      <c r="E766" s="112"/>
      <c r="F766" s="113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>
      <c r="A767" s="109"/>
      <c r="B767" s="110"/>
      <c r="C767" s="111"/>
      <c r="D767" s="109"/>
      <c r="E767" s="112"/>
      <c r="F767" s="113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>
      <c r="A768" s="109"/>
      <c r="B768" s="110"/>
      <c r="C768" s="111"/>
      <c r="D768" s="109"/>
      <c r="E768" s="112"/>
      <c r="F768" s="113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>
      <c r="A769" s="109"/>
      <c r="B769" s="110"/>
      <c r="C769" s="111"/>
      <c r="D769" s="109"/>
      <c r="E769" s="112"/>
      <c r="F769" s="113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>
      <c r="A770" s="109"/>
      <c r="B770" s="110"/>
      <c r="C770" s="111"/>
      <c r="D770" s="109"/>
      <c r="E770" s="112"/>
      <c r="F770" s="113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>
      <c r="A771" s="109"/>
      <c r="B771" s="110"/>
      <c r="C771" s="111"/>
      <c r="D771" s="109"/>
      <c r="E771" s="112"/>
      <c r="F771" s="113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>
      <c r="A772" s="109"/>
      <c r="B772" s="110"/>
      <c r="C772" s="111"/>
      <c r="D772" s="109"/>
      <c r="E772" s="112"/>
      <c r="F772" s="113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>
      <c r="A773" s="109"/>
      <c r="B773" s="110"/>
      <c r="C773" s="111"/>
      <c r="D773" s="109"/>
      <c r="E773" s="112"/>
      <c r="F773" s="113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>
      <c r="A774" s="109"/>
      <c r="B774" s="110"/>
      <c r="C774" s="111"/>
      <c r="D774" s="109"/>
      <c r="E774" s="112"/>
      <c r="F774" s="113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>
      <c r="A775" s="109"/>
      <c r="B775" s="110"/>
      <c r="C775" s="111"/>
      <c r="D775" s="109"/>
      <c r="E775" s="112"/>
      <c r="F775" s="113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>
      <c r="A776" s="109"/>
      <c r="B776" s="110"/>
      <c r="C776" s="111"/>
      <c r="D776" s="109"/>
      <c r="E776" s="112"/>
      <c r="F776" s="113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>
      <c r="A777" s="109"/>
      <c r="B777" s="110"/>
      <c r="C777" s="111"/>
      <c r="D777" s="109"/>
      <c r="E777" s="112"/>
      <c r="F777" s="113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>
      <c r="A778" s="109"/>
      <c r="B778" s="110"/>
      <c r="C778" s="111"/>
      <c r="D778" s="109"/>
      <c r="E778" s="112"/>
      <c r="F778" s="113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>
      <c r="A779" s="109"/>
      <c r="B779" s="110"/>
      <c r="C779" s="111"/>
      <c r="D779" s="109"/>
      <c r="E779" s="112"/>
      <c r="F779" s="113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>
      <c r="A780" s="109"/>
      <c r="B780" s="110"/>
      <c r="C780" s="111"/>
      <c r="D780" s="109"/>
      <c r="E780" s="112"/>
      <c r="F780" s="113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>
      <c r="A781" s="109"/>
      <c r="B781" s="110"/>
      <c r="C781" s="111"/>
      <c r="D781" s="109"/>
      <c r="E781" s="112"/>
      <c r="F781" s="113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>
      <c r="A782" s="109"/>
      <c r="B782" s="110"/>
      <c r="C782" s="111"/>
      <c r="D782" s="109"/>
      <c r="E782" s="112"/>
      <c r="F782" s="113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>
      <c r="A783" s="109"/>
      <c r="B783" s="110"/>
      <c r="C783" s="111"/>
      <c r="D783" s="109"/>
      <c r="E783" s="112"/>
      <c r="F783" s="113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>
      <c r="A784" s="109"/>
      <c r="B784" s="110"/>
      <c r="C784" s="111"/>
      <c r="D784" s="109"/>
      <c r="E784" s="112"/>
      <c r="F784" s="113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>
      <c r="A785" s="109"/>
      <c r="B785" s="110"/>
      <c r="C785" s="111"/>
      <c r="D785" s="109"/>
      <c r="E785" s="112"/>
      <c r="F785" s="113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>
      <c r="A786" s="109"/>
      <c r="B786" s="110"/>
      <c r="C786" s="111"/>
      <c r="D786" s="109"/>
      <c r="E786" s="112"/>
      <c r="F786" s="113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>
      <c r="A787" s="109"/>
      <c r="B787" s="110"/>
      <c r="C787" s="111"/>
      <c r="D787" s="109"/>
      <c r="E787" s="112"/>
      <c r="F787" s="113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>
      <c r="A788" s="109"/>
      <c r="B788" s="110"/>
      <c r="C788" s="111"/>
      <c r="D788" s="109"/>
      <c r="E788" s="112"/>
      <c r="F788" s="113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>
      <c r="A789" s="109"/>
      <c r="B789" s="110"/>
      <c r="C789" s="111"/>
      <c r="D789" s="109"/>
      <c r="E789" s="112"/>
      <c r="F789" s="113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>
      <c r="A790" s="109"/>
      <c r="B790" s="110"/>
      <c r="C790" s="111"/>
      <c r="D790" s="109"/>
      <c r="E790" s="112"/>
      <c r="F790" s="113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>
      <c r="A791" s="109"/>
      <c r="B791" s="110"/>
      <c r="C791" s="111"/>
      <c r="D791" s="109"/>
      <c r="E791" s="112"/>
      <c r="F791" s="113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>
      <c r="A792" s="109"/>
      <c r="B792" s="110"/>
      <c r="C792" s="111"/>
      <c r="D792" s="109"/>
      <c r="E792" s="112"/>
      <c r="F792" s="113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>
      <c r="A793" s="109"/>
      <c r="B793" s="110"/>
      <c r="C793" s="111"/>
      <c r="D793" s="109"/>
      <c r="E793" s="112"/>
      <c r="F793" s="113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>
      <c r="A794" s="109"/>
      <c r="B794" s="110"/>
      <c r="C794" s="111"/>
      <c r="D794" s="109"/>
      <c r="E794" s="112"/>
      <c r="F794" s="113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>
      <c r="A795" s="109"/>
      <c r="B795" s="110"/>
      <c r="C795" s="111"/>
      <c r="D795" s="109"/>
      <c r="E795" s="112"/>
      <c r="F795" s="113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>
      <c r="A796" s="109"/>
      <c r="B796" s="110"/>
      <c r="C796" s="111"/>
      <c r="D796" s="109"/>
      <c r="E796" s="112"/>
      <c r="F796" s="113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>
      <c r="A797" s="109"/>
      <c r="B797" s="110"/>
      <c r="C797" s="111"/>
      <c r="D797" s="109"/>
      <c r="E797" s="112"/>
      <c r="F797" s="113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>
      <c r="A798" s="109"/>
      <c r="B798" s="110"/>
      <c r="C798" s="111"/>
      <c r="D798" s="109"/>
      <c r="E798" s="112"/>
      <c r="F798" s="113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>
      <c r="A799" s="109"/>
      <c r="B799" s="110"/>
      <c r="C799" s="111"/>
      <c r="D799" s="109"/>
      <c r="E799" s="112"/>
      <c r="F799" s="113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>
      <c r="A800" s="109"/>
      <c r="B800" s="110"/>
      <c r="C800" s="111"/>
      <c r="D800" s="109"/>
      <c r="E800" s="112"/>
      <c r="F800" s="113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>
      <c r="A801" s="109"/>
      <c r="B801" s="110"/>
      <c r="C801" s="111"/>
      <c r="D801" s="109"/>
      <c r="E801" s="112"/>
      <c r="F801" s="113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>
      <c r="A802" s="109"/>
      <c r="B802" s="110"/>
      <c r="C802" s="111"/>
      <c r="D802" s="109"/>
      <c r="E802" s="112"/>
      <c r="F802" s="113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>
      <c r="A803" s="109"/>
      <c r="B803" s="110"/>
      <c r="C803" s="111"/>
      <c r="D803" s="109"/>
      <c r="E803" s="112"/>
      <c r="F803" s="113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>
      <c r="A804" s="109"/>
      <c r="B804" s="110"/>
      <c r="C804" s="111"/>
      <c r="D804" s="109"/>
      <c r="E804" s="112"/>
      <c r="F804" s="113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>
      <c r="A805" s="109"/>
      <c r="B805" s="110"/>
      <c r="C805" s="111"/>
      <c r="D805" s="109"/>
      <c r="E805" s="112"/>
      <c r="F805" s="113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>
      <c r="A806" s="109"/>
      <c r="B806" s="110"/>
      <c r="C806" s="111"/>
      <c r="D806" s="109"/>
      <c r="E806" s="112"/>
      <c r="F806" s="113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>
      <c r="A807" s="109"/>
      <c r="B807" s="110"/>
      <c r="C807" s="111"/>
      <c r="D807" s="109"/>
      <c r="E807" s="112"/>
      <c r="F807" s="113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>
      <c r="A808" s="109"/>
      <c r="B808" s="110"/>
      <c r="C808" s="111"/>
      <c r="D808" s="109"/>
      <c r="E808" s="112"/>
      <c r="F808" s="113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>
      <c r="A809" s="109"/>
      <c r="B809" s="110"/>
      <c r="C809" s="111"/>
      <c r="D809" s="109"/>
      <c r="E809" s="112"/>
      <c r="F809" s="113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>
      <c r="A810" s="109"/>
      <c r="B810" s="110"/>
      <c r="C810" s="111"/>
      <c r="D810" s="109"/>
      <c r="E810" s="112"/>
      <c r="F810" s="113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>
      <c r="A811" s="109"/>
      <c r="B811" s="110"/>
      <c r="C811" s="111"/>
      <c r="D811" s="109"/>
      <c r="E811" s="112"/>
      <c r="F811" s="113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>
      <c r="A812" s="109"/>
      <c r="B812" s="110"/>
      <c r="C812" s="111"/>
      <c r="D812" s="109"/>
      <c r="E812" s="112"/>
      <c r="F812" s="113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>
      <c r="A813" s="109"/>
      <c r="B813" s="110"/>
      <c r="C813" s="111"/>
      <c r="D813" s="109"/>
      <c r="E813" s="112"/>
      <c r="F813" s="113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>
      <c r="A814" s="109"/>
      <c r="B814" s="110"/>
      <c r="C814" s="111"/>
      <c r="D814" s="109"/>
      <c r="E814" s="112"/>
      <c r="F814" s="113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>
      <c r="A815" s="109"/>
      <c r="B815" s="110"/>
      <c r="C815" s="111"/>
      <c r="D815" s="109"/>
      <c r="E815" s="112"/>
      <c r="F815" s="113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>
      <c r="A816" s="109"/>
      <c r="B816" s="110"/>
      <c r="C816" s="111"/>
      <c r="D816" s="109"/>
      <c r="E816" s="112"/>
      <c r="F816" s="113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>
      <c r="A817" s="109"/>
      <c r="B817" s="110"/>
      <c r="C817" s="111"/>
      <c r="D817" s="109"/>
      <c r="E817" s="112"/>
      <c r="F817" s="113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>
      <c r="A818" s="109"/>
      <c r="B818" s="110"/>
      <c r="C818" s="111"/>
      <c r="D818" s="109"/>
      <c r="E818" s="112"/>
      <c r="F818" s="113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>
      <c r="A819" s="109"/>
      <c r="B819" s="110"/>
      <c r="C819" s="111"/>
      <c r="D819" s="109"/>
      <c r="E819" s="112"/>
      <c r="F819" s="113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>
      <c r="A820" s="109"/>
      <c r="B820" s="110"/>
      <c r="C820" s="111"/>
      <c r="D820" s="109"/>
      <c r="E820" s="112"/>
      <c r="F820" s="113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>
      <c r="A821" s="109"/>
      <c r="B821" s="110"/>
      <c r="C821" s="111"/>
      <c r="D821" s="109"/>
      <c r="E821" s="112"/>
      <c r="F821" s="113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>
      <c r="A822" s="109"/>
      <c r="B822" s="110"/>
      <c r="C822" s="111"/>
      <c r="D822" s="109"/>
      <c r="E822" s="112"/>
      <c r="F822" s="113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>
      <c r="A823" s="109"/>
      <c r="B823" s="110"/>
      <c r="C823" s="111"/>
      <c r="D823" s="109"/>
      <c r="E823" s="112"/>
      <c r="F823" s="113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>
      <c r="A824" s="109"/>
      <c r="B824" s="110"/>
      <c r="C824" s="111"/>
      <c r="D824" s="109"/>
      <c r="E824" s="112"/>
      <c r="F824" s="113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>
      <c r="A825" s="109"/>
      <c r="B825" s="110"/>
      <c r="C825" s="111"/>
      <c r="D825" s="109"/>
      <c r="E825" s="112"/>
      <c r="F825" s="113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>
      <c r="A826" s="109"/>
      <c r="B826" s="110"/>
      <c r="C826" s="111"/>
      <c r="D826" s="109"/>
      <c r="E826" s="112"/>
      <c r="F826" s="113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>
      <c r="A827" s="109"/>
      <c r="B827" s="110"/>
      <c r="C827" s="111"/>
      <c r="D827" s="109"/>
      <c r="E827" s="112"/>
      <c r="F827" s="113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>
      <c r="A828" s="109"/>
      <c r="B828" s="110"/>
      <c r="C828" s="111"/>
      <c r="D828" s="109"/>
      <c r="E828" s="112"/>
      <c r="F828" s="113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>
      <c r="A829" s="109"/>
      <c r="B829" s="110"/>
      <c r="C829" s="111"/>
      <c r="D829" s="109"/>
      <c r="E829" s="112"/>
      <c r="F829" s="113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>
      <c r="A830" s="109"/>
      <c r="B830" s="110"/>
      <c r="C830" s="111"/>
      <c r="D830" s="109"/>
      <c r="E830" s="112"/>
      <c r="F830" s="113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>
      <c r="A831" s="109"/>
      <c r="B831" s="110"/>
      <c r="C831" s="111"/>
      <c r="D831" s="109"/>
      <c r="E831" s="112"/>
      <c r="F831" s="113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>
      <c r="A832" s="109"/>
      <c r="B832" s="110"/>
      <c r="C832" s="111"/>
      <c r="D832" s="109"/>
      <c r="E832" s="112"/>
      <c r="F832" s="113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>
      <c r="A833" s="109"/>
      <c r="B833" s="110"/>
      <c r="C833" s="111"/>
      <c r="D833" s="109"/>
      <c r="E833" s="112"/>
      <c r="F833" s="113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>
      <c r="A834" s="109"/>
      <c r="B834" s="110"/>
      <c r="C834" s="111"/>
      <c r="D834" s="109"/>
      <c r="E834" s="112"/>
      <c r="F834" s="113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>
      <c r="A835" s="109"/>
      <c r="B835" s="110"/>
      <c r="C835" s="111"/>
      <c r="D835" s="109"/>
      <c r="E835" s="112"/>
      <c r="F835" s="113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>
      <c r="A836" s="109"/>
      <c r="B836" s="110"/>
      <c r="C836" s="111"/>
      <c r="D836" s="109"/>
      <c r="E836" s="112"/>
      <c r="F836" s="113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>
      <c r="A837" s="109"/>
      <c r="B837" s="110"/>
      <c r="C837" s="111"/>
      <c r="D837" s="109"/>
      <c r="E837" s="112"/>
      <c r="F837" s="113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>
      <c r="A838" s="109"/>
      <c r="B838" s="110"/>
      <c r="C838" s="111"/>
      <c r="D838" s="109"/>
      <c r="E838" s="112"/>
      <c r="F838" s="113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>
      <c r="A839" s="109"/>
      <c r="B839" s="110"/>
      <c r="C839" s="111"/>
      <c r="D839" s="109"/>
      <c r="E839" s="112"/>
      <c r="F839" s="113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>
      <c r="A840" s="109"/>
      <c r="B840" s="110"/>
      <c r="C840" s="111"/>
      <c r="D840" s="109"/>
      <c r="E840" s="112"/>
      <c r="F840" s="113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>
      <c r="A841" s="109"/>
      <c r="B841" s="110"/>
      <c r="C841" s="111"/>
      <c r="D841" s="109"/>
      <c r="E841" s="112"/>
      <c r="F841" s="113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>
      <c r="A842" s="109"/>
      <c r="B842" s="110"/>
      <c r="C842" s="111"/>
      <c r="D842" s="109"/>
      <c r="E842" s="112"/>
      <c r="F842" s="113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>
      <c r="A843" s="109"/>
      <c r="B843" s="110"/>
      <c r="C843" s="111"/>
      <c r="D843" s="109"/>
      <c r="E843" s="112"/>
      <c r="F843" s="113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>
      <c r="A844" s="109"/>
      <c r="B844" s="110"/>
      <c r="C844" s="111"/>
      <c r="D844" s="109"/>
      <c r="E844" s="112"/>
      <c r="F844" s="113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>
      <c r="A845" s="109"/>
      <c r="B845" s="110"/>
      <c r="C845" s="111"/>
      <c r="D845" s="109"/>
      <c r="E845" s="112"/>
      <c r="F845" s="113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>
      <c r="A846" s="109"/>
      <c r="B846" s="110"/>
      <c r="C846" s="111"/>
      <c r="D846" s="109"/>
      <c r="E846" s="112"/>
      <c r="F846" s="113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>
      <c r="A847" s="109"/>
      <c r="B847" s="110"/>
      <c r="C847" s="111"/>
      <c r="D847" s="109"/>
      <c r="E847" s="112"/>
      <c r="F847" s="113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>
      <c r="A848" s="109"/>
      <c r="B848" s="110"/>
      <c r="C848" s="111"/>
      <c r="D848" s="109"/>
      <c r="E848" s="112"/>
      <c r="F848" s="113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>
      <c r="A849" s="109"/>
      <c r="B849" s="110"/>
      <c r="C849" s="111"/>
      <c r="D849" s="109"/>
      <c r="E849" s="112"/>
      <c r="F849" s="113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>
      <c r="A850" s="109"/>
      <c r="B850" s="110"/>
      <c r="C850" s="111"/>
      <c r="D850" s="109"/>
      <c r="E850" s="112"/>
      <c r="F850" s="113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>
      <c r="A851" s="109"/>
      <c r="B851" s="110"/>
      <c r="C851" s="111"/>
      <c r="D851" s="109"/>
      <c r="E851" s="112"/>
      <c r="F851" s="113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>
      <c r="A852" s="109"/>
      <c r="B852" s="110"/>
      <c r="C852" s="111"/>
      <c r="D852" s="109"/>
      <c r="E852" s="112"/>
      <c r="F852" s="113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>
      <c r="A853" s="109"/>
      <c r="B853" s="110"/>
      <c r="C853" s="111"/>
      <c r="D853" s="109"/>
      <c r="E853" s="112"/>
      <c r="F853" s="113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>
      <c r="A854" s="109"/>
      <c r="B854" s="110"/>
      <c r="C854" s="111"/>
      <c r="D854" s="109"/>
      <c r="E854" s="112"/>
      <c r="F854" s="113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>
      <c r="A855" s="109"/>
      <c r="B855" s="110"/>
      <c r="C855" s="111"/>
      <c r="D855" s="109"/>
      <c r="E855" s="112"/>
      <c r="F855" s="113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>
      <c r="A856" s="109"/>
      <c r="B856" s="110"/>
      <c r="C856" s="111"/>
      <c r="D856" s="109"/>
      <c r="E856" s="112"/>
      <c r="F856" s="113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>
      <c r="A857" s="109"/>
      <c r="B857" s="110"/>
      <c r="C857" s="111"/>
      <c r="D857" s="109"/>
      <c r="E857" s="112"/>
      <c r="F857" s="113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>
      <c r="A858" s="109"/>
      <c r="B858" s="110"/>
      <c r="C858" s="111"/>
      <c r="D858" s="109"/>
      <c r="E858" s="112"/>
      <c r="F858" s="113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>
      <c r="A859" s="109"/>
      <c r="B859" s="110"/>
      <c r="C859" s="111"/>
      <c r="D859" s="109"/>
      <c r="E859" s="112"/>
      <c r="F859" s="113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>
      <c r="A860" s="109"/>
      <c r="B860" s="110"/>
      <c r="C860" s="111"/>
      <c r="D860" s="109"/>
      <c r="E860" s="112"/>
      <c r="F860" s="113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>
      <c r="A861" s="109"/>
      <c r="B861" s="110"/>
      <c r="C861" s="111"/>
      <c r="D861" s="109"/>
      <c r="E861" s="112"/>
      <c r="F861" s="113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>
      <c r="A862" s="109"/>
      <c r="B862" s="110"/>
      <c r="C862" s="111"/>
      <c r="D862" s="109"/>
      <c r="E862" s="112"/>
      <c r="F862" s="113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>
      <c r="A863" s="109"/>
      <c r="B863" s="110"/>
      <c r="C863" s="111"/>
      <c r="D863" s="109"/>
      <c r="E863" s="112"/>
      <c r="F863" s="113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>
      <c r="A864" s="109"/>
      <c r="B864" s="110"/>
      <c r="C864" s="111"/>
      <c r="D864" s="109"/>
      <c r="E864" s="112"/>
      <c r="F864" s="113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>
      <c r="A865" s="109"/>
      <c r="B865" s="110"/>
      <c r="C865" s="111"/>
      <c r="D865" s="109"/>
      <c r="E865" s="112"/>
      <c r="F865" s="113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>
      <c r="A866" s="109"/>
      <c r="B866" s="110"/>
      <c r="C866" s="111"/>
      <c r="D866" s="109"/>
      <c r="E866" s="112"/>
      <c r="F866" s="113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>
      <c r="A867" s="109"/>
      <c r="B867" s="110"/>
      <c r="C867" s="111"/>
      <c r="D867" s="109"/>
      <c r="E867" s="112"/>
      <c r="F867" s="113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>
      <c r="A868" s="109"/>
      <c r="B868" s="110"/>
      <c r="C868" s="111"/>
      <c r="D868" s="109"/>
      <c r="E868" s="112"/>
      <c r="F868" s="113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>
      <c r="A869" s="109"/>
      <c r="B869" s="110"/>
      <c r="C869" s="111"/>
      <c r="D869" s="109"/>
      <c r="E869" s="112"/>
      <c r="F869" s="113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>
      <c r="A870" s="109"/>
      <c r="B870" s="110"/>
      <c r="C870" s="111"/>
      <c r="D870" s="109"/>
      <c r="E870" s="112"/>
      <c r="F870" s="113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>
      <c r="A871" s="109"/>
      <c r="B871" s="110"/>
      <c r="C871" s="111"/>
      <c r="D871" s="109"/>
      <c r="E871" s="112"/>
      <c r="F871" s="113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>
      <c r="A872" s="109"/>
      <c r="B872" s="110"/>
      <c r="C872" s="111"/>
      <c r="D872" s="109"/>
      <c r="E872" s="112"/>
      <c r="F872" s="113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>
      <c r="A873" s="109"/>
      <c r="B873" s="110"/>
      <c r="C873" s="111"/>
      <c r="D873" s="109"/>
      <c r="E873" s="112"/>
      <c r="F873" s="113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>
      <c r="A874" s="109"/>
      <c r="B874" s="110"/>
      <c r="C874" s="111"/>
      <c r="D874" s="109"/>
      <c r="E874" s="112"/>
      <c r="F874" s="113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>
      <c r="A875" s="109"/>
      <c r="B875" s="110"/>
      <c r="C875" s="111"/>
      <c r="D875" s="109"/>
      <c r="E875" s="112"/>
      <c r="F875" s="113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>
      <c r="A876" s="109"/>
      <c r="B876" s="110"/>
      <c r="C876" s="111"/>
      <c r="D876" s="109"/>
      <c r="E876" s="112"/>
      <c r="F876" s="113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>
      <c r="A877" s="109"/>
      <c r="B877" s="110"/>
      <c r="C877" s="111"/>
      <c r="D877" s="109"/>
      <c r="E877" s="112"/>
      <c r="F877" s="113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>
      <c r="A878" s="109"/>
      <c r="B878" s="110"/>
      <c r="C878" s="111"/>
      <c r="D878" s="109"/>
      <c r="E878" s="112"/>
      <c r="F878" s="113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>
      <c r="A879" s="109"/>
      <c r="B879" s="110"/>
      <c r="C879" s="111"/>
      <c r="D879" s="109"/>
      <c r="E879" s="112"/>
      <c r="F879" s="113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>
      <c r="A880" s="109"/>
      <c r="B880" s="110"/>
      <c r="C880" s="111"/>
      <c r="D880" s="109"/>
      <c r="E880" s="112"/>
      <c r="F880" s="113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>
      <c r="A881" s="109"/>
      <c r="B881" s="110"/>
      <c r="C881" s="111"/>
      <c r="D881" s="109"/>
      <c r="E881" s="112"/>
      <c r="F881" s="113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>
      <c r="A882" s="109"/>
      <c r="B882" s="110"/>
      <c r="C882" s="111"/>
      <c r="D882" s="109"/>
      <c r="E882" s="112"/>
      <c r="F882" s="113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>
      <c r="A883" s="109"/>
      <c r="B883" s="110"/>
      <c r="C883" s="111"/>
      <c r="D883" s="109"/>
      <c r="E883" s="112"/>
      <c r="F883" s="113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>
      <c r="A884" s="109"/>
      <c r="B884" s="110"/>
      <c r="C884" s="111"/>
      <c r="D884" s="109"/>
      <c r="E884" s="112"/>
      <c r="F884" s="113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>
      <c r="A885" s="109"/>
      <c r="B885" s="110"/>
      <c r="C885" s="111"/>
      <c r="D885" s="109"/>
      <c r="E885" s="112"/>
      <c r="F885" s="113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>
      <c r="A886" s="109"/>
      <c r="B886" s="110"/>
      <c r="C886" s="111"/>
      <c r="D886" s="109"/>
      <c r="E886" s="112"/>
      <c r="F886" s="113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>
      <c r="A887" s="109"/>
      <c r="B887" s="110"/>
      <c r="C887" s="111"/>
      <c r="D887" s="109"/>
      <c r="E887" s="112"/>
      <c r="F887" s="113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>
      <c r="A888" s="109"/>
      <c r="B888" s="110"/>
      <c r="C888" s="111"/>
      <c r="D888" s="109"/>
      <c r="E888" s="112"/>
      <c r="F888" s="113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>
      <c r="A889" s="109"/>
      <c r="B889" s="110"/>
      <c r="C889" s="111"/>
      <c r="D889" s="109"/>
      <c r="E889" s="112"/>
      <c r="F889" s="113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>
      <c r="A890" s="109"/>
      <c r="B890" s="110"/>
      <c r="C890" s="111"/>
      <c r="D890" s="109"/>
      <c r="E890" s="112"/>
      <c r="F890" s="113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>
      <c r="A891" s="109"/>
      <c r="B891" s="110"/>
      <c r="C891" s="111"/>
      <c r="D891" s="109"/>
      <c r="E891" s="112"/>
      <c r="F891" s="113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>
      <c r="A892" s="109"/>
      <c r="B892" s="110"/>
      <c r="C892" s="111"/>
      <c r="D892" s="109"/>
      <c r="E892" s="112"/>
      <c r="F892" s="113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>
      <c r="A893" s="109"/>
      <c r="B893" s="110"/>
      <c r="C893" s="111"/>
      <c r="D893" s="109"/>
      <c r="E893" s="112"/>
      <c r="F893" s="113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>
      <c r="A894" s="109"/>
      <c r="B894" s="110"/>
      <c r="C894" s="111"/>
      <c r="D894" s="109"/>
      <c r="E894" s="112"/>
      <c r="F894" s="113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>
      <c r="A895" s="109"/>
      <c r="B895" s="110"/>
      <c r="C895" s="111"/>
      <c r="D895" s="109"/>
      <c r="E895" s="112"/>
      <c r="F895" s="113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>
      <c r="A896" s="109"/>
      <c r="B896" s="110"/>
      <c r="C896" s="111"/>
      <c r="D896" s="109"/>
      <c r="E896" s="112"/>
      <c r="F896" s="113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>
      <c r="A897" s="109"/>
      <c r="B897" s="110"/>
      <c r="C897" s="111"/>
      <c r="D897" s="109"/>
      <c r="E897" s="112"/>
      <c r="F897" s="113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>
      <c r="A898" s="109"/>
      <c r="B898" s="110"/>
      <c r="C898" s="111"/>
      <c r="D898" s="109"/>
      <c r="E898" s="112"/>
      <c r="F898" s="113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>
      <c r="A899" s="109"/>
      <c r="B899" s="110"/>
      <c r="C899" s="111"/>
      <c r="D899" s="109"/>
      <c r="E899" s="112"/>
      <c r="F899" s="113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>
      <c r="A900" s="109"/>
      <c r="B900" s="110"/>
      <c r="C900" s="111"/>
      <c r="D900" s="109"/>
      <c r="E900" s="112"/>
      <c r="F900" s="113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>
      <c r="A901" s="109"/>
      <c r="B901" s="110"/>
      <c r="C901" s="111"/>
      <c r="D901" s="109"/>
      <c r="E901" s="112"/>
      <c r="F901" s="113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>
      <c r="A902" s="109"/>
      <c r="B902" s="110"/>
      <c r="C902" s="111"/>
      <c r="D902" s="109"/>
      <c r="E902" s="112"/>
      <c r="F902" s="113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>
      <c r="A903" s="109"/>
      <c r="B903" s="110"/>
      <c r="C903" s="111"/>
      <c r="D903" s="109"/>
      <c r="E903" s="112"/>
      <c r="F903" s="113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>
      <c r="A904" s="109"/>
      <c r="B904" s="110"/>
      <c r="C904" s="111"/>
      <c r="D904" s="109"/>
      <c r="E904" s="112"/>
      <c r="F904" s="113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>
      <c r="A905" s="109"/>
      <c r="B905" s="110"/>
      <c r="C905" s="111"/>
      <c r="D905" s="109"/>
      <c r="E905" s="112"/>
      <c r="F905" s="113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>
      <c r="A906" s="109"/>
      <c r="B906" s="110"/>
      <c r="C906" s="111"/>
      <c r="D906" s="109"/>
      <c r="E906" s="112"/>
      <c r="F906" s="113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>
      <c r="A907" s="109"/>
      <c r="B907" s="110"/>
      <c r="C907" s="111"/>
      <c r="D907" s="109"/>
      <c r="E907" s="112"/>
      <c r="F907" s="113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>
      <c r="A908" s="109"/>
      <c r="B908" s="110"/>
      <c r="C908" s="111"/>
      <c r="D908" s="109"/>
      <c r="E908" s="112"/>
      <c r="F908" s="113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>
      <c r="A909" s="109"/>
      <c r="B909" s="110"/>
      <c r="C909" s="111"/>
      <c r="D909" s="109"/>
      <c r="E909" s="112"/>
      <c r="F909" s="113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>
      <c r="A910" s="109"/>
      <c r="B910" s="110"/>
      <c r="C910" s="111"/>
      <c r="D910" s="109"/>
      <c r="E910" s="112"/>
      <c r="F910" s="113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>
      <c r="A911" s="109"/>
      <c r="B911" s="110"/>
      <c r="C911" s="111"/>
      <c r="D911" s="109"/>
      <c r="E911" s="112"/>
      <c r="F911" s="113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>
      <c r="A912" s="109"/>
      <c r="B912" s="110"/>
      <c r="C912" s="111"/>
      <c r="D912" s="109"/>
      <c r="E912" s="112"/>
      <c r="F912" s="113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>
      <c r="A913" s="109"/>
      <c r="B913" s="110"/>
      <c r="C913" s="111"/>
      <c r="D913" s="109"/>
      <c r="E913" s="112"/>
      <c r="F913" s="113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>
      <c r="A914" s="109"/>
      <c r="B914" s="110"/>
      <c r="C914" s="111"/>
      <c r="D914" s="109"/>
      <c r="E914" s="112"/>
      <c r="F914" s="113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>
      <c r="A915" s="109"/>
      <c r="B915" s="110"/>
      <c r="C915" s="111"/>
      <c r="D915" s="109"/>
      <c r="E915" s="112"/>
      <c r="F915" s="113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>
      <c r="A916" s="109"/>
      <c r="B916" s="110"/>
      <c r="C916" s="111"/>
      <c r="D916" s="109"/>
      <c r="E916" s="112"/>
      <c r="F916" s="113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>
      <c r="A917" s="109"/>
      <c r="B917" s="110"/>
      <c r="C917" s="111"/>
      <c r="D917" s="109"/>
      <c r="E917" s="112"/>
      <c r="F917" s="113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>
      <c r="A918" s="109"/>
      <c r="B918" s="110"/>
      <c r="C918" s="111"/>
      <c r="D918" s="109"/>
      <c r="E918" s="112"/>
      <c r="F918" s="113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>
      <c r="A919" s="109"/>
      <c r="B919" s="110"/>
      <c r="C919" s="111"/>
      <c r="D919" s="109"/>
      <c r="E919" s="112"/>
      <c r="F919" s="113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>
      <c r="A920" s="109"/>
      <c r="B920" s="110"/>
      <c r="C920" s="111"/>
      <c r="D920" s="109"/>
      <c r="E920" s="112"/>
      <c r="F920" s="113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>
      <c r="A921" s="109"/>
      <c r="B921" s="110"/>
      <c r="C921" s="111"/>
      <c r="D921" s="109"/>
      <c r="E921" s="112"/>
      <c r="F921" s="113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>
      <c r="A922" s="109"/>
      <c r="B922" s="110"/>
      <c r="C922" s="111"/>
      <c r="D922" s="109"/>
      <c r="E922" s="112"/>
      <c r="F922" s="113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>
      <c r="A923" s="109"/>
      <c r="B923" s="110"/>
      <c r="C923" s="111"/>
      <c r="D923" s="109"/>
      <c r="E923" s="112"/>
      <c r="F923" s="113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>
      <c r="A924" s="109"/>
      <c r="B924" s="110"/>
      <c r="C924" s="111"/>
      <c r="D924" s="109"/>
      <c r="E924" s="112"/>
      <c r="F924" s="113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>
      <c r="A925" s="109"/>
      <c r="B925" s="110"/>
      <c r="C925" s="111"/>
      <c r="D925" s="109"/>
      <c r="E925" s="112"/>
      <c r="F925" s="113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>
      <c r="A926" s="109"/>
      <c r="B926" s="110"/>
      <c r="C926" s="111"/>
      <c r="D926" s="109"/>
      <c r="E926" s="112"/>
      <c r="F926" s="113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>
      <c r="A927" s="109"/>
      <c r="B927" s="110"/>
      <c r="C927" s="111"/>
      <c r="D927" s="109"/>
      <c r="E927" s="112"/>
      <c r="F927" s="113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>
      <c r="A928" s="109"/>
      <c r="B928" s="110"/>
      <c r="C928" s="111"/>
      <c r="D928" s="109"/>
      <c r="E928" s="112"/>
      <c r="F928" s="113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>
      <c r="A929" s="109"/>
      <c r="B929" s="110"/>
      <c r="C929" s="111"/>
      <c r="D929" s="109"/>
      <c r="E929" s="112"/>
      <c r="F929" s="113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>
      <c r="A930" s="109"/>
      <c r="B930" s="110"/>
      <c r="C930" s="111"/>
      <c r="D930" s="109"/>
      <c r="E930" s="112"/>
      <c r="F930" s="113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>
      <c r="A931" s="109"/>
      <c r="B931" s="110"/>
      <c r="C931" s="111"/>
      <c r="D931" s="109"/>
      <c r="E931" s="112"/>
      <c r="F931" s="113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>
      <c r="A932" s="109"/>
      <c r="B932" s="110"/>
      <c r="C932" s="111"/>
      <c r="D932" s="109"/>
      <c r="E932" s="112"/>
      <c r="F932" s="113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>
      <c r="A933" s="109"/>
      <c r="B933" s="110"/>
      <c r="C933" s="111"/>
      <c r="D933" s="109"/>
      <c r="E933" s="112"/>
      <c r="F933" s="113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>
      <c r="A934" s="109"/>
      <c r="B934" s="110"/>
      <c r="C934" s="111"/>
      <c r="D934" s="109"/>
      <c r="E934" s="112"/>
      <c r="F934" s="113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>
      <c r="A935" s="109"/>
      <c r="B935" s="110"/>
      <c r="C935" s="111"/>
      <c r="D935" s="109"/>
      <c r="E935" s="112"/>
      <c r="F935" s="113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>
      <c r="A936" s="109"/>
      <c r="B936" s="110"/>
      <c r="C936" s="111"/>
      <c r="D936" s="109"/>
      <c r="E936" s="112"/>
      <c r="F936" s="113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>
      <c r="A937" s="109"/>
      <c r="B937" s="110"/>
      <c r="C937" s="111"/>
      <c r="D937" s="109"/>
      <c r="E937" s="112"/>
      <c r="F937" s="113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>
      <c r="A938" s="109"/>
      <c r="B938" s="110"/>
      <c r="C938" s="111"/>
      <c r="D938" s="109"/>
      <c r="E938" s="112"/>
      <c r="F938" s="113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>
      <c r="A939" s="109"/>
      <c r="B939" s="110"/>
      <c r="C939" s="111"/>
      <c r="D939" s="109"/>
      <c r="E939" s="112"/>
      <c r="F939" s="113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>
      <c r="A940" s="109"/>
      <c r="B940" s="110"/>
      <c r="C940" s="111"/>
      <c r="D940" s="109"/>
      <c r="E940" s="112"/>
      <c r="F940" s="113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>
      <c r="A941" s="109"/>
      <c r="B941" s="110"/>
      <c r="C941" s="111"/>
      <c r="D941" s="109"/>
      <c r="E941" s="112"/>
      <c r="F941" s="113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>
      <c r="A942" s="109"/>
      <c r="B942" s="110"/>
      <c r="C942" s="111"/>
      <c r="D942" s="109"/>
      <c r="E942" s="112"/>
      <c r="F942" s="113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>
      <c r="A943" s="109"/>
      <c r="B943" s="110"/>
      <c r="C943" s="111"/>
      <c r="D943" s="109"/>
      <c r="E943" s="112"/>
      <c r="F943" s="113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>
      <c r="A944" s="109"/>
      <c r="B944" s="110"/>
      <c r="C944" s="111"/>
      <c r="D944" s="109"/>
      <c r="E944" s="112"/>
      <c r="F944" s="113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>
      <c r="A945" s="109"/>
      <c r="B945" s="110"/>
      <c r="C945" s="111"/>
      <c r="D945" s="109"/>
      <c r="E945" s="112"/>
      <c r="F945" s="113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>
      <c r="A946" s="109"/>
      <c r="B946" s="110"/>
      <c r="C946" s="111"/>
      <c r="D946" s="109"/>
      <c r="E946" s="112"/>
      <c r="F946" s="113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>
      <c r="A947" s="109"/>
      <c r="B947" s="110"/>
      <c r="C947" s="111"/>
      <c r="D947" s="109"/>
      <c r="E947" s="112"/>
      <c r="F947" s="113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>
      <c r="A948" s="109"/>
      <c r="B948" s="110"/>
      <c r="C948" s="111"/>
      <c r="D948" s="109"/>
      <c r="E948" s="112"/>
      <c r="F948" s="113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>
      <c r="A949" s="109"/>
      <c r="B949" s="110"/>
      <c r="C949" s="111"/>
      <c r="D949" s="109"/>
      <c r="E949" s="112"/>
      <c r="F949" s="113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>
      <c r="A950" s="109"/>
      <c r="B950" s="110"/>
      <c r="C950" s="111"/>
      <c r="D950" s="109"/>
      <c r="E950" s="112"/>
      <c r="F950" s="113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>
      <c r="A951" s="109"/>
      <c r="B951" s="110"/>
      <c r="C951" s="111"/>
      <c r="D951" s="109"/>
      <c r="E951" s="112"/>
      <c r="F951" s="113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>
      <c r="A952" s="109"/>
      <c r="B952" s="110"/>
      <c r="C952" s="111"/>
      <c r="D952" s="109"/>
      <c r="E952" s="112"/>
      <c r="F952" s="113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>
      <c r="A953" s="109"/>
      <c r="B953" s="110"/>
      <c r="C953" s="111"/>
      <c r="D953" s="109"/>
      <c r="E953" s="112"/>
      <c r="F953" s="113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>
      <c r="A954" s="109"/>
      <c r="B954" s="110"/>
      <c r="C954" s="111"/>
      <c r="D954" s="109"/>
      <c r="E954" s="112"/>
      <c r="F954" s="113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>
      <c r="A955" s="109"/>
      <c r="B955" s="110"/>
      <c r="C955" s="111"/>
      <c r="D955" s="109"/>
      <c r="E955" s="112"/>
      <c r="F955" s="113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>
      <c r="A956" s="109"/>
      <c r="B956" s="110"/>
      <c r="C956" s="111"/>
      <c r="D956" s="109"/>
      <c r="E956" s="112"/>
      <c r="F956" s="113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>
      <c r="A957" s="109"/>
      <c r="B957" s="110"/>
      <c r="C957" s="111"/>
      <c r="D957" s="109"/>
      <c r="E957" s="112"/>
      <c r="F957" s="113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>
      <c r="A958" s="109"/>
      <c r="B958" s="110"/>
      <c r="C958" s="111"/>
      <c r="D958" s="109"/>
      <c r="E958" s="112"/>
      <c r="F958" s="113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>
      <c r="A959" s="109"/>
      <c r="B959" s="110"/>
      <c r="C959" s="111"/>
      <c r="D959" s="109"/>
      <c r="E959" s="112"/>
      <c r="F959" s="113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>
      <c r="A960" s="109"/>
      <c r="B960" s="110"/>
      <c r="C960" s="111"/>
      <c r="D960" s="109"/>
      <c r="E960" s="112"/>
      <c r="F960" s="113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>
      <c r="A961" s="109"/>
      <c r="B961" s="110"/>
      <c r="C961" s="111"/>
      <c r="D961" s="109"/>
      <c r="E961" s="112"/>
      <c r="F961" s="113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>
      <c r="A962" s="109"/>
      <c r="B962" s="110"/>
      <c r="C962" s="111"/>
      <c r="D962" s="109"/>
      <c r="E962" s="112"/>
      <c r="F962" s="113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>
      <c r="A963" s="109"/>
      <c r="B963" s="110"/>
      <c r="C963" s="111"/>
      <c r="D963" s="109"/>
      <c r="E963" s="112"/>
      <c r="F963" s="113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</sheetData>
  <mergeCells count="8">
    <mergeCell ref="A6:F6"/>
    <mergeCell ref="A7:F7"/>
    <mergeCell ref="A8:E8"/>
    <mergeCell ref="A1:E1"/>
    <mergeCell ref="A2:F2"/>
    <mergeCell ref="A3:F3"/>
    <mergeCell ref="A4:E4"/>
    <mergeCell ref="B5:E5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E1"/>
    </sheetView>
  </sheetViews>
  <sheetFormatPr defaultColWidth="14.42578125" defaultRowHeight="15" customHeight="1"/>
  <cols>
    <col min="1" max="1" width="26.140625" customWidth="1"/>
    <col min="2" max="2" width="57" customWidth="1"/>
    <col min="3" max="3" width="10.85546875" customWidth="1"/>
    <col min="4" max="4" width="13" customWidth="1"/>
    <col min="5" max="5" width="15.140625" customWidth="1"/>
    <col min="6" max="10" width="9" customWidth="1"/>
    <col min="11" max="26" width="8" customWidth="1"/>
  </cols>
  <sheetData>
    <row r="1" spans="1:26" ht="12.75" customHeight="1">
      <c r="A1" s="203"/>
      <c r="B1" s="204"/>
      <c r="C1" s="204"/>
      <c r="D1" s="204"/>
      <c r="E1" s="2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206" t="s">
        <v>99</v>
      </c>
      <c r="B2" s="204"/>
      <c r="C2" s="204"/>
      <c r="D2" s="204"/>
      <c r="E2" s="205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06" t="s">
        <v>100</v>
      </c>
      <c r="B3" s="204"/>
      <c r="C3" s="204"/>
      <c r="D3" s="204"/>
      <c r="E3" s="205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03"/>
      <c r="B4" s="204"/>
      <c r="C4" s="204"/>
      <c r="D4" s="204"/>
      <c r="E4" s="20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>
      <c r="A5" s="264" t="str">
        <f>INSTRUÇÕES!A6</f>
        <v>RECOMPOSIÇÃO DA FACHADA DO
EDIFÍCIO SEDE DA PR-GO</v>
      </c>
      <c r="B5" s="204"/>
      <c r="C5" s="204"/>
      <c r="D5" s="204"/>
      <c r="E5" s="205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206" t="s">
        <v>101</v>
      </c>
      <c r="B6" s="204"/>
      <c r="C6" s="204"/>
      <c r="D6" s="204"/>
      <c r="E6" s="205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14"/>
      <c r="B7" s="114"/>
      <c r="C7" s="114"/>
      <c r="D7" s="114"/>
      <c r="E7" s="114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115" t="s">
        <v>102</v>
      </c>
      <c r="B8" s="260" t="s">
        <v>103</v>
      </c>
      <c r="C8" s="210"/>
      <c r="D8" s="210"/>
      <c r="E8" s="21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16">
        <v>1</v>
      </c>
      <c r="B9" s="117" t="s">
        <v>104</v>
      </c>
      <c r="C9" s="257" t="s">
        <v>105</v>
      </c>
      <c r="D9" s="118"/>
      <c r="E9" s="119">
        <v>0.83989999999999998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2</v>
      </c>
      <c r="B10" s="121" t="s">
        <v>106</v>
      </c>
      <c r="C10" s="258"/>
      <c r="D10" s="122"/>
      <c r="E10" s="123">
        <v>0.73570000000000002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259"/>
      <c r="B11" s="210"/>
      <c r="C11" s="210"/>
      <c r="D11" s="210"/>
      <c r="E11" s="21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115" t="s">
        <v>102</v>
      </c>
      <c r="B12" s="260" t="s">
        <v>107</v>
      </c>
      <c r="C12" s="213"/>
      <c r="D12" s="124" t="s">
        <v>108</v>
      </c>
      <c r="E12" s="125" t="s">
        <v>109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16">
        <v>1</v>
      </c>
      <c r="B13" s="117" t="s">
        <v>110</v>
      </c>
      <c r="C13" s="126" t="s">
        <v>111</v>
      </c>
      <c r="D13" s="127">
        <v>1.2699999999999999E-2</v>
      </c>
      <c r="E13" s="127">
        <v>8.5000000000000006E-3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8">
        <v>2</v>
      </c>
      <c r="B14" s="129" t="s">
        <v>112</v>
      </c>
      <c r="C14" s="130" t="s">
        <v>113</v>
      </c>
      <c r="D14" s="131">
        <v>0</v>
      </c>
      <c r="E14" s="131">
        <v>3.0000000000000001E-3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8">
        <v>3</v>
      </c>
      <c r="B15" s="129" t="s">
        <v>114</v>
      </c>
      <c r="C15" s="130" t="s">
        <v>115</v>
      </c>
      <c r="D15" s="131">
        <v>0</v>
      </c>
      <c r="E15" s="131">
        <v>1.8E-3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8">
        <v>4</v>
      </c>
      <c r="B16" s="132" t="s">
        <v>116</v>
      </c>
      <c r="C16" s="133" t="s">
        <v>117</v>
      </c>
      <c r="D16" s="134">
        <v>1.23E-2</v>
      </c>
      <c r="E16" s="134">
        <v>8.5000000000000006E-3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8">
        <v>5</v>
      </c>
      <c r="B17" s="132" t="s">
        <v>118</v>
      </c>
      <c r="C17" s="133" t="s">
        <v>119</v>
      </c>
      <c r="D17" s="134">
        <v>0.02</v>
      </c>
      <c r="E17" s="134">
        <v>3.4500000000000003E-2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8">
        <v>6</v>
      </c>
      <c r="B18" s="132" t="s">
        <v>120</v>
      </c>
      <c r="C18" s="133" t="s">
        <v>121</v>
      </c>
      <c r="D18" s="134">
        <v>7.3999999999999996E-2</v>
      </c>
      <c r="E18" s="134">
        <v>5.11E-2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8">
        <v>7</v>
      </c>
      <c r="B19" s="132" t="s">
        <v>122</v>
      </c>
      <c r="C19" s="261" t="s">
        <v>123</v>
      </c>
      <c r="D19" s="135">
        <v>0.03</v>
      </c>
      <c r="E19" s="135">
        <v>0.03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28">
        <v>8</v>
      </c>
      <c r="B20" s="132" t="s">
        <v>124</v>
      </c>
      <c r="C20" s="262"/>
      <c r="D20" s="134">
        <v>6.4999999999999997E-3</v>
      </c>
      <c r="E20" s="134">
        <v>6.4999999999999997E-3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28">
        <v>9</v>
      </c>
      <c r="B21" s="132" t="s">
        <v>125</v>
      </c>
      <c r="C21" s="262"/>
      <c r="D21" s="134">
        <v>4.4999999999999998E-2</v>
      </c>
      <c r="E21" s="134"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36">
        <v>10</v>
      </c>
      <c r="B22" s="121" t="s">
        <v>126</v>
      </c>
      <c r="C22" s="258"/>
      <c r="D22" s="137">
        <v>0.02</v>
      </c>
      <c r="E22" s="137"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.75" customHeight="1">
      <c r="A23" s="138" t="s">
        <v>127</v>
      </c>
      <c r="B23" s="139" t="s">
        <v>128</v>
      </c>
      <c r="C23" s="140" t="s">
        <v>129</v>
      </c>
      <c r="D23" s="141">
        <f>(((1+(D13+D14+D15+D17))*(1+D16)*(1+D18))/(1-(SUM(D19:D22))))-1</f>
        <v>0.249595963873122</v>
      </c>
      <c r="E23" s="141" t="s">
        <v>130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>
      <c r="A24" s="5"/>
      <c r="B24" s="5"/>
      <c r="C24" s="5"/>
      <c r="D24" s="5"/>
      <c r="E24" s="6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5.5" customHeight="1">
      <c r="A25" s="263" t="s">
        <v>131</v>
      </c>
      <c r="B25" s="202"/>
      <c r="C25" s="202"/>
      <c r="D25" s="202"/>
      <c r="E25" s="202"/>
      <c r="F25" s="142"/>
      <c r="G25" s="142"/>
      <c r="H25" s="142"/>
      <c r="I25" s="142"/>
      <c r="J25" s="14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>
      <c r="A26" s="1"/>
      <c r="B26" s="1"/>
      <c r="C26" s="1"/>
      <c r="D26" s="1"/>
      <c r="E26" s="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A6:E6"/>
    <mergeCell ref="B8:E8"/>
    <mergeCell ref="A1:E1"/>
    <mergeCell ref="A2:E2"/>
    <mergeCell ref="A3:E3"/>
    <mergeCell ref="A4:E4"/>
    <mergeCell ref="A5:E5"/>
    <mergeCell ref="C9:C10"/>
    <mergeCell ref="A11:E11"/>
    <mergeCell ref="B12:C12"/>
    <mergeCell ref="C19:C22"/>
    <mergeCell ref="A25:E25"/>
  </mergeCells>
  <pageMargins left="0.7" right="0.7" top="0.75" bottom="0.75" header="0" footer="0"/>
  <pageSetup orientation="landscape"/>
  <headerFooter>
    <oddHeader>&amp;CANEXO A.3 (c)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activeCell="C17" sqref="C17"/>
    </sheetView>
  </sheetViews>
  <sheetFormatPr defaultColWidth="14.42578125" defaultRowHeight="15" customHeight="1"/>
  <cols>
    <col min="1" max="1" width="9" customWidth="1"/>
    <col min="2" max="2" width="17.42578125" customWidth="1"/>
    <col min="3" max="3" width="74" customWidth="1"/>
    <col min="4" max="5" width="24.7109375" customWidth="1"/>
    <col min="6" max="6" width="21.85546875" customWidth="1"/>
    <col min="7" max="7" width="21.42578125" customWidth="1"/>
    <col min="8" max="8" width="20.7109375" customWidth="1"/>
    <col min="9" max="9" width="20.7109375" style="188" customWidth="1"/>
    <col min="10" max="11" width="20.7109375" customWidth="1"/>
    <col min="12" max="12" width="28" customWidth="1"/>
    <col min="13" max="13" width="13.5703125" customWidth="1"/>
    <col min="14" max="27" width="8" customWidth="1"/>
  </cols>
  <sheetData>
    <row r="1" spans="1:27" ht="79.5" customHeight="1">
      <c r="A1" s="143"/>
      <c r="B1" s="265"/>
      <c r="C1" s="202"/>
      <c r="D1" s="202"/>
      <c r="E1" s="202"/>
      <c r="F1" s="202"/>
      <c r="G1" s="202"/>
      <c r="H1" s="202"/>
      <c r="I1" s="202"/>
      <c r="J1" s="202"/>
      <c r="K1" s="202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1:27" ht="18" customHeight="1">
      <c r="A2" s="143"/>
      <c r="B2" s="145"/>
      <c r="C2" s="2" t="str">
        <f>INSTRUÇÕES!A6</f>
        <v>RECOMPOSIÇÃO DA FACHADA DO
EDIFÍCIO SEDE DA PR-GO</v>
      </c>
      <c r="D2" s="2"/>
      <c r="E2" s="2"/>
      <c r="F2" s="2"/>
      <c r="G2" s="2"/>
      <c r="H2" s="146"/>
      <c r="I2" s="146"/>
      <c r="J2" s="146"/>
      <c r="K2" s="145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 spans="1:27" ht="18" customHeight="1">
      <c r="A3" s="143"/>
      <c r="B3" s="147"/>
      <c r="C3" s="266" t="str">
        <f>Sintetica!F11</f>
        <v>REFERÊNCIA: SINAPI - GO - 07/24 (DESONERADO) e Mercado</v>
      </c>
      <c r="D3" s="202"/>
      <c r="E3" s="202"/>
      <c r="F3" s="202"/>
      <c r="G3" s="202"/>
      <c r="H3" s="148"/>
      <c r="I3" s="190"/>
      <c r="J3" s="148"/>
      <c r="K3" s="147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27" ht="18" customHeight="1">
      <c r="A4" s="143"/>
      <c r="B4" s="147"/>
      <c r="C4" s="148"/>
      <c r="D4" s="148"/>
      <c r="E4" s="148"/>
      <c r="F4" s="148"/>
      <c r="G4" s="148"/>
      <c r="H4" s="148"/>
      <c r="I4" s="190"/>
      <c r="J4" s="148"/>
      <c r="K4" s="147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spans="1:27" ht="32.25" customHeight="1">
      <c r="A5" s="143"/>
      <c r="B5" s="267" t="s">
        <v>11</v>
      </c>
      <c r="C5" s="268" t="s">
        <v>12</v>
      </c>
      <c r="D5" s="269" t="s">
        <v>132</v>
      </c>
      <c r="E5" s="149"/>
      <c r="F5" s="150"/>
      <c r="G5" s="150"/>
      <c r="H5" s="150"/>
      <c r="I5" s="150"/>
      <c r="J5" s="150"/>
      <c r="K5" s="151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7" ht="45" customHeight="1">
      <c r="A6" s="152"/>
      <c r="B6" s="230"/>
      <c r="C6" s="230"/>
      <c r="D6" s="230"/>
      <c r="E6" s="153" t="s">
        <v>133</v>
      </c>
      <c r="F6" s="153" t="s">
        <v>134</v>
      </c>
      <c r="G6" s="153" t="s">
        <v>135</v>
      </c>
      <c r="H6" s="153" t="s">
        <v>136</v>
      </c>
      <c r="I6" s="153" t="s">
        <v>137</v>
      </c>
      <c r="J6" s="200" t="s">
        <v>195</v>
      </c>
      <c r="K6" s="154" t="s">
        <v>17</v>
      </c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</row>
    <row r="7" spans="1:27" ht="30" customHeight="1">
      <c r="A7" s="152"/>
      <c r="B7" s="276">
        <f>Sintetica!A16</f>
        <v>1</v>
      </c>
      <c r="C7" s="276" t="str">
        <f>Sintetica!B16</f>
        <v>SERVIÇOS PRELIMINARES</v>
      </c>
      <c r="D7" s="277">
        <f>Sintetica!AA22</f>
        <v>17614.840000000004</v>
      </c>
      <c r="E7" s="155">
        <f>Sintetica!U22</f>
        <v>0</v>
      </c>
      <c r="F7" s="155">
        <f>Sintetica!V22</f>
        <v>13114.380000000001</v>
      </c>
      <c r="G7" s="155">
        <f>Sintetica!W22</f>
        <v>1437.51</v>
      </c>
      <c r="H7" s="155">
        <f>Sintetica!X22</f>
        <v>812.72</v>
      </c>
      <c r="I7" s="155">
        <f>Sintetica!Y22</f>
        <v>812.72</v>
      </c>
      <c r="J7" s="155">
        <f>Sintetica!Z22</f>
        <v>1437.51</v>
      </c>
      <c r="K7" s="156">
        <f t="shared" ref="K7:K16" si="0">SUM(E7:J7)</f>
        <v>17614.84</v>
      </c>
      <c r="L7" s="157"/>
      <c r="M7" s="158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</row>
    <row r="8" spans="1:27" ht="18" customHeight="1">
      <c r="A8" s="152"/>
      <c r="B8" s="230"/>
      <c r="C8" s="230"/>
      <c r="D8" s="230"/>
      <c r="E8" s="159">
        <f t="shared" ref="E8" si="1">+E7/$D$7</f>
        <v>0</v>
      </c>
      <c r="F8" s="159">
        <f t="shared" ref="F8:J8" si="2">+F7/$D$7</f>
        <v>0.74450747210874457</v>
      </c>
      <c r="G8" s="159">
        <f t="shared" si="2"/>
        <v>8.1607894252800461E-2</v>
      </c>
      <c r="H8" s="159">
        <f t="shared" si="2"/>
        <v>4.6138369692827176E-2</v>
      </c>
      <c r="I8" s="159">
        <f t="shared" si="2"/>
        <v>4.6138369692827176E-2</v>
      </c>
      <c r="J8" s="159">
        <f t="shared" si="2"/>
        <v>8.1607894252800461E-2</v>
      </c>
      <c r="K8" s="160">
        <f t="shared" si="0"/>
        <v>0.99999999999999978</v>
      </c>
      <c r="L8" s="161"/>
      <c r="M8" s="158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</row>
    <row r="9" spans="1:27" ht="30" customHeight="1">
      <c r="A9" s="143"/>
      <c r="B9" s="276">
        <f>Sintetica!A23</f>
        <v>2</v>
      </c>
      <c r="C9" s="276" t="str">
        <f>Sintetica!B23</f>
        <v>PROJETO EXECUTIVO</v>
      </c>
      <c r="D9" s="277">
        <f>Sintetica!AA26</f>
        <v>30548.12</v>
      </c>
      <c r="E9" s="155">
        <f>Sintetica!U26</f>
        <v>0</v>
      </c>
      <c r="F9" s="155">
        <f>Sintetica!V26</f>
        <v>0</v>
      </c>
      <c r="G9" s="155">
        <f>Sintetica!W26</f>
        <v>30548.12</v>
      </c>
      <c r="H9" s="155">
        <f>Sintetica!X26</f>
        <v>0</v>
      </c>
      <c r="I9" s="155">
        <f>Sintetica!Y26</f>
        <v>0</v>
      </c>
      <c r="J9" s="155">
        <f>Sintetica!Z26</f>
        <v>0</v>
      </c>
      <c r="K9" s="156">
        <f t="shared" si="0"/>
        <v>30548.12</v>
      </c>
      <c r="L9" s="157"/>
      <c r="M9" s="158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7" ht="18" customHeight="1">
      <c r="A10" s="143"/>
      <c r="B10" s="230"/>
      <c r="C10" s="230"/>
      <c r="D10" s="230"/>
      <c r="E10" s="159">
        <f>+E9/$D$9</f>
        <v>0</v>
      </c>
      <c r="F10" s="159">
        <v>1</v>
      </c>
      <c r="G10" s="159">
        <v>0</v>
      </c>
      <c r="H10" s="159">
        <f t="shared" ref="F10:J10" si="3">+H9/$D$9</f>
        <v>0</v>
      </c>
      <c r="I10" s="159">
        <f t="shared" si="3"/>
        <v>0</v>
      </c>
      <c r="J10" s="159">
        <f t="shared" si="3"/>
        <v>0</v>
      </c>
      <c r="K10" s="160">
        <f t="shared" si="0"/>
        <v>1</v>
      </c>
      <c r="L10" s="161" t="s">
        <v>26</v>
      </c>
      <c r="M10" s="158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7" ht="18" customHeight="1">
      <c r="A11" s="143"/>
      <c r="B11" s="276">
        <f>Sintetica!A27</f>
        <v>3</v>
      </c>
      <c r="C11" s="276" t="str">
        <f>Sintetica!B27</f>
        <v>RECOMPOSIÇÃO DA FACHADA</v>
      </c>
      <c r="D11" s="277">
        <f>Sintetica!AA37</f>
        <v>1128889.9600000002</v>
      </c>
      <c r="E11" s="155">
        <f>Sintetica!U37</f>
        <v>0</v>
      </c>
      <c r="F11" s="155">
        <f>Sintetica!V37</f>
        <v>0</v>
      </c>
      <c r="G11" s="155">
        <f>Sintetica!W37</f>
        <v>0</v>
      </c>
      <c r="H11" s="155">
        <f>Sintetica!X37</f>
        <v>362917.64</v>
      </c>
      <c r="I11" s="155">
        <f>Sintetica!Y37</f>
        <v>370002.8</v>
      </c>
      <c r="J11" s="155">
        <f>Sintetica!Z37</f>
        <v>395969.52</v>
      </c>
      <c r="K11" s="156">
        <f t="shared" si="0"/>
        <v>1128889.96</v>
      </c>
      <c r="L11" s="161"/>
      <c r="M11" s="158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7" ht="18" customHeight="1">
      <c r="A12" s="143"/>
      <c r="B12" s="230"/>
      <c r="C12" s="230"/>
      <c r="D12" s="230"/>
      <c r="E12" s="159">
        <f t="shared" ref="E12" si="4">+E11/$D$11</f>
        <v>0</v>
      </c>
      <c r="F12" s="159">
        <f t="shared" ref="F12:J12" si="5">+F11/$D$11</f>
        <v>0</v>
      </c>
      <c r="G12" s="159">
        <f t="shared" si="5"/>
        <v>0</v>
      </c>
      <c r="H12" s="159">
        <f t="shared" si="5"/>
        <v>0.32148185638926219</v>
      </c>
      <c r="I12" s="159">
        <f t="shared" si="5"/>
        <v>0.32775807484371633</v>
      </c>
      <c r="J12" s="159">
        <f t="shared" si="5"/>
        <v>0.35076006876702132</v>
      </c>
      <c r="K12" s="160">
        <f t="shared" si="0"/>
        <v>0.99999999999999978</v>
      </c>
      <c r="L12" s="161"/>
      <c r="M12" s="158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7" ht="30" customHeight="1">
      <c r="A13" s="143"/>
      <c r="B13" s="276">
        <f>Sintetica!A38</f>
        <v>4</v>
      </c>
      <c r="C13" s="276" t="str">
        <f>Sintetica!B38</f>
        <v>SERVIÇOS AUXILIARES ADMINISTRATIVOS </v>
      </c>
      <c r="D13" s="277">
        <f>Sintetica!AA41</f>
        <v>90563.96</v>
      </c>
      <c r="E13" s="155">
        <f>Sintetica!U40</f>
        <v>0</v>
      </c>
      <c r="F13" s="155">
        <f>Sintetica!V40</f>
        <v>0</v>
      </c>
      <c r="G13" s="155">
        <f>Sintetica!W40</f>
        <v>22640.99</v>
      </c>
      <c r="H13" s="155">
        <f>Sintetica!X40</f>
        <v>22640.99</v>
      </c>
      <c r="I13" s="155">
        <f>Sintetica!Y40</f>
        <v>22640.99</v>
      </c>
      <c r="J13" s="155">
        <f>Sintetica!Z40</f>
        <v>22640.99</v>
      </c>
      <c r="K13" s="156">
        <f t="shared" si="0"/>
        <v>90563.96</v>
      </c>
      <c r="L13" s="161"/>
      <c r="M13" s="158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7" ht="18" customHeight="1">
      <c r="A14" s="143"/>
      <c r="B14" s="230"/>
      <c r="C14" s="278"/>
      <c r="D14" s="230"/>
      <c r="E14" s="159">
        <f t="shared" ref="E14" si="6">+E13/$D$13</f>
        <v>0</v>
      </c>
      <c r="F14" s="159">
        <f t="shared" ref="F14:J14" si="7">+F13/$D$13</f>
        <v>0</v>
      </c>
      <c r="G14" s="159">
        <f t="shared" si="7"/>
        <v>0.25</v>
      </c>
      <c r="H14" s="159">
        <f t="shared" si="7"/>
        <v>0.25</v>
      </c>
      <c r="I14" s="159">
        <f t="shared" si="7"/>
        <v>0.25</v>
      </c>
      <c r="J14" s="159">
        <f t="shared" si="7"/>
        <v>0.25</v>
      </c>
      <c r="K14" s="160">
        <f t="shared" si="0"/>
        <v>1</v>
      </c>
      <c r="L14" s="161"/>
      <c r="M14" s="158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</row>
    <row r="15" spans="1:27" ht="30" customHeight="1">
      <c r="A15" s="162"/>
      <c r="B15" s="270" t="s">
        <v>138</v>
      </c>
      <c r="C15" s="271"/>
      <c r="D15" s="274">
        <f>SUM(D7:D14)</f>
        <v>1267616.8800000001</v>
      </c>
      <c r="E15" s="163">
        <f t="shared" ref="E15" si="8">SUM(E7,E9,E11,E13)</f>
        <v>0</v>
      </c>
      <c r="F15" s="163">
        <f t="shared" ref="F15:J15" si="9">SUM(F7,F9,F11,F13)</f>
        <v>13114.380000000001</v>
      </c>
      <c r="G15" s="163">
        <f t="shared" si="9"/>
        <v>54626.619999999995</v>
      </c>
      <c r="H15" s="163">
        <f t="shared" si="9"/>
        <v>386371.35</v>
      </c>
      <c r="I15" s="163">
        <f t="shared" si="9"/>
        <v>393456.50999999995</v>
      </c>
      <c r="J15" s="163">
        <f t="shared" si="9"/>
        <v>420048.02</v>
      </c>
      <c r="K15" s="164">
        <f t="shared" si="0"/>
        <v>1267616.8799999999</v>
      </c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</row>
    <row r="16" spans="1:27" ht="18" customHeight="1">
      <c r="A16" s="143"/>
      <c r="B16" s="272"/>
      <c r="C16" s="273"/>
      <c r="D16" s="230"/>
      <c r="E16" s="165">
        <f t="shared" ref="E16" si="10">(E15)/$D15</f>
        <v>0</v>
      </c>
      <c r="F16" s="165">
        <f t="shared" ref="F16:J16" si="11">(F15)/$D15</f>
        <v>1.0345696879643951E-2</v>
      </c>
      <c r="G16" s="165">
        <f t="shared" si="11"/>
        <v>4.309395122602027E-2</v>
      </c>
      <c r="H16" s="165">
        <f t="shared" si="11"/>
        <v>0.30480136080232689</v>
      </c>
      <c r="I16" s="165">
        <f t="shared" si="11"/>
        <v>0.31039071521357453</v>
      </c>
      <c r="J16" s="165">
        <f t="shared" si="11"/>
        <v>0.33136827587843415</v>
      </c>
      <c r="K16" s="160">
        <f t="shared" si="0"/>
        <v>0.99999999999999978</v>
      </c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</row>
    <row r="17" spans="1:27" ht="22.5" customHeight="1">
      <c r="A17" s="143"/>
      <c r="B17" s="162"/>
      <c r="C17" s="166"/>
      <c r="D17" s="167"/>
      <c r="E17" s="167"/>
      <c r="F17" s="168"/>
      <c r="G17" s="168"/>
      <c r="H17" s="168"/>
      <c r="I17" s="168"/>
      <c r="J17" s="168"/>
      <c r="K17" s="168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</row>
    <row r="18" spans="1:27" ht="61.5" customHeight="1">
      <c r="A18" s="143"/>
      <c r="B18" s="143"/>
      <c r="C18" s="275"/>
      <c r="D18" s="202"/>
      <c r="E18" s="202"/>
      <c r="F18" s="202"/>
      <c r="G18" s="202"/>
      <c r="H18" s="202"/>
      <c r="I18" s="202"/>
      <c r="J18" s="202"/>
      <c r="K18" s="202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</row>
    <row r="19" spans="1:27" ht="18" customHeight="1">
      <c r="A19" s="143"/>
      <c r="B19" s="144"/>
      <c r="C19" s="166"/>
      <c r="D19" s="157"/>
      <c r="E19" s="157"/>
      <c r="F19" s="157"/>
      <c r="G19" s="157"/>
      <c r="H19" s="157"/>
      <c r="I19" s="157"/>
      <c r="J19" s="157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</row>
    <row r="20" spans="1:27" ht="18" customHeight="1">
      <c r="A20" s="143"/>
      <c r="B20" s="144"/>
      <c r="C20" s="166"/>
      <c r="D20" s="157"/>
      <c r="E20" s="157"/>
      <c r="F20" s="157"/>
      <c r="G20" s="157"/>
      <c r="H20" s="157"/>
      <c r="I20" s="157"/>
      <c r="J20" s="157"/>
      <c r="K20" s="158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</row>
    <row r="21" spans="1:27" ht="18" customHeight="1">
      <c r="A21" s="143"/>
      <c r="B21" s="144"/>
      <c r="C21" s="166"/>
      <c r="D21" s="169"/>
      <c r="E21" s="169"/>
      <c r="F21" s="169"/>
      <c r="G21" s="169"/>
      <c r="H21" s="169"/>
      <c r="I21" s="169"/>
      <c r="J21" s="169"/>
      <c r="K21" s="158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</row>
    <row r="22" spans="1:27" ht="18" customHeight="1">
      <c r="A22" s="143"/>
      <c r="B22" s="144"/>
      <c r="C22" s="166"/>
      <c r="D22" s="157"/>
      <c r="E22" s="157"/>
      <c r="F22" s="157"/>
      <c r="G22" s="157"/>
      <c r="H22" s="157"/>
      <c r="I22" s="157"/>
      <c r="J22" s="157"/>
      <c r="K22" s="158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</row>
    <row r="23" spans="1:27" ht="18" customHeight="1">
      <c r="A23" s="143"/>
      <c r="B23" s="144"/>
      <c r="C23" s="166"/>
      <c r="D23" s="157"/>
      <c r="E23" s="157"/>
      <c r="F23" s="157"/>
      <c r="G23" s="157"/>
      <c r="H23" s="157"/>
      <c r="I23" s="157"/>
      <c r="J23" s="157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</row>
    <row r="24" spans="1:27" ht="18" customHeight="1">
      <c r="A24" s="143"/>
      <c r="B24" s="144"/>
      <c r="C24" s="166"/>
      <c r="D24" s="157"/>
      <c r="E24" s="157"/>
      <c r="F24" s="157"/>
      <c r="G24" s="157"/>
      <c r="H24" s="157"/>
      <c r="I24" s="157"/>
      <c r="J24" s="157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</row>
    <row r="25" spans="1:27" ht="18" customHeight="1">
      <c r="A25" s="143"/>
      <c r="B25" s="144"/>
      <c r="C25" s="166"/>
      <c r="D25" s="157"/>
      <c r="E25" s="157"/>
      <c r="F25" s="157"/>
      <c r="G25" s="157"/>
      <c r="H25" s="157"/>
      <c r="I25" s="157"/>
      <c r="J25" s="157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</row>
    <row r="26" spans="1:27" ht="18" customHeight="1">
      <c r="A26" s="143"/>
      <c r="B26" s="144"/>
      <c r="C26" s="166"/>
      <c r="D26" s="157"/>
      <c r="E26" s="157"/>
      <c r="F26" s="157"/>
      <c r="G26" s="157"/>
      <c r="H26" s="157"/>
      <c r="I26" s="157"/>
      <c r="J26" s="157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</row>
    <row r="27" spans="1:27" ht="18" customHeight="1">
      <c r="A27" s="143"/>
      <c r="B27" s="144"/>
      <c r="C27" s="166"/>
      <c r="D27" s="157"/>
      <c r="E27" s="157"/>
      <c r="F27" s="157"/>
      <c r="G27" s="157"/>
      <c r="H27" s="157"/>
      <c r="I27" s="157"/>
      <c r="J27" s="157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</row>
    <row r="28" spans="1:27" ht="18" customHeight="1">
      <c r="A28" s="143"/>
      <c r="B28" s="144"/>
      <c r="C28" s="166"/>
      <c r="D28" s="157"/>
      <c r="E28" s="157"/>
      <c r="F28" s="157"/>
      <c r="G28" s="157"/>
      <c r="H28" s="157"/>
      <c r="I28" s="157"/>
      <c r="J28" s="157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</row>
    <row r="29" spans="1:27" ht="18" customHeight="1">
      <c r="A29" s="143"/>
      <c r="B29" s="144"/>
      <c r="C29" s="166"/>
      <c r="D29" s="157"/>
      <c r="E29" s="157"/>
      <c r="F29" s="157"/>
      <c r="G29" s="157"/>
      <c r="H29" s="157"/>
      <c r="I29" s="157"/>
      <c r="J29" s="157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</row>
    <row r="30" spans="1:27" ht="18" customHeight="1">
      <c r="A30" s="143"/>
      <c r="B30" s="144"/>
      <c r="C30" s="166"/>
      <c r="D30" s="157"/>
      <c r="E30" s="157"/>
      <c r="F30" s="157"/>
      <c r="G30" s="157"/>
      <c r="H30" s="157"/>
      <c r="I30" s="157"/>
      <c r="J30" s="157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</row>
    <row r="31" spans="1:27" ht="18" customHeight="1">
      <c r="A31" s="143"/>
      <c r="B31" s="144"/>
      <c r="C31" s="166"/>
      <c r="D31" s="157"/>
      <c r="E31" s="157"/>
      <c r="F31" s="157"/>
      <c r="G31" s="157"/>
      <c r="H31" s="157"/>
      <c r="I31" s="157"/>
      <c r="J31" s="157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</row>
    <row r="32" spans="1:27" ht="18" customHeight="1">
      <c r="A32" s="143"/>
      <c r="B32" s="144"/>
      <c r="C32" s="166"/>
      <c r="D32" s="157"/>
      <c r="E32" s="157"/>
      <c r="F32" s="157"/>
      <c r="G32" s="157"/>
      <c r="H32" s="157"/>
      <c r="I32" s="157"/>
      <c r="J32" s="157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</row>
    <row r="33" spans="1:27" ht="18" customHeight="1">
      <c r="A33" s="143"/>
      <c r="B33" s="144"/>
      <c r="C33" s="166"/>
      <c r="D33" s="157"/>
      <c r="E33" s="157"/>
      <c r="F33" s="157"/>
      <c r="G33" s="157"/>
      <c r="H33" s="157"/>
      <c r="I33" s="157"/>
      <c r="J33" s="157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</row>
    <row r="34" spans="1:27" ht="18" customHeight="1">
      <c r="A34" s="143"/>
      <c r="B34" s="144"/>
      <c r="C34" s="166"/>
      <c r="D34" s="157"/>
      <c r="E34" s="157"/>
      <c r="F34" s="157"/>
      <c r="G34" s="157"/>
      <c r="H34" s="157"/>
      <c r="I34" s="157"/>
      <c r="J34" s="157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</row>
    <row r="35" spans="1:27" ht="18" customHeight="1">
      <c r="A35" s="143"/>
      <c r="B35" s="144"/>
      <c r="C35" s="166"/>
      <c r="D35" s="157"/>
      <c r="E35" s="157"/>
      <c r="F35" s="157"/>
      <c r="G35" s="157"/>
      <c r="H35" s="157"/>
      <c r="I35" s="157"/>
      <c r="J35" s="157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</row>
    <row r="36" spans="1:27" ht="18" customHeight="1">
      <c r="A36" s="143"/>
      <c r="B36" s="144"/>
      <c r="C36" s="166"/>
      <c r="D36" s="157"/>
      <c r="E36" s="157"/>
      <c r="F36" s="157"/>
      <c r="G36" s="157"/>
      <c r="H36" s="157"/>
      <c r="I36" s="157"/>
      <c r="J36" s="157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</row>
    <row r="37" spans="1:27" ht="18" customHeight="1">
      <c r="A37" s="143"/>
      <c r="B37" s="144"/>
      <c r="C37" s="166"/>
      <c r="D37" s="157"/>
      <c r="E37" s="157"/>
      <c r="F37" s="157"/>
      <c r="G37" s="157"/>
      <c r="H37" s="157"/>
      <c r="I37" s="157"/>
      <c r="J37" s="157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</row>
    <row r="38" spans="1:27" ht="18" customHeight="1">
      <c r="A38" s="143"/>
      <c r="B38" s="144"/>
      <c r="C38" s="166"/>
      <c r="D38" s="157"/>
      <c r="E38" s="157"/>
      <c r="F38" s="157"/>
      <c r="G38" s="157"/>
      <c r="H38" s="157"/>
      <c r="I38" s="157"/>
      <c r="J38" s="157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</row>
    <row r="39" spans="1:27" ht="18" customHeight="1">
      <c r="A39" s="143"/>
      <c r="B39" s="144"/>
      <c r="C39" s="166"/>
      <c r="D39" s="157"/>
      <c r="E39" s="157"/>
      <c r="F39" s="157"/>
      <c r="G39" s="157"/>
      <c r="H39" s="157"/>
      <c r="I39" s="157"/>
      <c r="J39" s="157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</row>
    <row r="40" spans="1:27" ht="18" customHeight="1">
      <c r="A40" s="143"/>
      <c r="B40" s="144"/>
      <c r="C40" s="166"/>
      <c r="D40" s="157"/>
      <c r="E40" s="157"/>
      <c r="F40" s="157"/>
      <c r="G40" s="157"/>
      <c r="H40" s="157"/>
      <c r="I40" s="157"/>
      <c r="J40" s="157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</row>
    <row r="41" spans="1:27" ht="18" customHeight="1">
      <c r="A41" s="143"/>
      <c r="B41" s="144"/>
      <c r="C41" s="166"/>
      <c r="D41" s="157"/>
      <c r="E41" s="157"/>
      <c r="F41" s="157"/>
      <c r="G41" s="157"/>
      <c r="H41" s="157"/>
      <c r="I41" s="157"/>
      <c r="J41" s="157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</row>
    <row r="42" spans="1:27" ht="18" customHeight="1">
      <c r="A42" s="143"/>
      <c r="B42" s="144"/>
      <c r="C42" s="166"/>
      <c r="D42" s="157"/>
      <c r="E42" s="157"/>
      <c r="F42" s="157"/>
      <c r="G42" s="157"/>
      <c r="H42" s="157"/>
      <c r="I42" s="157"/>
      <c r="J42" s="157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</row>
    <row r="43" spans="1:27" ht="18" customHeight="1">
      <c r="A43" s="143"/>
      <c r="B43" s="144"/>
      <c r="C43" s="166"/>
      <c r="D43" s="157"/>
      <c r="E43" s="157"/>
      <c r="F43" s="157"/>
      <c r="G43" s="157"/>
      <c r="H43" s="157"/>
      <c r="I43" s="157"/>
      <c r="J43" s="157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</row>
    <row r="44" spans="1:27" ht="18" customHeight="1">
      <c r="A44" s="143"/>
      <c r="B44" s="144"/>
      <c r="C44" s="166"/>
      <c r="D44" s="157"/>
      <c r="E44" s="157"/>
      <c r="F44" s="157"/>
      <c r="G44" s="157"/>
      <c r="H44" s="157"/>
      <c r="I44" s="157"/>
      <c r="J44" s="157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</row>
    <row r="45" spans="1:27" ht="18" customHeight="1">
      <c r="A45" s="143"/>
      <c r="B45" s="144"/>
      <c r="C45" s="166"/>
      <c r="D45" s="157"/>
      <c r="E45" s="157"/>
      <c r="F45" s="157"/>
      <c r="G45" s="157"/>
      <c r="H45" s="157"/>
      <c r="I45" s="157"/>
      <c r="J45" s="157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</row>
    <row r="46" spans="1:27" ht="18" customHeight="1">
      <c r="A46" s="143"/>
      <c r="B46" s="144"/>
      <c r="C46" s="166"/>
      <c r="D46" s="157"/>
      <c r="E46" s="157"/>
      <c r="F46" s="157"/>
      <c r="G46" s="157"/>
      <c r="H46" s="157"/>
      <c r="I46" s="157"/>
      <c r="J46" s="157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</row>
    <row r="47" spans="1:27" ht="18" customHeight="1">
      <c r="A47" s="143"/>
      <c r="B47" s="144"/>
      <c r="C47" s="166"/>
      <c r="D47" s="157"/>
      <c r="E47" s="157"/>
      <c r="F47" s="157"/>
      <c r="G47" s="157"/>
      <c r="H47" s="157"/>
      <c r="I47" s="157"/>
      <c r="J47" s="157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</row>
    <row r="48" spans="1:27" ht="18" customHeight="1">
      <c r="A48" s="143"/>
      <c r="B48" s="144"/>
      <c r="C48" s="166"/>
      <c r="D48" s="157"/>
      <c r="E48" s="157"/>
      <c r="F48" s="157"/>
      <c r="G48" s="157"/>
      <c r="H48" s="157"/>
      <c r="I48" s="157"/>
      <c r="J48" s="157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</row>
    <row r="49" spans="1:27" ht="18" customHeight="1">
      <c r="A49" s="143"/>
      <c r="B49" s="144"/>
      <c r="C49" s="166"/>
      <c r="D49" s="157"/>
      <c r="E49" s="157"/>
      <c r="F49" s="157"/>
      <c r="G49" s="157"/>
      <c r="H49" s="157"/>
      <c r="I49" s="157"/>
      <c r="J49" s="157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</row>
    <row r="50" spans="1:27" ht="18" customHeight="1">
      <c r="A50" s="143"/>
      <c r="B50" s="144"/>
      <c r="C50" s="166"/>
      <c r="D50" s="157"/>
      <c r="E50" s="157"/>
      <c r="F50" s="157"/>
      <c r="G50" s="157"/>
      <c r="H50" s="157"/>
      <c r="I50" s="157"/>
      <c r="J50" s="157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</row>
    <row r="51" spans="1:27" ht="18" customHeight="1">
      <c r="A51" s="143"/>
      <c r="B51" s="144"/>
      <c r="C51" s="166"/>
      <c r="D51" s="157"/>
      <c r="E51" s="157"/>
      <c r="F51" s="157"/>
      <c r="G51" s="157"/>
      <c r="H51" s="157"/>
      <c r="I51" s="157"/>
      <c r="J51" s="157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</row>
    <row r="52" spans="1:27" ht="18" customHeight="1">
      <c r="A52" s="143"/>
      <c r="B52" s="144"/>
      <c r="C52" s="166"/>
      <c r="D52" s="157"/>
      <c r="E52" s="157"/>
      <c r="F52" s="157"/>
      <c r="G52" s="157"/>
      <c r="H52" s="157"/>
      <c r="I52" s="157"/>
      <c r="J52" s="157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</row>
    <row r="53" spans="1:27" ht="18" customHeight="1">
      <c r="A53" s="143"/>
      <c r="B53" s="144"/>
      <c r="C53" s="166"/>
      <c r="D53" s="157"/>
      <c r="E53" s="157"/>
      <c r="F53" s="157"/>
      <c r="G53" s="157"/>
      <c r="H53" s="157"/>
      <c r="I53" s="157"/>
      <c r="J53" s="157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</row>
    <row r="54" spans="1:27" ht="18" customHeight="1">
      <c r="A54" s="143"/>
      <c r="B54" s="144"/>
      <c r="C54" s="166"/>
      <c r="D54" s="157"/>
      <c r="E54" s="157"/>
      <c r="F54" s="157"/>
      <c r="G54" s="157"/>
      <c r="H54" s="157"/>
      <c r="I54" s="157"/>
      <c r="J54" s="157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</row>
    <row r="55" spans="1:27" ht="18" customHeight="1">
      <c r="A55" s="143"/>
      <c r="B55" s="144"/>
      <c r="C55" s="166"/>
      <c r="D55" s="157"/>
      <c r="E55" s="157"/>
      <c r="F55" s="157"/>
      <c r="G55" s="157"/>
      <c r="H55" s="157"/>
      <c r="I55" s="157"/>
      <c r="J55" s="157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</row>
    <row r="56" spans="1:27" ht="18" customHeight="1">
      <c r="A56" s="143"/>
      <c r="B56" s="144"/>
      <c r="C56" s="166"/>
      <c r="D56" s="157"/>
      <c r="E56" s="157"/>
      <c r="F56" s="157"/>
      <c r="G56" s="157"/>
      <c r="H56" s="157"/>
      <c r="I56" s="157"/>
      <c r="J56" s="157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</row>
    <row r="57" spans="1:27" ht="18" customHeight="1">
      <c r="A57" s="143"/>
      <c r="B57" s="144"/>
      <c r="C57" s="166"/>
      <c r="D57" s="157"/>
      <c r="E57" s="157"/>
      <c r="F57" s="157"/>
      <c r="G57" s="157"/>
      <c r="H57" s="157"/>
      <c r="I57" s="157"/>
      <c r="J57" s="157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</row>
    <row r="58" spans="1:27" ht="18" customHeight="1">
      <c r="A58" s="143"/>
      <c r="B58" s="144"/>
      <c r="C58" s="166"/>
      <c r="D58" s="157"/>
      <c r="E58" s="157"/>
      <c r="F58" s="157"/>
      <c r="G58" s="157"/>
      <c r="H58" s="157"/>
      <c r="I58" s="157"/>
      <c r="J58" s="157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</row>
    <row r="59" spans="1:27" ht="18" customHeight="1">
      <c r="A59" s="143"/>
      <c r="B59" s="144"/>
      <c r="C59" s="166"/>
      <c r="D59" s="157"/>
      <c r="E59" s="157"/>
      <c r="F59" s="157"/>
      <c r="G59" s="157"/>
      <c r="H59" s="157"/>
      <c r="I59" s="157"/>
      <c r="J59" s="157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</row>
    <row r="60" spans="1:27" ht="18" customHeight="1">
      <c r="A60" s="143"/>
      <c r="B60" s="144"/>
      <c r="C60" s="166"/>
      <c r="D60" s="157"/>
      <c r="E60" s="157"/>
      <c r="F60" s="157"/>
      <c r="G60" s="157"/>
      <c r="H60" s="157"/>
      <c r="I60" s="157"/>
      <c r="J60" s="157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</row>
    <row r="61" spans="1:27" ht="18" customHeight="1">
      <c r="A61" s="143"/>
      <c r="B61" s="144"/>
      <c r="C61" s="166"/>
      <c r="D61" s="157"/>
      <c r="E61" s="157"/>
      <c r="F61" s="157"/>
      <c r="G61" s="157"/>
      <c r="H61" s="157"/>
      <c r="I61" s="157"/>
      <c r="J61" s="157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</row>
    <row r="62" spans="1:27" ht="18" customHeight="1">
      <c r="A62" s="143"/>
      <c r="B62" s="144"/>
      <c r="C62" s="166"/>
      <c r="D62" s="157"/>
      <c r="E62" s="157"/>
      <c r="F62" s="157"/>
      <c r="G62" s="157"/>
      <c r="H62" s="157"/>
      <c r="I62" s="157"/>
      <c r="J62" s="157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</row>
    <row r="63" spans="1:27" ht="18" customHeight="1">
      <c r="A63" s="143"/>
      <c r="B63" s="144"/>
      <c r="C63" s="166"/>
      <c r="D63" s="157"/>
      <c r="E63" s="157"/>
      <c r="F63" s="157"/>
      <c r="G63" s="157"/>
      <c r="H63" s="157"/>
      <c r="I63" s="157"/>
      <c r="J63" s="157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</row>
    <row r="64" spans="1:27" ht="18" customHeight="1">
      <c r="A64" s="143"/>
      <c r="B64" s="144"/>
      <c r="C64" s="166"/>
      <c r="D64" s="157"/>
      <c r="E64" s="157"/>
      <c r="F64" s="157"/>
      <c r="G64" s="157"/>
      <c r="H64" s="157"/>
      <c r="I64" s="157"/>
      <c r="J64" s="157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</row>
    <row r="65" spans="1:27" ht="18" customHeight="1">
      <c r="A65" s="143"/>
      <c r="B65" s="144"/>
      <c r="C65" s="166"/>
      <c r="D65" s="157"/>
      <c r="E65" s="157"/>
      <c r="F65" s="157"/>
      <c r="G65" s="157"/>
      <c r="H65" s="157"/>
      <c r="I65" s="157"/>
      <c r="J65" s="157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</row>
    <row r="66" spans="1:27" ht="18" customHeight="1">
      <c r="A66" s="143"/>
      <c r="B66" s="144"/>
      <c r="C66" s="166"/>
      <c r="D66" s="157"/>
      <c r="E66" s="157"/>
      <c r="F66" s="157"/>
      <c r="G66" s="157"/>
      <c r="H66" s="157"/>
      <c r="I66" s="157"/>
      <c r="J66" s="157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</row>
    <row r="67" spans="1:27" ht="18" customHeight="1">
      <c r="A67" s="143"/>
      <c r="B67" s="144"/>
      <c r="C67" s="166"/>
      <c r="D67" s="157"/>
      <c r="E67" s="157"/>
      <c r="F67" s="157"/>
      <c r="G67" s="157"/>
      <c r="H67" s="157"/>
      <c r="I67" s="157"/>
      <c r="J67" s="157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</row>
    <row r="68" spans="1:27" ht="18" customHeight="1">
      <c r="A68" s="143"/>
      <c r="B68" s="144"/>
      <c r="C68" s="166"/>
      <c r="D68" s="157"/>
      <c r="E68" s="157"/>
      <c r="F68" s="157"/>
      <c r="G68" s="157"/>
      <c r="H68" s="157"/>
      <c r="I68" s="157"/>
      <c r="J68" s="157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</row>
    <row r="69" spans="1:27" ht="18" customHeight="1">
      <c r="A69" s="143"/>
      <c r="B69" s="144"/>
      <c r="C69" s="166"/>
      <c r="D69" s="157"/>
      <c r="E69" s="157"/>
      <c r="F69" s="157"/>
      <c r="G69" s="157"/>
      <c r="H69" s="157"/>
      <c r="I69" s="157"/>
      <c r="J69" s="157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</row>
    <row r="70" spans="1:27" ht="18" customHeight="1">
      <c r="A70" s="143"/>
      <c r="B70" s="144"/>
      <c r="C70" s="166"/>
      <c r="D70" s="157"/>
      <c r="E70" s="157"/>
      <c r="F70" s="157"/>
      <c r="G70" s="157"/>
      <c r="H70" s="157"/>
      <c r="I70" s="157"/>
      <c r="J70" s="157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</row>
    <row r="71" spans="1:27" ht="18" customHeight="1">
      <c r="A71" s="143"/>
      <c r="B71" s="144"/>
      <c r="C71" s="166"/>
      <c r="D71" s="157"/>
      <c r="E71" s="157"/>
      <c r="F71" s="157"/>
      <c r="G71" s="157"/>
      <c r="H71" s="157"/>
      <c r="I71" s="157"/>
      <c r="J71" s="157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</row>
    <row r="72" spans="1:27" ht="18" customHeight="1">
      <c r="A72" s="143"/>
      <c r="B72" s="144"/>
      <c r="C72" s="166"/>
      <c r="D72" s="157"/>
      <c r="E72" s="157"/>
      <c r="F72" s="157"/>
      <c r="G72" s="157"/>
      <c r="H72" s="157"/>
      <c r="I72" s="157"/>
      <c r="J72" s="157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</row>
    <row r="73" spans="1:27" ht="18" customHeight="1">
      <c r="A73" s="143"/>
      <c r="B73" s="144"/>
      <c r="C73" s="166"/>
      <c r="D73" s="157"/>
      <c r="E73" s="157"/>
      <c r="F73" s="157"/>
      <c r="G73" s="157"/>
      <c r="H73" s="157"/>
      <c r="I73" s="157"/>
      <c r="J73" s="157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</row>
    <row r="74" spans="1:27" ht="18" customHeight="1">
      <c r="A74" s="143"/>
      <c r="B74" s="144"/>
      <c r="C74" s="166"/>
      <c r="D74" s="157"/>
      <c r="E74" s="157"/>
      <c r="F74" s="157"/>
      <c r="G74" s="157"/>
      <c r="H74" s="157"/>
      <c r="I74" s="157"/>
      <c r="J74" s="157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</row>
    <row r="75" spans="1:27" ht="18" customHeight="1">
      <c r="A75" s="143"/>
      <c r="B75" s="144"/>
      <c r="C75" s="166"/>
      <c r="D75" s="157"/>
      <c r="E75" s="157"/>
      <c r="F75" s="157"/>
      <c r="G75" s="157"/>
      <c r="H75" s="157"/>
      <c r="I75" s="157"/>
      <c r="J75" s="157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</row>
    <row r="76" spans="1:27" ht="18" customHeight="1">
      <c r="A76" s="143"/>
      <c r="B76" s="144"/>
      <c r="C76" s="166"/>
      <c r="D76" s="157"/>
      <c r="E76" s="157"/>
      <c r="F76" s="157"/>
      <c r="G76" s="157"/>
      <c r="H76" s="157"/>
      <c r="I76" s="157"/>
      <c r="J76" s="157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</row>
    <row r="77" spans="1:27" ht="18" customHeight="1">
      <c r="A77" s="143"/>
      <c r="B77" s="144"/>
      <c r="C77" s="166"/>
      <c r="D77" s="157"/>
      <c r="E77" s="157"/>
      <c r="F77" s="157"/>
      <c r="G77" s="157"/>
      <c r="H77" s="157"/>
      <c r="I77" s="157"/>
      <c r="J77" s="157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</row>
    <row r="78" spans="1:27" ht="18" customHeight="1">
      <c r="A78" s="143"/>
      <c r="B78" s="144"/>
      <c r="C78" s="166"/>
      <c r="D78" s="157"/>
      <c r="E78" s="157"/>
      <c r="F78" s="157"/>
      <c r="G78" s="157"/>
      <c r="H78" s="157"/>
      <c r="I78" s="157"/>
      <c r="J78" s="157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</row>
    <row r="79" spans="1:27" ht="18" customHeight="1">
      <c r="A79" s="143"/>
      <c r="B79" s="144"/>
      <c r="C79" s="166"/>
      <c r="D79" s="157"/>
      <c r="E79" s="157"/>
      <c r="F79" s="157"/>
      <c r="G79" s="157"/>
      <c r="H79" s="157"/>
      <c r="I79" s="157"/>
      <c r="J79" s="157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</row>
    <row r="80" spans="1:27" ht="18" customHeight="1">
      <c r="A80" s="143"/>
      <c r="B80" s="144"/>
      <c r="C80" s="166"/>
      <c r="D80" s="157"/>
      <c r="E80" s="157"/>
      <c r="F80" s="157"/>
      <c r="G80" s="157"/>
      <c r="H80" s="157"/>
      <c r="I80" s="157"/>
      <c r="J80" s="157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</row>
    <row r="81" spans="1:27" ht="18" customHeight="1">
      <c r="A81" s="143"/>
      <c r="B81" s="144"/>
      <c r="C81" s="166"/>
      <c r="D81" s="157"/>
      <c r="E81" s="157"/>
      <c r="F81" s="157"/>
      <c r="G81" s="157"/>
      <c r="H81" s="157"/>
      <c r="I81" s="157"/>
      <c r="J81" s="157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</row>
    <row r="82" spans="1:27" ht="18" customHeight="1">
      <c r="A82" s="143"/>
      <c r="B82" s="144"/>
      <c r="C82" s="166"/>
      <c r="D82" s="157"/>
      <c r="E82" s="157"/>
      <c r="F82" s="157"/>
      <c r="G82" s="157"/>
      <c r="H82" s="157"/>
      <c r="I82" s="157"/>
      <c r="J82" s="157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</row>
    <row r="83" spans="1:27" ht="18" customHeight="1">
      <c r="A83" s="143"/>
      <c r="B83" s="144"/>
      <c r="C83" s="166"/>
      <c r="D83" s="157"/>
      <c r="E83" s="157"/>
      <c r="F83" s="157"/>
      <c r="G83" s="157"/>
      <c r="H83" s="157"/>
      <c r="I83" s="157"/>
      <c r="J83" s="157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</row>
    <row r="84" spans="1:27" ht="18" customHeight="1">
      <c r="A84" s="143"/>
      <c r="B84" s="144"/>
      <c r="C84" s="166"/>
      <c r="D84" s="157"/>
      <c r="E84" s="157"/>
      <c r="F84" s="157"/>
      <c r="G84" s="157"/>
      <c r="H84" s="157"/>
      <c r="I84" s="157"/>
      <c r="J84" s="157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</row>
    <row r="85" spans="1:27" ht="18" customHeight="1">
      <c r="A85" s="143"/>
      <c r="B85" s="144"/>
      <c r="C85" s="166"/>
      <c r="D85" s="157"/>
      <c r="E85" s="157"/>
      <c r="F85" s="157"/>
      <c r="G85" s="157"/>
      <c r="H85" s="157"/>
      <c r="I85" s="157"/>
      <c r="J85" s="157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</row>
    <row r="86" spans="1:27" ht="18" customHeight="1">
      <c r="A86" s="143"/>
      <c r="B86" s="144"/>
      <c r="C86" s="166"/>
      <c r="D86" s="157"/>
      <c r="E86" s="157"/>
      <c r="F86" s="157"/>
      <c r="G86" s="157"/>
      <c r="H86" s="157"/>
      <c r="I86" s="157"/>
      <c r="J86" s="157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</row>
    <row r="87" spans="1:27" ht="18" customHeight="1">
      <c r="A87" s="143"/>
      <c r="B87" s="144"/>
      <c r="C87" s="166"/>
      <c r="D87" s="157"/>
      <c r="E87" s="157"/>
      <c r="F87" s="157"/>
      <c r="G87" s="157"/>
      <c r="H87" s="157"/>
      <c r="I87" s="157"/>
      <c r="J87" s="157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</row>
    <row r="88" spans="1:27" ht="18" customHeight="1">
      <c r="A88" s="143"/>
      <c r="B88" s="144"/>
      <c r="C88" s="166"/>
      <c r="D88" s="157"/>
      <c r="E88" s="157"/>
      <c r="F88" s="157"/>
      <c r="G88" s="157"/>
      <c r="H88" s="157"/>
      <c r="I88" s="157"/>
      <c r="J88" s="157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</row>
    <row r="89" spans="1:27" ht="18" customHeight="1">
      <c r="A89" s="143"/>
      <c r="B89" s="144"/>
      <c r="C89" s="166"/>
      <c r="D89" s="157"/>
      <c r="E89" s="157"/>
      <c r="F89" s="157"/>
      <c r="G89" s="157"/>
      <c r="H89" s="157"/>
      <c r="I89" s="157"/>
      <c r="J89" s="157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</row>
    <row r="90" spans="1:27" ht="18" customHeight="1">
      <c r="A90" s="143"/>
      <c r="B90" s="144"/>
      <c r="C90" s="166"/>
      <c r="D90" s="157"/>
      <c r="E90" s="157"/>
      <c r="F90" s="157"/>
      <c r="G90" s="157"/>
      <c r="H90" s="157"/>
      <c r="I90" s="157"/>
      <c r="J90" s="157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</row>
    <row r="91" spans="1:27" ht="18" customHeight="1">
      <c r="A91" s="143"/>
      <c r="B91" s="144"/>
      <c r="C91" s="166"/>
      <c r="D91" s="157"/>
      <c r="E91" s="157"/>
      <c r="F91" s="157"/>
      <c r="G91" s="157"/>
      <c r="H91" s="157"/>
      <c r="I91" s="157"/>
      <c r="J91" s="157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</row>
    <row r="92" spans="1:27" ht="18" customHeight="1">
      <c r="A92" s="143"/>
      <c r="B92" s="144"/>
      <c r="C92" s="166"/>
      <c r="D92" s="157"/>
      <c r="E92" s="157"/>
      <c r="F92" s="157"/>
      <c r="G92" s="157"/>
      <c r="H92" s="157"/>
      <c r="I92" s="157"/>
      <c r="J92" s="157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</row>
    <row r="93" spans="1:27" ht="18" customHeight="1">
      <c r="A93" s="143"/>
      <c r="B93" s="144"/>
      <c r="C93" s="166"/>
      <c r="D93" s="157"/>
      <c r="E93" s="157"/>
      <c r="F93" s="157"/>
      <c r="G93" s="157"/>
      <c r="H93" s="157"/>
      <c r="I93" s="157"/>
      <c r="J93" s="157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</row>
    <row r="94" spans="1:27" ht="18" customHeight="1">
      <c r="A94" s="143"/>
      <c r="B94" s="144"/>
      <c r="C94" s="166"/>
      <c r="D94" s="157"/>
      <c r="E94" s="157"/>
      <c r="F94" s="157"/>
      <c r="G94" s="157"/>
      <c r="H94" s="157"/>
      <c r="I94" s="157"/>
      <c r="J94" s="157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</row>
    <row r="95" spans="1:27" ht="18" customHeight="1">
      <c r="A95" s="143"/>
      <c r="B95" s="144"/>
      <c r="C95" s="166"/>
      <c r="D95" s="157"/>
      <c r="E95" s="157"/>
      <c r="F95" s="157"/>
      <c r="G95" s="157"/>
      <c r="H95" s="157"/>
      <c r="I95" s="157"/>
      <c r="J95" s="157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</row>
    <row r="96" spans="1:27" ht="18" customHeight="1">
      <c r="A96" s="143"/>
      <c r="B96" s="144"/>
      <c r="C96" s="166"/>
      <c r="D96" s="157"/>
      <c r="E96" s="157"/>
      <c r="F96" s="157"/>
      <c r="G96" s="157"/>
      <c r="H96" s="157"/>
      <c r="I96" s="157"/>
      <c r="J96" s="157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</row>
    <row r="97" spans="1:27" ht="18" customHeight="1">
      <c r="A97" s="143"/>
      <c r="B97" s="144"/>
      <c r="C97" s="166"/>
      <c r="D97" s="157"/>
      <c r="E97" s="157"/>
      <c r="F97" s="157"/>
      <c r="G97" s="157"/>
      <c r="H97" s="157"/>
      <c r="I97" s="157"/>
      <c r="J97" s="157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</row>
    <row r="98" spans="1:27" ht="18" customHeight="1">
      <c r="A98" s="143"/>
      <c r="B98" s="144"/>
      <c r="C98" s="166"/>
      <c r="D98" s="157"/>
      <c r="E98" s="157"/>
      <c r="F98" s="157"/>
      <c r="G98" s="157"/>
      <c r="H98" s="157"/>
      <c r="I98" s="157"/>
      <c r="J98" s="157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</row>
    <row r="99" spans="1:27" ht="18" customHeight="1">
      <c r="A99" s="143"/>
      <c r="B99" s="144"/>
      <c r="C99" s="166"/>
      <c r="D99" s="157"/>
      <c r="E99" s="157"/>
      <c r="F99" s="157"/>
      <c r="G99" s="157"/>
      <c r="H99" s="157"/>
      <c r="I99" s="157"/>
      <c r="J99" s="157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</row>
    <row r="100" spans="1:27" ht="18" customHeight="1">
      <c r="A100" s="143"/>
      <c r="B100" s="144"/>
      <c r="C100" s="166"/>
      <c r="D100" s="157"/>
      <c r="E100" s="157"/>
      <c r="F100" s="157"/>
      <c r="G100" s="157"/>
      <c r="H100" s="157"/>
      <c r="I100" s="157"/>
      <c r="J100" s="157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</row>
    <row r="101" spans="1:27" ht="18" customHeight="1">
      <c r="A101" s="143"/>
      <c r="B101" s="144"/>
      <c r="C101" s="166"/>
      <c r="D101" s="157"/>
      <c r="E101" s="157"/>
      <c r="F101" s="157"/>
      <c r="G101" s="157"/>
      <c r="H101" s="157"/>
      <c r="I101" s="157"/>
      <c r="J101" s="157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</row>
    <row r="102" spans="1:27" ht="18" customHeight="1">
      <c r="A102" s="143"/>
      <c r="B102" s="144"/>
      <c r="C102" s="166"/>
      <c r="D102" s="157"/>
      <c r="E102" s="157"/>
      <c r="F102" s="157"/>
      <c r="G102" s="157"/>
      <c r="H102" s="157"/>
      <c r="I102" s="157"/>
      <c r="J102" s="157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</row>
    <row r="103" spans="1:27" ht="18" customHeight="1">
      <c r="A103" s="143"/>
      <c r="B103" s="144"/>
      <c r="C103" s="166"/>
      <c r="D103" s="157"/>
      <c r="E103" s="157"/>
      <c r="F103" s="157"/>
      <c r="G103" s="157"/>
      <c r="H103" s="157"/>
      <c r="I103" s="157"/>
      <c r="J103" s="157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</row>
    <row r="104" spans="1:27" ht="18" customHeight="1">
      <c r="A104" s="143"/>
      <c r="B104" s="144"/>
      <c r="C104" s="166"/>
      <c r="D104" s="157"/>
      <c r="E104" s="157"/>
      <c r="F104" s="157"/>
      <c r="G104" s="157"/>
      <c r="H104" s="157"/>
      <c r="I104" s="157"/>
      <c r="J104" s="157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</row>
    <row r="105" spans="1:27" ht="18" customHeight="1">
      <c r="A105" s="143"/>
      <c r="B105" s="144"/>
      <c r="C105" s="166"/>
      <c r="D105" s="157"/>
      <c r="E105" s="157"/>
      <c r="F105" s="157"/>
      <c r="G105" s="157"/>
      <c r="H105" s="157"/>
      <c r="I105" s="157"/>
      <c r="J105" s="157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</row>
    <row r="106" spans="1:27" ht="18" customHeight="1">
      <c r="A106" s="143"/>
      <c r="B106" s="144"/>
      <c r="C106" s="166"/>
      <c r="D106" s="157"/>
      <c r="E106" s="157"/>
      <c r="F106" s="157"/>
      <c r="G106" s="157"/>
      <c r="H106" s="157"/>
      <c r="I106" s="157"/>
      <c r="J106" s="157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</row>
    <row r="107" spans="1:27" ht="18" customHeight="1">
      <c r="A107" s="143"/>
      <c r="B107" s="144"/>
      <c r="C107" s="166"/>
      <c r="D107" s="157"/>
      <c r="E107" s="157"/>
      <c r="F107" s="157"/>
      <c r="G107" s="157"/>
      <c r="H107" s="157"/>
      <c r="I107" s="157"/>
      <c r="J107" s="157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</row>
    <row r="108" spans="1:27" ht="18" customHeight="1">
      <c r="A108" s="143"/>
      <c r="B108" s="144"/>
      <c r="C108" s="166"/>
      <c r="D108" s="157"/>
      <c r="E108" s="157"/>
      <c r="F108" s="157"/>
      <c r="G108" s="157"/>
      <c r="H108" s="157"/>
      <c r="I108" s="157"/>
      <c r="J108" s="157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</row>
    <row r="109" spans="1:27" ht="18" customHeight="1">
      <c r="A109" s="143"/>
      <c r="B109" s="144"/>
      <c r="C109" s="166"/>
      <c r="D109" s="157"/>
      <c r="E109" s="157"/>
      <c r="F109" s="157"/>
      <c r="G109" s="157"/>
      <c r="H109" s="157"/>
      <c r="I109" s="157"/>
      <c r="J109" s="157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</row>
    <row r="110" spans="1:27" ht="18" customHeight="1">
      <c r="A110" s="143"/>
      <c r="B110" s="144"/>
      <c r="C110" s="166"/>
      <c r="D110" s="157"/>
      <c r="E110" s="157"/>
      <c r="F110" s="157"/>
      <c r="G110" s="157"/>
      <c r="H110" s="157"/>
      <c r="I110" s="157"/>
      <c r="J110" s="157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</row>
    <row r="111" spans="1:27" ht="18" customHeight="1">
      <c r="A111" s="143"/>
      <c r="B111" s="144"/>
      <c r="C111" s="166"/>
      <c r="D111" s="157"/>
      <c r="E111" s="157"/>
      <c r="F111" s="157"/>
      <c r="G111" s="157"/>
      <c r="H111" s="157"/>
      <c r="I111" s="157"/>
      <c r="J111" s="157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</row>
    <row r="112" spans="1:27" ht="18" customHeight="1">
      <c r="A112" s="143"/>
      <c r="B112" s="144"/>
      <c r="C112" s="166"/>
      <c r="D112" s="157"/>
      <c r="E112" s="157"/>
      <c r="F112" s="157"/>
      <c r="G112" s="157"/>
      <c r="H112" s="157"/>
      <c r="I112" s="157"/>
      <c r="J112" s="157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</row>
    <row r="113" spans="1:27" ht="18" customHeight="1">
      <c r="A113" s="143"/>
      <c r="B113" s="144"/>
      <c r="C113" s="166"/>
      <c r="D113" s="157"/>
      <c r="E113" s="157"/>
      <c r="F113" s="157"/>
      <c r="G113" s="157"/>
      <c r="H113" s="157"/>
      <c r="I113" s="157"/>
      <c r="J113" s="157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</row>
    <row r="114" spans="1:27" ht="18" customHeight="1">
      <c r="A114" s="143"/>
      <c r="B114" s="144"/>
      <c r="C114" s="166"/>
      <c r="D114" s="157"/>
      <c r="E114" s="157"/>
      <c r="F114" s="157"/>
      <c r="G114" s="157"/>
      <c r="H114" s="157"/>
      <c r="I114" s="157"/>
      <c r="J114" s="157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</row>
    <row r="115" spans="1:27" ht="18" customHeight="1">
      <c r="A115" s="143"/>
      <c r="B115" s="144"/>
      <c r="C115" s="166"/>
      <c r="D115" s="157"/>
      <c r="E115" s="157"/>
      <c r="F115" s="157"/>
      <c r="G115" s="157"/>
      <c r="H115" s="157"/>
      <c r="I115" s="157"/>
      <c r="J115" s="157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</row>
    <row r="116" spans="1:27" ht="18" customHeight="1">
      <c r="A116" s="143"/>
      <c r="B116" s="144"/>
      <c r="C116" s="166"/>
      <c r="D116" s="157"/>
      <c r="E116" s="157"/>
      <c r="F116" s="157"/>
      <c r="G116" s="157"/>
      <c r="H116" s="157"/>
      <c r="I116" s="157"/>
      <c r="J116" s="157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</row>
    <row r="117" spans="1:27" ht="18" customHeight="1">
      <c r="A117" s="143"/>
      <c r="B117" s="144"/>
      <c r="C117" s="166"/>
      <c r="D117" s="157"/>
      <c r="E117" s="157"/>
      <c r="F117" s="157"/>
      <c r="G117" s="157"/>
      <c r="H117" s="157"/>
      <c r="I117" s="157"/>
      <c r="J117" s="157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</row>
    <row r="118" spans="1:27" ht="18" customHeight="1">
      <c r="A118" s="143"/>
      <c r="B118" s="144"/>
      <c r="C118" s="166"/>
      <c r="D118" s="157"/>
      <c r="E118" s="157"/>
      <c r="F118" s="157"/>
      <c r="G118" s="157"/>
      <c r="H118" s="157"/>
      <c r="I118" s="157"/>
      <c r="J118" s="157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</row>
    <row r="119" spans="1:27" ht="18" customHeight="1">
      <c r="A119" s="143"/>
      <c r="B119" s="144"/>
      <c r="C119" s="166"/>
      <c r="D119" s="157"/>
      <c r="E119" s="157"/>
      <c r="F119" s="157"/>
      <c r="G119" s="157"/>
      <c r="H119" s="157"/>
      <c r="I119" s="157"/>
      <c r="J119" s="157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</row>
    <row r="120" spans="1:27" ht="18" customHeight="1">
      <c r="A120" s="143"/>
      <c r="B120" s="144"/>
      <c r="C120" s="166"/>
      <c r="D120" s="157"/>
      <c r="E120" s="157"/>
      <c r="F120" s="157"/>
      <c r="G120" s="157"/>
      <c r="H120" s="157"/>
      <c r="I120" s="157"/>
      <c r="J120" s="157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</row>
    <row r="121" spans="1:27" ht="18" customHeight="1">
      <c r="A121" s="143"/>
      <c r="B121" s="144"/>
      <c r="C121" s="166"/>
      <c r="D121" s="157"/>
      <c r="E121" s="157"/>
      <c r="F121" s="157"/>
      <c r="G121" s="157"/>
      <c r="H121" s="157"/>
      <c r="I121" s="157"/>
      <c r="J121" s="157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</row>
    <row r="122" spans="1:27" ht="18" customHeight="1">
      <c r="A122" s="143"/>
      <c r="B122" s="144"/>
      <c r="C122" s="166"/>
      <c r="D122" s="157"/>
      <c r="E122" s="157"/>
      <c r="F122" s="157"/>
      <c r="G122" s="157"/>
      <c r="H122" s="157"/>
      <c r="I122" s="157"/>
      <c r="J122" s="157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</row>
    <row r="123" spans="1:27" ht="18" customHeight="1">
      <c r="A123" s="143"/>
      <c r="B123" s="144"/>
      <c r="C123" s="166"/>
      <c r="D123" s="157"/>
      <c r="E123" s="157"/>
      <c r="F123" s="157"/>
      <c r="G123" s="157"/>
      <c r="H123" s="157"/>
      <c r="I123" s="157"/>
      <c r="J123" s="157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</row>
    <row r="124" spans="1:27" ht="18" customHeight="1">
      <c r="A124" s="143"/>
      <c r="B124" s="144"/>
      <c r="C124" s="166"/>
      <c r="D124" s="157"/>
      <c r="E124" s="157"/>
      <c r="F124" s="157"/>
      <c r="G124" s="157"/>
      <c r="H124" s="157"/>
      <c r="I124" s="157"/>
      <c r="J124" s="157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</row>
    <row r="125" spans="1:27" ht="18" customHeight="1">
      <c r="A125" s="143"/>
      <c r="B125" s="144"/>
      <c r="C125" s="166"/>
      <c r="D125" s="157"/>
      <c r="E125" s="157"/>
      <c r="F125" s="157"/>
      <c r="G125" s="157"/>
      <c r="H125" s="157"/>
      <c r="I125" s="157"/>
      <c r="J125" s="157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</row>
    <row r="126" spans="1:27" ht="18" customHeight="1">
      <c r="A126" s="143"/>
      <c r="B126" s="144"/>
      <c r="C126" s="166"/>
      <c r="D126" s="157"/>
      <c r="E126" s="157"/>
      <c r="F126" s="157"/>
      <c r="G126" s="157"/>
      <c r="H126" s="157"/>
      <c r="I126" s="157"/>
      <c r="J126" s="157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</row>
    <row r="127" spans="1:27" ht="18" customHeight="1">
      <c r="A127" s="143"/>
      <c r="B127" s="144"/>
      <c r="C127" s="166"/>
      <c r="D127" s="157"/>
      <c r="E127" s="157"/>
      <c r="F127" s="157"/>
      <c r="G127" s="157"/>
      <c r="H127" s="157"/>
      <c r="I127" s="157"/>
      <c r="J127" s="157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</row>
    <row r="128" spans="1:27" ht="18" customHeight="1">
      <c r="A128" s="143"/>
      <c r="B128" s="144"/>
      <c r="C128" s="166"/>
      <c r="D128" s="157"/>
      <c r="E128" s="157"/>
      <c r="F128" s="157"/>
      <c r="G128" s="157"/>
      <c r="H128" s="157"/>
      <c r="I128" s="157"/>
      <c r="J128" s="157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</row>
    <row r="129" spans="1:27" ht="18" customHeight="1">
      <c r="A129" s="143"/>
      <c r="B129" s="144"/>
      <c r="C129" s="166"/>
      <c r="D129" s="157"/>
      <c r="E129" s="157"/>
      <c r="F129" s="157"/>
      <c r="G129" s="157"/>
      <c r="H129" s="157"/>
      <c r="I129" s="157"/>
      <c r="J129" s="157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</row>
    <row r="130" spans="1:27" ht="18" customHeight="1">
      <c r="A130" s="143"/>
      <c r="B130" s="144"/>
      <c r="C130" s="166"/>
      <c r="D130" s="157"/>
      <c r="E130" s="157"/>
      <c r="F130" s="157"/>
      <c r="G130" s="157"/>
      <c r="H130" s="157"/>
      <c r="I130" s="157"/>
      <c r="J130" s="157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</row>
    <row r="131" spans="1:27" ht="18" customHeight="1">
      <c r="A131" s="143"/>
      <c r="B131" s="144"/>
      <c r="C131" s="166"/>
      <c r="D131" s="157"/>
      <c r="E131" s="157"/>
      <c r="F131" s="157"/>
      <c r="G131" s="157"/>
      <c r="H131" s="157"/>
      <c r="I131" s="157"/>
      <c r="J131" s="157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</row>
    <row r="132" spans="1:27" ht="18" customHeight="1">
      <c r="A132" s="143"/>
      <c r="B132" s="144"/>
      <c r="C132" s="166"/>
      <c r="D132" s="157"/>
      <c r="E132" s="157"/>
      <c r="F132" s="157"/>
      <c r="G132" s="157"/>
      <c r="H132" s="157"/>
      <c r="I132" s="157"/>
      <c r="J132" s="157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</row>
    <row r="133" spans="1:27" ht="18" customHeight="1">
      <c r="A133" s="143"/>
      <c r="B133" s="144"/>
      <c r="C133" s="166"/>
      <c r="D133" s="157"/>
      <c r="E133" s="157"/>
      <c r="F133" s="157"/>
      <c r="G133" s="157"/>
      <c r="H133" s="157"/>
      <c r="I133" s="157"/>
      <c r="J133" s="157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</row>
    <row r="134" spans="1:27" ht="18" customHeight="1">
      <c r="A134" s="143"/>
      <c r="B134" s="144"/>
      <c r="C134" s="166"/>
      <c r="D134" s="157"/>
      <c r="E134" s="157"/>
      <c r="F134" s="157"/>
      <c r="G134" s="157"/>
      <c r="H134" s="157"/>
      <c r="I134" s="157"/>
      <c r="J134" s="157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</row>
    <row r="135" spans="1:27" ht="18" customHeight="1">
      <c r="A135" s="143"/>
      <c r="B135" s="144"/>
      <c r="C135" s="166"/>
      <c r="D135" s="157"/>
      <c r="E135" s="157"/>
      <c r="F135" s="157"/>
      <c r="G135" s="157"/>
      <c r="H135" s="157"/>
      <c r="I135" s="157"/>
      <c r="J135" s="157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</row>
    <row r="136" spans="1:27" ht="18" customHeight="1">
      <c r="A136" s="143"/>
      <c r="B136" s="144"/>
      <c r="C136" s="166"/>
      <c r="D136" s="157"/>
      <c r="E136" s="157"/>
      <c r="F136" s="157"/>
      <c r="G136" s="157"/>
      <c r="H136" s="157"/>
      <c r="I136" s="157"/>
      <c r="J136" s="157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</row>
    <row r="137" spans="1:27" ht="18" customHeight="1">
      <c r="A137" s="143"/>
      <c r="B137" s="144"/>
      <c r="C137" s="166"/>
      <c r="D137" s="157"/>
      <c r="E137" s="157"/>
      <c r="F137" s="157"/>
      <c r="G137" s="157"/>
      <c r="H137" s="157"/>
      <c r="I137" s="157"/>
      <c r="J137" s="157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</row>
    <row r="138" spans="1:27" ht="18" customHeight="1">
      <c r="A138" s="143"/>
      <c r="B138" s="144"/>
      <c r="C138" s="166"/>
      <c r="D138" s="157"/>
      <c r="E138" s="157"/>
      <c r="F138" s="157"/>
      <c r="G138" s="157"/>
      <c r="H138" s="157"/>
      <c r="I138" s="157"/>
      <c r="J138" s="157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</row>
    <row r="139" spans="1:27" ht="18" customHeight="1">
      <c r="A139" s="143"/>
      <c r="B139" s="144"/>
      <c r="C139" s="166"/>
      <c r="D139" s="157"/>
      <c r="E139" s="157"/>
      <c r="F139" s="157"/>
      <c r="G139" s="157"/>
      <c r="H139" s="157"/>
      <c r="I139" s="157"/>
      <c r="J139" s="157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</row>
    <row r="140" spans="1:27" ht="18" customHeight="1">
      <c r="A140" s="143"/>
      <c r="B140" s="144"/>
      <c r="C140" s="166"/>
      <c r="D140" s="157"/>
      <c r="E140" s="157"/>
      <c r="F140" s="157"/>
      <c r="G140" s="157"/>
      <c r="H140" s="157"/>
      <c r="I140" s="157"/>
      <c r="J140" s="157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</row>
    <row r="141" spans="1:27" ht="18" customHeight="1">
      <c r="A141" s="143"/>
      <c r="B141" s="144"/>
      <c r="C141" s="166"/>
      <c r="D141" s="157"/>
      <c r="E141" s="157"/>
      <c r="F141" s="157"/>
      <c r="G141" s="157"/>
      <c r="H141" s="157"/>
      <c r="I141" s="157"/>
      <c r="J141" s="157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</row>
    <row r="142" spans="1:27" ht="18" customHeight="1">
      <c r="A142" s="143"/>
      <c r="B142" s="144"/>
      <c r="C142" s="166"/>
      <c r="D142" s="157"/>
      <c r="E142" s="157"/>
      <c r="F142" s="157"/>
      <c r="G142" s="157"/>
      <c r="H142" s="157"/>
      <c r="I142" s="157"/>
      <c r="J142" s="157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</row>
    <row r="143" spans="1:27" ht="18" customHeight="1">
      <c r="A143" s="143"/>
      <c r="B143" s="144"/>
      <c r="C143" s="166"/>
      <c r="D143" s="157"/>
      <c r="E143" s="157"/>
      <c r="F143" s="157"/>
      <c r="G143" s="157"/>
      <c r="H143" s="157"/>
      <c r="I143" s="157"/>
      <c r="J143" s="157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</row>
    <row r="144" spans="1:27" ht="18" customHeight="1">
      <c r="A144" s="143"/>
      <c r="B144" s="144"/>
      <c r="C144" s="166"/>
      <c r="D144" s="157"/>
      <c r="E144" s="157"/>
      <c r="F144" s="157"/>
      <c r="G144" s="157"/>
      <c r="H144" s="157"/>
      <c r="I144" s="157"/>
      <c r="J144" s="157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</row>
    <row r="145" spans="1:27" ht="18" customHeight="1">
      <c r="A145" s="143"/>
      <c r="B145" s="144"/>
      <c r="C145" s="166"/>
      <c r="D145" s="157"/>
      <c r="E145" s="157"/>
      <c r="F145" s="157"/>
      <c r="G145" s="157"/>
      <c r="H145" s="157"/>
      <c r="I145" s="157"/>
      <c r="J145" s="157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</row>
    <row r="146" spans="1:27" ht="18" customHeight="1">
      <c r="A146" s="143"/>
      <c r="B146" s="144"/>
      <c r="C146" s="166"/>
      <c r="D146" s="157"/>
      <c r="E146" s="157"/>
      <c r="F146" s="157"/>
      <c r="G146" s="157"/>
      <c r="H146" s="157"/>
      <c r="I146" s="157"/>
      <c r="J146" s="157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</row>
    <row r="147" spans="1:27" ht="18" customHeight="1">
      <c r="A147" s="143"/>
      <c r="B147" s="144"/>
      <c r="C147" s="166"/>
      <c r="D147" s="157"/>
      <c r="E147" s="157"/>
      <c r="F147" s="157"/>
      <c r="G147" s="157"/>
      <c r="H147" s="157"/>
      <c r="I147" s="157"/>
      <c r="J147" s="157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</row>
    <row r="148" spans="1:27" ht="18" customHeight="1">
      <c r="A148" s="143"/>
      <c r="B148" s="144"/>
      <c r="C148" s="166"/>
      <c r="D148" s="157"/>
      <c r="E148" s="157"/>
      <c r="F148" s="157"/>
      <c r="G148" s="157"/>
      <c r="H148" s="157"/>
      <c r="I148" s="157"/>
      <c r="J148" s="157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</row>
    <row r="149" spans="1:27" ht="18" customHeight="1">
      <c r="A149" s="143"/>
      <c r="B149" s="144"/>
      <c r="C149" s="166"/>
      <c r="D149" s="157"/>
      <c r="E149" s="157"/>
      <c r="F149" s="157"/>
      <c r="G149" s="157"/>
      <c r="H149" s="157"/>
      <c r="I149" s="157"/>
      <c r="J149" s="157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</row>
    <row r="150" spans="1:27" ht="18" customHeight="1">
      <c r="A150" s="143"/>
      <c r="B150" s="144"/>
      <c r="C150" s="166"/>
      <c r="D150" s="157"/>
      <c r="E150" s="157"/>
      <c r="F150" s="157"/>
      <c r="G150" s="157"/>
      <c r="H150" s="157"/>
      <c r="I150" s="157"/>
      <c r="J150" s="157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</row>
    <row r="151" spans="1:27" ht="18" customHeight="1">
      <c r="A151" s="143"/>
      <c r="B151" s="144"/>
      <c r="C151" s="166"/>
      <c r="D151" s="157"/>
      <c r="E151" s="157"/>
      <c r="F151" s="157"/>
      <c r="G151" s="157"/>
      <c r="H151" s="157"/>
      <c r="I151" s="157"/>
      <c r="J151" s="157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</row>
    <row r="152" spans="1:27" ht="18" customHeight="1">
      <c r="A152" s="143"/>
      <c r="B152" s="144"/>
      <c r="C152" s="166"/>
      <c r="D152" s="157"/>
      <c r="E152" s="157"/>
      <c r="F152" s="157"/>
      <c r="G152" s="157"/>
      <c r="H152" s="157"/>
      <c r="I152" s="157"/>
      <c r="J152" s="157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</row>
    <row r="153" spans="1:27" ht="18" customHeight="1">
      <c r="A153" s="143"/>
      <c r="B153" s="144"/>
      <c r="C153" s="166"/>
      <c r="D153" s="157"/>
      <c r="E153" s="157"/>
      <c r="F153" s="157"/>
      <c r="G153" s="157"/>
      <c r="H153" s="157"/>
      <c r="I153" s="157"/>
      <c r="J153" s="157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</row>
    <row r="154" spans="1:27" ht="18" customHeight="1">
      <c r="A154" s="143"/>
      <c r="B154" s="144"/>
      <c r="C154" s="166"/>
      <c r="D154" s="157"/>
      <c r="E154" s="157"/>
      <c r="F154" s="157"/>
      <c r="G154" s="157"/>
      <c r="H154" s="157"/>
      <c r="I154" s="157"/>
      <c r="J154" s="157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</row>
    <row r="155" spans="1:27" ht="18" customHeight="1">
      <c r="A155" s="143"/>
      <c r="B155" s="144"/>
      <c r="C155" s="166"/>
      <c r="D155" s="157"/>
      <c r="E155" s="157"/>
      <c r="F155" s="157"/>
      <c r="G155" s="157"/>
      <c r="H155" s="157"/>
      <c r="I155" s="157"/>
      <c r="J155" s="157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</row>
    <row r="156" spans="1:27" ht="18" customHeight="1">
      <c r="A156" s="143"/>
      <c r="B156" s="144"/>
      <c r="C156" s="166"/>
      <c r="D156" s="157"/>
      <c r="E156" s="157"/>
      <c r="F156" s="157"/>
      <c r="G156" s="157"/>
      <c r="H156" s="157"/>
      <c r="I156" s="157"/>
      <c r="J156" s="157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</row>
    <row r="157" spans="1:27" ht="18" customHeight="1">
      <c r="A157" s="143"/>
      <c r="B157" s="144"/>
      <c r="C157" s="166"/>
      <c r="D157" s="157"/>
      <c r="E157" s="157"/>
      <c r="F157" s="157"/>
      <c r="G157" s="157"/>
      <c r="H157" s="157"/>
      <c r="I157" s="157"/>
      <c r="J157" s="157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</row>
    <row r="158" spans="1:27" ht="18" customHeight="1">
      <c r="A158" s="143"/>
      <c r="B158" s="144"/>
      <c r="C158" s="166"/>
      <c r="D158" s="157"/>
      <c r="E158" s="157"/>
      <c r="F158" s="157"/>
      <c r="G158" s="157"/>
      <c r="H158" s="157"/>
      <c r="I158" s="157"/>
      <c r="J158" s="157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</row>
    <row r="159" spans="1:27" ht="18" customHeight="1">
      <c r="A159" s="143"/>
      <c r="B159" s="144"/>
      <c r="C159" s="166"/>
      <c r="D159" s="157"/>
      <c r="E159" s="157"/>
      <c r="F159" s="157"/>
      <c r="G159" s="157"/>
      <c r="H159" s="157"/>
      <c r="I159" s="157"/>
      <c r="J159" s="157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</row>
    <row r="160" spans="1:27" ht="18" customHeight="1">
      <c r="A160" s="143"/>
      <c r="B160" s="144"/>
      <c r="C160" s="166"/>
      <c r="D160" s="157"/>
      <c r="E160" s="157"/>
      <c r="F160" s="157"/>
      <c r="G160" s="157"/>
      <c r="H160" s="157"/>
      <c r="I160" s="157"/>
      <c r="J160" s="157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</row>
    <row r="161" spans="1:27" ht="18" customHeight="1">
      <c r="A161" s="143"/>
      <c r="B161" s="144"/>
      <c r="C161" s="166"/>
      <c r="D161" s="157"/>
      <c r="E161" s="157"/>
      <c r="F161" s="157"/>
      <c r="G161" s="157"/>
      <c r="H161" s="157"/>
      <c r="I161" s="157"/>
      <c r="J161" s="157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</row>
    <row r="162" spans="1:27" ht="18" customHeight="1">
      <c r="A162" s="143"/>
      <c r="B162" s="144"/>
      <c r="C162" s="166"/>
      <c r="D162" s="157"/>
      <c r="E162" s="157"/>
      <c r="F162" s="157"/>
      <c r="G162" s="157"/>
      <c r="H162" s="157"/>
      <c r="I162" s="157"/>
      <c r="J162" s="157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</row>
    <row r="163" spans="1:27" ht="18" customHeight="1">
      <c r="A163" s="143"/>
      <c r="B163" s="144"/>
      <c r="C163" s="166"/>
      <c r="D163" s="157"/>
      <c r="E163" s="157"/>
      <c r="F163" s="157"/>
      <c r="G163" s="157"/>
      <c r="H163" s="157"/>
      <c r="I163" s="157"/>
      <c r="J163" s="157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</row>
    <row r="164" spans="1:27" ht="18" customHeight="1">
      <c r="A164" s="143"/>
      <c r="B164" s="144"/>
      <c r="C164" s="166"/>
      <c r="D164" s="157"/>
      <c r="E164" s="157"/>
      <c r="F164" s="157"/>
      <c r="G164" s="157"/>
      <c r="H164" s="157"/>
      <c r="I164" s="157"/>
      <c r="J164" s="157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</row>
    <row r="165" spans="1:27" ht="18" customHeight="1">
      <c r="A165" s="143"/>
      <c r="B165" s="144"/>
      <c r="C165" s="166"/>
      <c r="D165" s="157"/>
      <c r="E165" s="157"/>
      <c r="F165" s="157"/>
      <c r="G165" s="157"/>
      <c r="H165" s="157"/>
      <c r="I165" s="157"/>
      <c r="J165" s="157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</row>
    <row r="166" spans="1:27" ht="18" customHeight="1">
      <c r="A166" s="143"/>
      <c r="B166" s="144"/>
      <c r="C166" s="166"/>
      <c r="D166" s="157"/>
      <c r="E166" s="157"/>
      <c r="F166" s="157"/>
      <c r="G166" s="157"/>
      <c r="H166" s="157"/>
      <c r="I166" s="157"/>
      <c r="J166" s="157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</row>
    <row r="167" spans="1:27" ht="18" customHeight="1">
      <c r="A167" s="143"/>
      <c r="B167" s="144"/>
      <c r="C167" s="166"/>
      <c r="D167" s="157"/>
      <c r="E167" s="157"/>
      <c r="F167" s="157"/>
      <c r="G167" s="157"/>
      <c r="H167" s="157"/>
      <c r="I167" s="157"/>
      <c r="J167" s="157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</row>
    <row r="168" spans="1:27" ht="18" customHeight="1">
      <c r="A168" s="143"/>
      <c r="B168" s="144"/>
      <c r="C168" s="166"/>
      <c r="D168" s="157"/>
      <c r="E168" s="157"/>
      <c r="F168" s="157"/>
      <c r="G168" s="157"/>
      <c r="H168" s="157"/>
      <c r="I168" s="157"/>
      <c r="J168" s="157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</row>
    <row r="169" spans="1:27" ht="18" customHeight="1">
      <c r="A169" s="143"/>
      <c r="B169" s="144"/>
      <c r="C169" s="166"/>
      <c r="D169" s="157"/>
      <c r="E169" s="157"/>
      <c r="F169" s="157"/>
      <c r="G169" s="157"/>
      <c r="H169" s="157"/>
      <c r="I169" s="157"/>
      <c r="J169" s="157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</row>
    <row r="170" spans="1:27" ht="18" customHeight="1">
      <c r="A170" s="143"/>
      <c r="B170" s="144"/>
      <c r="C170" s="166"/>
      <c r="D170" s="157"/>
      <c r="E170" s="157"/>
      <c r="F170" s="157"/>
      <c r="G170" s="157"/>
      <c r="H170" s="157"/>
      <c r="I170" s="157"/>
      <c r="J170" s="157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</row>
    <row r="171" spans="1:27" ht="18" customHeight="1">
      <c r="A171" s="143"/>
      <c r="B171" s="144"/>
      <c r="C171" s="166"/>
      <c r="D171" s="157"/>
      <c r="E171" s="157"/>
      <c r="F171" s="157"/>
      <c r="G171" s="157"/>
      <c r="H171" s="157"/>
      <c r="I171" s="157"/>
      <c r="J171" s="157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</row>
    <row r="172" spans="1:27" ht="18" customHeight="1">
      <c r="A172" s="143"/>
      <c r="B172" s="144"/>
      <c r="C172" s="166"/>
      <c r="D172" s="157"/>
      <c r="E172" s="157"/>
      <c r="F172" s="157"/>
      <c r="G172" s="157"/>
      <c r="H172" s="157"/>
      <c r="I172" s="157"/>
      <c r="J172" s="157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</row>
    <row r="173" spans="1:27" ht="18" customHeight="1">
      <c r="A173" s="143"/>
      <c r="B173" s="144"/>
      <c r="C173" s="166"/>
      <c r="D173" s="157"/>
      <c r="E173" s="157"/>
      <c r="F173" s="157"/>
      <c r="G173" s="157"/>
      <c r="H173" s="157"/>
      <c r="I173" s="157"/>
      <c r="J173" s="157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</row>
    <row r="174" spans="1:27" ht="18" customHeight="1">
      <c r="A174" s="143"/>
      <c r="B174" s="144"/>
      <c r="C174" s="166"/>
      <c r="D174" s="157"/>
      <c r="E174" s="157"/>
      <c r="F174" s="157"/>
      <c r="G174" s="157"/>
      <c r="H174" s="157"/>
      <c r="I174" s="157"/>
      <c r="J174" s="157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</row>
    <row r="175" spans="1:27" ht="18" customHeight="1">
      <c r="A175" s="143"/>
      <c r="B175" s="144"/>
      <c r="C175" s="166"/>
      <c r="D175" s="157"/>
      <c r="E175" s="157"/>
      <c r="F175" s="157"/>
      <c r="G175" s="157"/>
      <c r="H175" s="157"/>
      <c r="I175" s="157"/>
      <c r="J175" s="157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</row>
    <row r="176" spans="1:27" ht="18" customHeight="1">
      <c r="A176" s="143"/>
      <c r="B176" s="144"/>
      <c r="C176" s="166"/>
      <c r="D176" s="157"/>
      <c r="E176" s="157"/>
      <c r="F176" s="157"/>
      <c r="G176" s="157"/>
      <c r="H176" s="157"/>
      <c r="I176" s="157"/>
      <c r="J176" s="157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</row>
    <row r="177" spans="1:27" ht="18" customHeight="1">
      <c r="A177" s="143"/>
      <c r="B177" s="144"/>
      <c r="C177" s="166"/>
      <c r="D177" s="157"/>
      <c r="E177" s="157"/>
      <c r="F177" s="157"/>
      <c r="G177" s="157"/>
      <c r="H177" s="157"/>
      <c r="I177" s="157"/>
      <c r="J177" s="157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</row>
    <row r="178" spans="1:27" ht="18" customHeight="1">
      <c r="A178" s="143"/>
      <c r="B178" s="144"/>
      <c r="C178" s="166"/>
      <c r="D178" s="157"/>
      <c r="E178" s="157"/>
      <c r="F178" s="157"/>
      <c r="G178" s="157"/>
      <c r="H178" s="157"/>
      <c r="I178" s="157"/>
      <c r="J178" s="157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</row>
    <row r="179" spans="1:27" ht="18" customHeight="1">
      <c r="A179" s="143"/>
      <c r="B179" s="144"/>
      <c r="C179" s="166"/>
      <c r="D179" s="157"/>
      <c r="E179" s="157"/>
      <c r="F179" s="157"/>
      <c r="G179" s="157"/>
      <c r="H179" s="157"/>
      <c r="I179" s="157"/>
      <c r="J179" s="157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</row>
    <row r="180" spans="1:27" ht="18" customHeight="1">
      <c r="A180" s="143"/>
      <c r="B180" s="144"/>
      <c r="C180" s="166"/>
      <c r="D180" s="157"/>
      <c r="E180" s="157"/>
      <c r="F180" s="157"/>
      <c r="G180" s="157"/>
      <c r="H180" s="157"/>
      <c r="I180" s="157"/>
      <c r="J180" s="157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</row>
    <row r="181" spans="1:27" ht="18" customHeight="1">
      <c r="A181" s="143"/>
      <c r="B181" s="144"/>
      <c r="C181" s="166"/>
      <c r="D181" s="157"/>
      <c r="E181" s="157"/>
      <c r="F181" s="157"/>
      <c r="G181" s="157"/>
      <c r="H181" s="157"/>
      <c r="I181" s="157"/>
      <c r="J181" s="157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</row>
    <row r="182" spans="1:27" ht="18" customHeight="1">
      <c r="A182" s="143"/>
      <c r="B182" s="144"/>
      <c r="C182" s="166"/>
      <c r="D182" s="157"/>
      <c r="E182" s="157"/>
      <c r="F182" s="157"/>
      <c r="G182" s="157"/>
      <c r="H182" s="157"/>
      <c r="I182" s="157"/>
      <c r="J182" s="157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</row>
    <row r="183" spans="1:27" ht="18" customHeight="1">
      <c r="A183" s="143"/>
      <c r="B183" s="144"/>
      <c r="C183" s="166"/>
      <c r="D183" s="157"/>
      <c r="E183" s="157"/>
      <c r="F183" s="157"/>
      <c r="G183" s="157"/>
      <c r="H183" s="157"/>
      <c r="I183" s="157"/>
      <c r="J183" s="157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</row>
    <row r="184" spans="1:27" ht="18" customHeight="1">
      <c r="A184" s="143"/>
      <c r="B184" s="144"/>
      <c r="C184" s="166"/>
      <c r="D184" s="157"/>
      <c r="E184" s="157"/>
      <c r="F184" s="157"/>
      <c r="G184" s="157"/>
      <c r="H184" s="157"/>
      <c r="I184" s="157"/>
      <c r="J184" s="157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</row>
    <row r="185" spans="1:27" ht="18" customHeight="1">
      <c r="A185" s="143"/>
      <c r="B185" s="144"/>
      <c r="C185" s="166"/>
      <c r="D185" s="157"/>
      <c r="E185" s="157"/>
      <c r="F185" s="157"/>
      <c r="G185" s="157"/>
      <c r="H185" s="157"/>
      <c r="I185" s="157"/>
      <c r="J185" s="157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</row>
    <row r="186" spans="1:27" ht="18" customHeight="1">
      <c r="A186" s="143"/>
      <c r="B186" s="144"/>
      <c r="C186" s="166"/>
      <c r="D186" s="157"/>
      <c r="E186" s="157"/>
      <c r="F186" s="157"/>
      <c r="G186" s="157"/>
      <c r="H186" s="157"/>
      <c r="I186" s="157"/>
      <c r="J186" s="157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</row>
    <row r="187" spans="1:27" ht="18" customHeight="1">
      <c r="A187" s="143"/>
      <c r="B187" s="144"/>
      <c r="C187" s="166"/>
      <c r="D187" s="157"/>
      <c r="E187" s="157"/>
      <c r="F187" s="157"/>
      <c r="G187" s="157"/>
      <c r="H187" s="157"/>
      <c r="I187" s="157"/>
      <c r="J187" s="157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</row>
    <row r="188" spans="1:27" ht="18" customHeight="1">
      <c r="A188" s="143"/>
      <c r="B188" s="144"/>
      <c r="C188" s="166"/>
      <c r="D188" s="157"/>
      <c r="E188" s="157"/>
      <c r="F188" s="157"/>
      <c r="G188" s="157"/>
      <c r="H188" s="157"/>
      <c r="I188" s="157"/>
      <c r="J188" s="157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</row>
    <row r="189" spans="1:27" ht="18" customHeight="1">
      <c r="A189" s="143"/>
      <c r="B189" s="144"/>
      <c r="C189" s="166"/>
      <c r="D189" s="157"/>
      <c r="E189" s="157"/>
      <c r="F189" s="157"/>
      <c r="G189" s="157"/>
      <c r="H189" s="157"/>
      <c r="I189" s="157"/>
      <c r="J189" s="157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</row>
    <row r="190" spans="1:27" ht="18" customHeight="1">
      <c r="A190" s="143"/>
      <c r="B190" s="144"/>
      <c r="C190" s="166"/>
      <c r="D190" s="157"/>
      <c r="E190" s="157"/>
      <c r="F190" s="157"/>
      <c r="G190" s="157"/>
      <c r="H190" s="157"/>
      <c r="I190" s="157"/>
      <c r="J190" s="157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</row>
    <row r="191" spans="1:27" ht="18" customHeight="1">
      <c r="A191" s="143"/>
      <c r="B191" s="144"/>
      <c r="C191" s="166"/>
      <c r="D191" s="157"/>
      <c r="E191" s="157"/>
      <c r="F191" s="157"/>
      <c r="G191" s="157"/>
      <c r="H191" s="157"/>
      <c r="I191" s="157"/>
      <c r="J191" s="157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</row>
    <row r="192" spans="1:27" ht="18" customHeight="1">
      <c r="A192" s="143"/>
      <c r="B192" s="144"/>
      <c r="C192" s="166"/>
      <c r="D192" s="157"/>
      <c r="E192" s="157"/>
      <c r="F192" s="157"/>
      <c r="G192" s="157"/>
      <c r="H192" s="157"/>
      <c r="I192" s="157"/>
      <c r="J192" s="157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</row>
    <row r="193" spans="1:27" ht="18" customHeight="1">
      <c r="A193" s="143"/>
      <c r="B193" s="144"/>
      <c r="C193" s="166"/>
      <c r="D193" s="157"/>
      <c r="E193" s="157"/>
      <c r="F193" s="157"/>
      <c r="G193" s="157"/>
      <c r="H193" s="157"/>
      <c r="I193" s="157"/>
      <c r="J193" s="157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</row>
    <row r="194" spans="1:27" ht="18" customHeight="1">
      <c r="A194" s="143"/>
      <c r="B194" s="144"/>
      <c r="C194" s="166"/>
      <c r="D194" s="157"/>
      <c r="E194" s="157"/>
      <c r="F194" s="157"/>
      <c r="G194" s="157"/>
      <c r="H194" s="157"/>
      <c r="I194" s="157"/>
      <c r="J194" s="157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</row>
    <row r="195" spans="1:27" ht="18" customHeight="1">
      <c r="A195" s="143"/>
      <c r="B195" s="144"/>
      <c r="C195" s="166"/>
      <c r="D195" s="157"/>
      <c r="E195" s="157"/>
      <c r="F195" s="157"/>
      <c r="G195" s="157"/>
      <c r="H195" s="157"/>
      <c r="I195" s="157"/>
      <c r="J195" s="157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</row>
    <row r="196" spans="1:27" ht="18" customHeight="1">
      <c r="A196" s="143"/>
      <c r="B196" s="144"/>
      <c r="C196" s="166"/>
      <c r="D196" s="157"/>
      <c r="E196" s="157"/>
      <c r="F196" s="157"/>
      <c r="G196" s="157"/>
      <c r="H196" s="157"/>
      <c r="I196" s="157"/>
      <c r="J196" s="157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</row>
    <row r="197" spans="1:27" ht="18" customHeight="1">
      <c r="A197" s="143"/>
      <c r="B197" s="144"/>
      <c r="C197" s="166"/>
      <c r="D197" s="157"/>
      <c r="E197" s="157"/>
      <c r="F197" s="157"/>
      <c r="G197" s="157"/>
      <c r="H197" s="157"/>
      <c r="I197" s="157"/>
      <c r="J197" s="157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</row>
    <row r="198" spans="1:27" ht="18" customHeight="1">
      <c r="A198" s="143"/>
      <c r="B198" s="144"/>
      <c r="C198" s="166"/>
      <c r="D198" s="157"/>
      <c r="E198" s="157"/>
      <c r="F198" s="157"/>
      <c r="G198" s="157"/>
      <c r="H198" s="157"/>
      <c r="I198" s="157"/>
      <c r="J198" s="157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</row>
    <row r="199" spans="1:27" ht="18" customHeight="1">
      <c r="A199" s="143"/>
      <c r="B199" s="144"/>
      <c r="C199" s="166"/>
      <c r="D199" s="157"/>
      <c r="E199" s="157"/>
      <c r="F199" s="157"/>
      <c r="G199" s="157"/>
      <c r="H199" s="157"/>
      <c r="I199" s="157"/>
      <c r="J199" s="157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</row>
    <row r="200" spans="1:27" ht="18" customHeight="1">
      <c r="A200" s="143"/>
      <c r="B200" s="144"/>
      <c r="C200" s="166"/>
      <c r="D200" s="157"/>
      <c r="E200" s="157"/>
      <c r="F200" s="157"/>
      <c r="G200" s="157"/>
      <c r="H200" s="157"/>
      <c r="I200" s="157"/>
      <c r="J200" s="157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</row>
    <row r="201" spans="1:27" ht="18" customHeight="1">
      <c r="A201" s="143"/>
      <c r="B201" s="144"/>
      <c r="C201" s="166"/>
      <c r="D201" s="157"/>
      <c r="E201" s="157"/>
      <c r="F201" s="157"/>
      <c r="G201" s="157"/>
      <c r="H201" s="157"/>
      <c r="I201" s="157"/>
      <c r="J201" s="157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</row>
    <row r="202" spans="1:27" ht="18" customHeight="1">
      <c r="A202" s="143"/>
      <c r="B202" s="144"/>
      <c r="C202" s="166"/>
      <c r="D202" s="157"/>
      <c r="E202" s="157"/>
      <c r="F202" s="157"/>
      <c r="G202" s="157"/>
      <c r="H202" s="157"/>
      <c r="I202" s="157"/>
      <c r="J202" s="157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</row>
    <row r="203" spans="1:27" ht="18" customHeight="1">
      <c r="A203" s="143"/>
      <c r="B203" s="144"/>
      <c r="C203" s="166"/>
      <c r="D203" s="157"/>
      <c r="E203" s="157"/>
      <c r="F203" s="157"/>
      <c r="G203" s="157"/>
      <c r="H203" s="157"/>
      <c r="I203" s="157"/>
      <c r="J203" s="157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</row>
    <row r="204" spans="1:27" ht="18" customHeight="1">
      <c r="A204" s="143"/>
      <c r="B204" s="144"/>
      <c r="C204" s="166"/>
      <c r="D204" s="157"/>
      <c r="E204" s="157"/>
      <c r="F204" s="157"/>
      <c r="G204" s="157"/>
      <c r="H204" s="157"/>
      <c r="I204" s="157"/>
      <c r="J204" s="157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</row>
    <row r="205" spans="1:27" ht="18" customHeight="1">
      <c r="A205" s="143"/>
      <c r="B205" s="144"/>
      <c r="C205" s="166"/>
      <c r="D205" s="157"/>
      <c r="E205" s="157"/>
      <c r="F205" s="157"/>
      <c r="G205" s="157"/>
      <c r="H205" s="157"/>
      <c r="I205" s="157"/>
      <c r="J205" s="157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</row>
    <row r="206" spans="1:27" ht="18" customHeight="1">
      <c r="A206" s="143"/>
      <c r="B206" s="144"/>
      <c r="C206" s="166"/>
      <c r="D206" s="157"/>
      <c r="E206" s="157"/>
      <c r="F206" s="157"/>
      <c r="G206" s="157"/>
      <c r="H206" s="157"/>
      <c r="I206" s="157"/>
      <c r="J206" s="157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</row>
    <row r="207" spans="1:27" ht="18" customHeight="1">
      <c r="A207" s="143"/>
      <c r="B207" s="144"/>
      <c r="C207" s="166"/>
      <c r="D207" s="157"/>
      <c r="E207" s="157"/>
      <c r="F207" s="157"/>
      <c r="G207" s="157"/>
      <c r="H207" s="157"/>
      <c r="I207" s="157"/>
      <c r="J207" s="157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</row>
    <row r="208" spans="1:27" ht="18" customHeight="1">
      <c r="A208" s="143"/>
      <c r="B208" s="144"/>
      <c r="C208" s="166"/>
      <c r="D208" s="157"/>
      <c r="E208" s="157"/>
      <c r="F208" s="157"/>
      <c r="G208" s="157"/>
      <c r="H208" s="157"/>
      <c r="I208" s="157"/>
      <c r="J208" s="157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</row>
    <row r="209" spans="1:27" ht="18" customHeight="1">
      <c r="A209" s="143"/>
      <c r="B209" s="144"/>
      <c r="C209" s="166"/>
      <c r="D209" s="157"/>
      <c r="E209" s="157"/>
      <c r="F209" s="157"/>
      <c r="G209" s="157"/>
      <c r="H209" s="157"/>
      <c r="I209" s="157"/>
      <c r="J209" s="157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</row>
    <row r="210" spans="1:27" ht="18" customHeight="1">
      <c r="A210" s="143"/>
      <c r="B210" s="144"/>
      <c r="C210" s="166"/>
      <c r="D210" s="157"/>
      <c r="E210" s="157"/>
      <c r="F210" s="157"/>
      <c r="G210" s="157"/>
      <c r="H210" s="157"/>
      <c r="I210" s="157"/>
      <c r="J210" s="157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</row>
    <row r="211" spans="1:27" ht="18" customHeight="1">
      <c r="A211" s="143"/>
      <c r="B211" s="144"/>
      <c r="C211" s="166"/>
      <c r="D211" s="157"/>
      <c r="E211" s="157"/>
      <c r="F211" s="157"/>
      <c r="G211" s="157"/>
      <c r="H211" s="157"/>
      <c r="I211" s="157"/>
      <c r="J211" s="157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</row>
    <row r="212" spans="1:27" ht="18" customHeight="1">
      <c r="A212" s="143"/>
      <c r="B212" s="144"/>
      <c r="C212" s="166"/>
      <c r="D212" s="157"/>
      <c r="E212" s="157"/>
      <c r="F212" s="157"/>
      <c r="G212" s="157"/>
      <c r="H212" s="157"/>
      <c r="I212" s="157"/>
      <c r="J212" s="157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</row>
    <row r="213" spans="1:27" ht="18" customHeight="1">
      <c r="A213" s="143"/>
      <c r="B213" s="144"/>
      <c r="C213" s="166"/>
      <c r="D213" s="157"/>
      <c r="E213" s="157"/>
      <c r="F213" s="157"/>
      <c r="G213" s="157"/>
      <c r="H213" s="157"/>
      <c r="I213" s="157"/>
      <c r="J213" s="157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</row>
    <row r="214" spans="1:27" ht="18" customHeight="1">
      <c r="A214" s="143"/>
      <c r="B214" s="144"/>
      <c r="C214" s="166"/>
      <c r="D214" s="157"/>
      <c r="E214" s="157"/>
      <c r="F214" s="157"/>
      <c r="G214" s="157"/>
      <c r="H214" s="157"/>
      <c r="I214" s="157"/>
      <c r="J214" s="157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</row>
    <row r="215" spans="1:27" ht="18" customHeight="1">
      <c r="A215" s="143"/>
      <c r="B215" s="144"/>
      <c r="C215" s="166"/>
      <c r="D215" s="157"/>
      <c r="E215" s="157"/>
      <c r="F215" s="157"/>
      <c r="G215" s="157"/>
      <c r="H215" s="157"/>
      <c r="I215" s="157"/>
      <c r="J215" s="157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</row>
    <row r="216" spans="1:27" ht="18" customHeight="1">
      <c r="A216" s="143"/>
      <c r="B216" s="144"/>
      <c r="C216" s="166"/>
      <c r="D216" s="157"/>
      <c r="E216" s="157"/>
      <c r="F216" s="157"/>
      <c r="G216" s="157"/>
      <c r="H216" s="157"/>
      <c r="I216" s="157"/>
      <c r="J216" s="157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</row>
    <row r="217" spans="1:27" ht="18" customHeight="1">
      <c r="A217" s="143"/>
      <c r="B217" s="144"/>
      <c r="C217" s="166"/>
      <c r="D217" s="157"/>
      <c r="E217" s="157"/>
      <c r="F217" s="157"/>
      <c r="G217" s="157"/>
      <c r="H217" s="157"/>
      <c r="I217" s="157"/>
      <c r="J217" s="157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</row>
    <row r="218" spans="1:27" ht="18" customHeight="1">
      <c r="A218" s="143"/>
      <c r="B218" s="144"/>
      <c r="C218" s="166"/>
      <c r="D218" s="157"/>
      <c r="E218" s="157"/>
      <c r="F218" s="157"/>
      <c r="G218" s="157"/>
      <c r="H218" s="157"/>
      <c r="I218" s="157"/>
      <c r="J218" s="157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</row>
    <row r="219" spans="1:27" ht="18" customHeight="1">
      <c r="A219" s="143"/>
      <c r="B219" s="144"/>
      <c r="C219" s="166"/>
      <c r="D219" s="157"/>
      <c r="E219" s="157"/>
      <c r="F219" s="157"/>
      <c r="G219" s="157"/>
      <c r="H219" s="157"/>
      <c r="I219" s="157"/>
      <c r="J219" s="157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</row>
    <row r="220" spans="1:27" ht="18" customHeight="1">
      <c r="A220" s="143"/>
      <c r="B220" s="144"/>
      <c r="C220" s="166"/>
      <c r="D220" s="157"/>
      <c r="E220" s="157"/>
      <c r="F220" s="157"/>
      <c r="G220" s="157"/>
      <c r="H220" s="157"/>
      <c r="I220" s="157"/>
      <c r="J220" s="157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</row>
    <row r="221" spans="1:27" ht="18" customHeight="1">
      <c r="A221" s="143"/>
      <c r="B221" s="144"/>
      <c r="C221" s="166"/>
      <c r="D221" s="157"/>
      <c r="E221" s="157"/>
      <c r="F221" s="157"/>
      <c r="G221" s="157"/>
      <c r="H221" s="157"/>
      <c r="I221" s="157"/>
      <c r="J221" s="157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</row>
    <row r="222" spans="1:27" ht="18" customHeight="1">
      <c r="A222" s="143"/>
      <c r="B222" s="144"/>
      <c r="C222" s="166"/>
      <c r="D222" s="157"/>
      <c r="E222" s="157"/>
      <c r="F222" s="157"/>
      <c r="G222" s="157"/>
      <c r="H222" s="157"/>
      <c r="I222" s="157"/>
      <c r="J222" s="157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</row>
    <row r="223" spans="1:27" ht="18" customHeight="1">
      <c r="A223" s="143"/>
      <c r="B223" s="144"/>
      <c r="C223" s="166"/>
      <c r="D223" s="157"/>
      <c r="E223" s="157"/>
      <c r="F223" s="157"/>
      <c r="G223" s="157"/>
      <c r="H223" s="157"/>
      <c r="I223" s="157"/>
      <c r="J223" s="157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</row>
    <row r="224" spans="1:27" ht="18" customHeight="1">
      <c r="A224" s="143"/>
      <c r="B224" s="144"/>
      <c r="C224" s="166"/>
      <c r="D224" s="157"/>
      <c r="E224" s="157"/>
      <c r="F224" s="157"/>
      <c r="G224" s="157"/>
      <c r="H224" s="157"/>
      <c r="I224" s="157"/>
      <c r="J224" s="157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</row>
    <row r="225" spans="1:27" ht="18" customHeight="1">
      <c r="A225" s="143"/>
      <c r="B225" s="144"/>
      <c r="C225" s="166"/>
      <c r="D225" s="157"/>
      <c r="E225" s="157"/>
      <c r="F225" s="157"/>
      <c r="G225" s="157"/>
      <c r="H225" s="157"/>
      <c r="I225" s="157"/>
      <c r="J225" s="157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</row>
    <row r="226" spans="1:27" ht="18" customHeight="1">
      <c r="A226" s="143"/>
      <c r="B226" s="144"/>
      <c r="C226" s="166"/>
      <c r="D226" s="157"/>
      <c r="E226" s="157"/>
      <c r="F226" s="157"/>
      <c r="G226" s="157"/>
      <c r="H226" s="157"/>
      <c r="I226" s="157"/>
      <c r="J226" s="157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</row>
    <row r="227" spans="1:27" ht="18" customHeight="1">
      <c r="A227" s="143"/>
      <c r="B227" s="144"/>
      <c r="C227" s="166"/>
      <c r="D227" s="157"/>
      <c r="E227" s="157"/>
      <c r="F227" s="157"/>
      <c r="G227" s="157"/>
      <c r="H227" s="157"/>
      <c r="I227" s="157"/>
      <c r="J227" s="157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</row>
    <row r="228" spans="1:27" ht="18" customHeight="1">
      <c r="A228" s="143"/>
      <c r="B228" s="144"/>
      <c r="C228" s="166"/>
      <c r="D228" s="157"/>
      <c r="E228" s="157"/>
      <c r="F228" s="157"/>
      <c r="G228" s="157"/>
      <c r="H228" s="157"/>
      <c r="I228" s="157"/>
      <c r="J228" s="157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</row>
    <row r="229" spans="1:27" ht="18" customHeight="1">
      <c r="A229" s="143"/>
      <c r="B229" s="144"/>
      <c r="C229" s="166"/>
      <c r="D229" s="157"/>
      <c r="E229" s="157"/>
      <c r="F229" s="157"/>
      <c r="G229" s="157"/>
      <c r="H229" s="157"/>
      <c r="I229" s="157"/>
      <c r="J229" s="157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</row>
    <row r="230" spans="1:27" ht="18" customHeight="1">
      <c r="A230" s="143"/>
      <c r="B230" s="144"/>
      <c r="C230" s="166"/>
      <c r="D230" s="157"/>
      <c r="E230" s="157"/>
      <c r="F230" s="157"/>
      <c r="G230" s="157"/>
      <c r="H230" s="157"/>
      <c r="I230" s="157"/>
      <c r="J230" s="157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</row>
    <row r="231" spans="1:27" ht="18" customHeight="1">
      <c r="A231" s="143"/>
      <c r="B231" s="144"/>
      <c r="C231" s="166"/>
      <c r="D231" s="157"/>
      <c r="E231" s="157"/>
      <c r="F231" s="157"/>
      <c r="G231" s="157"/>
      <c r="H231" s="157"/>
      <c r="I231" s="157"/>
      <c r="J231" s="157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</row>
    <row r="232" spans="1:27" ht="18" customHeight="1">
      <c r="A232" s="143"/>
      <c r="B232" s="144"/>
      <c r="C232" s="166"/>
      <c r="D232" s="157"/>
      <c r="E232" s="157"/>
      <c r="F232" s="157"/>
      <c r="G232" s="157"/>
      <c r="H232" s="157"/>
      <c r="I232" s="157"/>
      <c r="J232" s="157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</row>
    <row r="233" spans="1:27" ht="18" customHeight="1">
      <c r="A233" s="143"/>
      <c r="B233" s="144"/>
      <c r="C233" s="166"/>
      <c r="D233" s="157"/>
      <c r="E233" s="157"/>
      <c r="F233" s="157"/>
      <c r="G233" s="157"/>
      <c r="H233" s="157"/>
      <c r="I233" s="157"/>
      <c r="J233" s="157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</row>
    <row r="234" spans="1:27" ht="18" customHeight="1">
      <c r="A234" s="143"/>
      <c r="B234" s="144"/>
      <c r="C234" s="166"/>
      <c r="D234" s="157"/>
      <c r="E234" s="157"/>
      <c r="F234" s="157"/>
      <c r="G234" s="157"/>
      <c r="H234" s="157"/>
      <c r="I234" s="157"/>
      <c r="J234" s="157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</row>
    <row r="235" spans="1:27" ht="18" customHeight="1">
      <c r="A235" s="143"/>
      <c r="B235" s="144"/>
      <c r="C235" s="166"/>
      <c r="D235" s="157"/>
      <c r="E235" s="157"/>
      <c r="F235" s="157"/>
      <c r="G235" s="157"/>
      <c r="H235" s="157"/>
      <c r="I235" s="157"/>
      <c r="J235" s="157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</row>
    <row r="236" spans="1:27" ht="18" customHeight="1">
      <c r="A236" s="143"/>
      <c r="B236" s="144"/>
      <c r="C236" s="166"/>
      <c r="D236" s="157"/>
      <c r="E236" s="157"/>
      <c r="F236" s="157"/>
      <c r="G236" s="157"/>
      <c r="H236" s="157"/>
      <c r="I236" s="157"/>
      <c r="J236" s="157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</row>
    <row r="237" spans="1:27" ht="18" customHeight="1">
      <c r="A237" s="143"/>
      <c r="B237" s="144"/>
      <c r="C237" s="166"/>
      <c r="D237" s="157"/>
      <c r="E237" s="157"/>
      <c r="F237" s="157"/>
      <c r="G237" s="157"/>
      <c r="H237" s="157"/>
      <c r="I237" s="157"/>
      <c r="J237" s="157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</row>
    <row r="238" spans="1:27" ht="18" customHeight="1">
      <c r="A238" s="143"/>
      <c r="B238" s="144"/>
      <c r="C238" s="166"/>
      <c r="D238" s="157"/>
      <c r="E238" s="157"/>
      <c r="F238" s="157"/>
      <c r="G238" s="157"/>
      <c r="H238" s="157"/>
      <c r="I238" s="157"/>
      <c r="J238" s="157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</row>
    <row r="239" spans="1:27" ht="18" customHeight="1">
      <c r="A239" s="143"/>
      <c r="B239" s="144"/>
      <c r="C239" s="166"/>
      <c r="D239" s="157"/>
      <c r="E239" s="157"/>
      <c r="F239" s="157"/>
      <c r="G239" s="157"/>
      <c r="H239" s="157"/>
      <c r="I239" s="157"/>
      <c r="J239" s="157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</row>
    <row r="240" spans="1:27" ht="18" customHeight="1">
      <c r="A240" s="143"/>
      <c r="B240" s="144"/>
      <c r="C240" s="166"/>
      <c r="D240" s="157"/>
      <c r="E240" s="157"/>
      <c r="F240" s="157"/>
      <c r="G240" s="157"/>
      <c r="H240" s="157"/>
      <c r="I240" s="157"/>
      <c r="J240" s="157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</row>
    <row r="241" spans="1:27" ht="18" customHeight="1">
      <c r="A241" s="143"/>
      <c r="B241" s="144"/>
      <c r="C241" s="166"/>
      <c r="D241" s="157"/>
      <c r="E241" s="157"/>
      <c r="F241" s="157"/>
      <c r="G241" s="157"/>
      <c r="H241" s="157"/>
      <c r="I241" s="157"/>
      <c r="J241" s="157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</row>
    <row r="242" spans="1:27" ht="18" customHeight="1">
      <c r="A242" s="143"/>
      <c r="B242" s="144"/>
      <c r="C242" s="166"/>
      <c r="D242" s="157"/>
      <c r="E242" s="157"/>
      <c r="F242" s="157"/>
      <c r="G242" s="157"/>
      <c r="H242" s="157"/>
      <c r="I242" s="157"/>
      <c r="J242" s="157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</row>
    <row r="243" spans="1:27" ht="18" customHeight="1">
      <c r="A243" s="143"/>
      <c r="B243" s="144"/>
      <c r="C243" s="166"/>
      <c r="D243" s="157"/>
      <c r="E243" s="157"/>
      <c r="F243" s="157"/>
      <c r="G243" s="157"/>
      <c r="H243" s="157"/>
      <c r="I243" s="157"/>
      <c r="J243" s="157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</row>
    <row r="244" spans="1:27" ht="18" customHeight="1">
      <c r="A244" s="143"/>
      <c r="B244" s="144"/>
      <c r="C244" s="166"/>
      <c r="D244" s="157"/>
      <c r="E244" s="157"/>
      <c r="F244" s="157"/>
      <c r="G244" s="157"/>
      <c r="H244" s="157"/>
      <c r="I244" s="157"/>
      <c r="J244" s="157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</row>
    <row r="245" spans="1:27" ht="18" customHeight="1">
      <c r="A245" s="143"/>
      <c r="B245" s="144"/>
      <c r="C245" s="166"/>
      <c r="D245" s="157"/>
      <c r="E245" s="157"/>
      <c r="F245" s="157"/>
      <c r="G245" s="157"/>
      <c r="H245" s="157"/>
      <c r="I245" s="157"/>
      <c r="J245" s="157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</row>
    <row r="246" spans="1:27" ht="18" customHeight="1">
      <c r="A246" s="143"/>
      <c r="B246" s="144"/>
      <c r="C246" s="166"/>
      <c r="D246" s="157"/>
      <c r="E246" s="157"/>
      <c r="F246" s="157"/>
      <c r="G246" s="157"/>
      <c r="H246" s="157"/>
      <c r="I246" s="157"/>
      <c r="J246" s="157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</row>
    <row r="247" spans="1:27" ht="18" customHeight="1">
      <c r="A247" s="143"/>
      <c r="B247" s="144"/>
      <c r="C247" s="166"/>
      <c r="D247" s="157"/>
      <c r="E247" s="157"/>
      <c r="F247" s="157"/>
      <c r="G247" s="157"/>
      <c r="H247" s="157"/>
      <c r="I247" s="157"/>
      <c r="J247" s="157"/>
      <c r="K247" s="143"/>
      <c r="L247" s="143"/>
      <c r="M247" s="143"/>
      <c r="N247" s="143"/>
      <c r="O247" s="143"/>
      <c r="P247" s="143"/>
      <c r="Q247" s="143"/>
      <c r="R247" s="143"/>
      <c r="S247" s="143"/>
      <c r="T247" s="143"/>
      <c r="U247" s="143"/>
      <c r="V247" s="143"/>
      <c r="W247" s="143"/>
      <c r="X247" s="143"/>
      <c r="Y247" s="143"/>
      <c r="Z247" s="143"/>
      <c r="AA247" s="143"/>
    </row>
    <row r="248" spans="1:27" ht="18" customHeight="1">
      <c r="A248" s="143"/>
      <c r="B248" s="144"/>
      <c r="C248" s="166"/>
      <c r="D248" s="157"/>
      <c r="E248" s="157"/>
      <c r="F248" s="157"/>
      <c r="G248" s="157"/>
      <c r="H248" s="157"/>
      <c r="I248" s="157"/>
      <c r="J248" s="157"/>
      <c r="K248" s="143"/>
      <c r="L248" s="143"/>
      <c r="M248" s="143"/>
      <c r="N248" s="143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  <c r="AA248" s="143"/>
    </row>
    <row r="249" spans="1:27" ht="18" customHeight="1">
      <c r="A249" s="143"/>
      <c r="B249" s="144"/>
      <c r="C249" s="166"/>
      <c r="D249" s="157"/>
      <c r="E249" s="157"/>
      <c r="F249" s="157"/>
      <c r="G249" s="157"/>
      <c r="H249" s="157"/>
      <c r="I249" s="157"/>
      <c r="J249" s="157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  <c r="AA249" s="143"/>
    </row>
    <row r="250" spans="1:27" ht="18" customHeight="1">
      <c r="A250" s="143"/>
      <c r="B250" s="144"/>
      <c r="C250" s="166"/>
      <c r="D250" s="157"/>
      <c r="E250" s="157"/>
      <c r="F250" s="157"/>
      <c r="G250" s="157"/>
      <c r="H250" s="157"/>
      <c r="I250" s="157"/>
      <c r="J250" s="157"/>
      <c r="K250" s="143"/>
      <c r="L250" s="143"/>
      <c r="M250" s="143"/>
      <c r="N250" s="143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  <c r="AA250" s="143"/>
    </row>
    <row r="251" spans="1:27" ht="18" customHeight="1">
      <c r="A251" s="143"/>
      <c r="B251" s="144"/>
      <c r="C251" s="166"/>
      <c r="D251" s="157"/>
      <c r="E251" s="157"/>
      <c r="F251" s="157"/>
      <c r="G251" s="157"/>
      <c r="H251" s="157"/>
      <c r="I251" s="157"/>
      <c r="J251" s="157"/>
      <c r="K251" s="143"/>
      <c r="L251" s="143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  <c r="AA251" s="143"/>
    </row>
    <row r="252" spans="1:27" ht="18" customHeight="1">
      <c r="A252" s="143"/>
      <c r="B252" s="144"/>
      <c r="C252" s="166"/>
      <c r="D252" s="157"/>
      <c r="E252" s="157"/>
      <c r="F252" s="157"/>
      <c r="G252" s="157"/>
      <c r="H252" s="157"/>
      <c r="I252" s="157"/>
      <c r="J252" s="157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  <c r="AA252" s="143"/>
    </row>
    <row r="253" spans="1:27" ht="18" customHeight="1">
      <c r="A253" s="143"/>
      <c r="B253" s="144"/>
      <c r="C253" s="166"/>
      <c r="D253" s="157"/>
      <c r="E253" s="157"/>
      <c r="F253" s="157"/>
      <c r="G253" s="157"/>
      <c r="H253" s="157"/>
      <c r="I253" s="157"/>
      <c r="J253" s="157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</row>
    <row r="254" spans="1:27" ht="18" customHeight="1">
      <c r="A254" s="143"/>
      <c r="B254" s="144"/>
      <c r="C254" s="166"/>
      <c r="D254" s="157"/>
      <c r="E254" s="157"/>
      <c r="F254" s="157"/>
      <c r="G254" s="157"/>
      <c r="H254" s="157"/>
      <c r="I254" s="157"/>
      <c r="J254" s="157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  <c r="AA254" s="143"/>
    </row>
    <row r="255" spans="1:27" ht="18" customHeight="1">
      <c r="A255" s="143"/>
      <c r="B255" s="144"/>
      <c r="C255" s="166"/>
      <c r="D255" s="157"/>
      <c r="E255" s="157"/>
      <c r="F255" s="157"/>
      <c r="G255" s="157"/>
      <c r="H255" s="157"/>
      <c r="I255" s="157"/>
      <c r="J255" s="157"/>
      <c r="K255" s="143"/>
      <c r="L255" s="143"/>
      <c r="M255" s="143"/>
      <c r="N255" s="143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  <c r="Y255" s="143"/>
      <c r="Z255" s="143"/>
      <c r="AA255" s="143"/>
    </row>
    <row r="256" spans="1:27" ht="18" customHeight="1">
      <c r="A256" s="143"/>
      <c r="B256" s="144"/>
      <c r="C256" s="166"/>
      <c r="D256" s="157"/>
      <c r="E256" s="157"/>
      <c r="F256" s="157"/>
      <c r="G256" s="157"/>
      <c r="H256" s="157"/>
      <c r="I256" s="157"/>
      <c r="J256" s="157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  <c r="AA256" s="143"/>
    </row>
    <row r="257" spans="1:27" ht="18" customHeight="1">
      <c r="A257" s="143"/>
      <c r="B257" s="144"/>
      <c r="C257" s="166"/>
      <c r="D257" s="157"/>
      <c r="E257" s="157"/>
      <c r="F257" s="157"/>
      <c r="G257" s="157"/>
      <c r="H257" s="157"/>
      <c r="I257" s="157"/>
      <c r="J257" s="157"/>
      <c r="K257" s="143"/>
      <c r="L257" s="143"/>
      <c r="M257" s="143"/>
      <c r="N257" s="143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  <c r="AA257" s="143"/>
    </row>
    <row r="258" spans="1:27" ht="18" customHeight="1">
      <c r="A258" s="143"/>
      <c r="B258" s="144"/>
      <c r="C258" s="166"/>
      <c r="D258" s="157"/>
      <c r="E258" s="157"/>
      <c r="F258" s="157"/>
      <c r="G258" s="157"/>
      <c r="H258" s="157"/>
      <c r="I258" s="157"/>
      <c r="J258" s="157"/>
      <c r="K258" s="143"/>
      <c r="L258" s="143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  <c r="AA258" s="143"/>
    </row>
    <row r="259" spans="1:27" ht="18" customHeight="1">
      <c r="A259" s="143"/>
      <c r="B259" s="144"/>
      <c r="C259" s="166"/>
      <c r="D259" s="157"/>
      <c r="E259" s="157"/>
      <c r="F259" s="157"/>
      <c r="G259" s="157"/>
      <c r="H259" s="157"/>
      <c r="I259" s="157"/>
      <c r="J259" s="157"/>
      <c r="K259" s="143"/>
      <c r="L259" s="143"/>
      <c r="M259" s="143"/>
      <c r="N259" s="143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  <c r="AA259" s="143"/>
    </row>
    <row r="260" spans="1:27" ht="18" customHeight="1">
      <c r="A260" s="143"/>
      <c r="B260" s="144"/>
      <c r="C260" s="166"/>
      <c r="D260" s="157"/>
      <c r="E260" s="157"/>
      <c r="F260" s="157"/>
      <c r="G260" s="157"/>
      <c r="H260" s="157"/>
      <c r="I260" s="157"/>
      <c r="J260" s="157"/>
      <c r="K260" s="143"/>
      <c r="L260" s="143"/>
      <c r="M260" s="143"/>
      <c r="N260" s="143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  <c r="Y260" s="143"/>
      <c r="Z260" s="143"/>
      <c r="AA260" s="143"/>
    </row>
    <row r="261" spans="1:27" ht="18" customHeight="1">
      <c r="A261" s="143"/>
      <c r="B261" s="144"/>
      <c r="C261" s="166"/>
      <c r="D261" s="157"/>
      <c r="E261" s="157"/>
      <c r="F261" s="157"/>
      <c r="G261" s="157"/>
      <c r="H261" s="157"/>
      <c r="I261" s="157"/>
      <c r="J261" s="157"/>
      <c r="K261" s="143"/>
      <c r="L261" s="143"/>
      <c r="M261" s="143"/>
      <c r="N261" s="143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  <c r="Y261" s="143"/>
      <c r="Z261" s="143"/>
      <c r="AA261" s="143"/>
    </row>
    <row r="262" spans="1:27" ht="18" customHeight="1">
      <c r="A262" s="143"/>
      <c r="B262" s="144"/>
      <c r="C262" s="166"/>
      <c r="D262" s="157"/>
      <c r="E262" s="157"/>
      <c r="F262" s="157"/>
      <c r="G262" s="157"/>
      <c r="H262" s="157"/>
      <c r="I262" s="157"/>
      <c r="J262" s="157"/>
      <c r="K262" s="143"/>
      <c r="L262" s="143"/>
      <c r="M262" s="143"/>
      <c r="N262" s="143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  <c r="Y262" s="143"/>
      <c r="Z262" s="143"/>
      <c r="AA262" s="143"/>
    </row>
    <row r="263" spans="1:27" ht="18" customHeight="1">
      <c r="A263" s="143"/>
      <c r="B263" s="144"/>
      <c r="C263" s="166"/>
      <c r="D263" s="157"/>
      <c r="E263" s="157"/>
      <c r="F263" s="157"/>
      <c r="G263" s="157"/>
      <c r="H263" s="157"/>
      <c r="I263" s="157"/>
      <c r="J263" s="157"/>
      <c r="K263" s="143"/>
      <c r="L263" s="143"/>
      <c r="M263" s="143"/>
      <c r="N263" s="143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  <c r="Y263" s="143"/>
      <c r="Z263" s="143"/>
      <c r="AA263" s="143"/>
    </row>
    <row r="264" spans="1:27" ht="18" customHeight="1">
      <c r="A264" s="143"/>
      <c r="B264" s="144"/>
      <c r="C264" s="166"/>
      <c r="D264" s="157"/>
      <c r="E264" s="157"/>
      <c r="F264" s="157"/>
      <c r="G264" s="157"/>
      <c r="H264" s="157"/>
      <c r="I264" s="157"/>
      <c r="J264" s="157"/>
      <c r="K264" s="143"/>
      <c r="L264" s="143"/>
      <c r="M264" s="143"/>
      <c r="N264" s="143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  <c r="AA264" s="143"/>
    </row>
    <row r="265" spans="1:27" ht="18" customHeight="1">
      <c r="A265" s="143"/>
      <c r="B265" s="144"/>
      <c r="C265" s="166"/>
      <c r="D265" s="157"/>
      <c r="E265" s="157"/>
      <c r="F265" s="157"/>
      <c r="G265" s="157"/>
      <c r="H265" s="157"/>
      <c r="I265" s="157"/>
      <c r="J265" s="157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</row>
    <row r="266" spans="1:27" ht="18" customHeight="1">
      <c r="A266" s="143"/>
      <c r="B266" s="144"/>
      <c r="C266" s="166"/>
      <c r="D266" s="157"/>
      <c r="E266" s="157"/>
      <c r="F266" s="157"/>
      <c r="G266" s="157"/>
      <c r="H266" s="157"/>
      <c r="I266" s="157"/>
      <c r="J266" s="157"/>
      <c r="K266" s="143"/>
      <c r="L266" s="143"/>
      <c r="M266" s="143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  <c r="AA266" s="143"/>
    </row>
    <row r="267" spans="1:27" ht="18" customHeight="1">
      <c r="A267" s="143"/>
      <c r="B267" s="144"/>
      <c r="C267" s="166"/>
      <c r="D267" s="157"/>
      <c r="E267" s="157"/>
      <c r="F267" s="157"/>
      <c r="G267" s="157"/>
      <c r="H267" s="157"/>
      <c r="I267" s="157"/>
      <c r="J267" s="157"/>
      <c r="K267" s="143"/>
      <c r="L267" s="143"/>
      <c r="M267" s="143"/>
      <c r="N267" s="143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  <c r="Y267" s="143"/>
      <c r="Z267" s="143"/>
      <c r="AA267" s="143"/>
    </row>
    <row r="268" spans="1:27" ht="18" customHeight="1">
      <c r="A268" s="143"/>
      <c r="B268" s="144"/>
      <c r="C268" s="166"/>
      <c r="D268" s="157"/>
      <c r="E268" s="157"/>
      <c r="F268" s="157"/>
      <c r="G268" s="157"/>
      <c r="H268" s="157"/>
      <c r="I268" s="157"/>
      <c r="J268" s="157"/>
      <c r="K268" s="143"/>
      <c r="L268" s="143"/>
      <c r="M268" s="143"/>
      <c r="N268" s="143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  <c r="AA268" s="143"/>
    </row>
    <row r="269" spans="1:27" ht="18" customHeight="1">
      <c r="A269" s="143"/>
      <c r="B269" s="144"/>
      <c r="C269" s="166"/>
      <c r="D269" s="157"/>
      <c r="E269" s="157"/>
      <c r="F269" s="157"/>
      <c r="G269" s="157"/>
      <c r="H269" s="157"/>
      <c r="I269" s="157"/>
      <c r="J269" s="157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</row>
    <row r="270" spans="1:27" ht="18" customHeight="1">
      <c r="A270" s="143"/>
      <c r="B270" s="144"/>
      <c r="C270" s="166"/>
      <c r="D270" s="157"/>
      <c r="E270" s="157"/>
      <c r="F270" s="157"/>
      <c r="G270" s="157"/>
      <c r="H270" s="157"/>
      <c r="I270" s="157"/>
      <c r="J270" s="157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  <c r="Y270" s="143"/>
      <c r="Z270" s="143"/>
      <c r="AA270" s="143"/>
    </row>
    <row r="271" spans="1:27" ht="18" customHeight="1">
      <c r="A271" s="143"/>
      <c r="B271" s="144"/>
      <c r="C271" s="166"/>
      <c r="D271" s="157"/>
      <c r="E271" s="157"/>
      <c r="F271" s="157"/>
      <c r="G271" s="157"/>
      <c r="H271" s="157"/>
      <c r="I271" s="157"/>
      <c r="J271" s="157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3"/>
      <c r="V271" s="143"/>
      <c r="W271" s="143"/>
      <c r="X271" s="143"/>
      <c r="Y271" s="143"/>
      <c r="Z271" s="143"/>
      <c r="AA271" s="143"/>
    </row>
    <row r="272" spans="1:27" ht="18" customHeight="1">
      <c r="A272" s="143"/>
      <c r="B272" s="144"/>
      <c r="C272" s="166"/>
      <c r="D272" s="157"/>
      <c r="E272" s="157"/>
      <c r="F272" s="157"/>
      <c r="G272" s="157"/>
      <c r="H272" s="157"/>
      <c r="I272" s="157"/>
      <c r="J272" s="157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  <c r="AA272" s="143"/>
    </row>
    <row r="273" spans="1:27" ht="18" customHeight="1">
      <c r="A273" s="143"/>
      <c r="B273" s="144"/>
      <c r="C273" s="166"/>
      <c r="D273" s="157"/>
      <c r="E273" s="157"/>
      <c r="F273" s="157"/>
      <c r="G273" s="157"/>
      <c r="H273" s="157"/>
      <c r="I273" s="157"/>
      <c r="J273" s="157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</row>
    <row r="274" spans="1:27" ht="18" customHeight="1">
      <c r="A274" s="143"/>
      <c r="B274" s="144"/>
      <c r="C274" s="166"/>
      <c r="D274" s="157"/>
      <c r="E274" s="157"/>
      <c r="F274" s="157"/>
      <c r="G274" s="157"/>
      <c r="H274" s="157"/>
      <c r="I274" s="157"/>
      <c r="J274" s="157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  <c r="AA274" s="143"/>
    </row>
    <row r="275" spans="1:27" ht="18" customHeight="1">
      <c r="A275" s="143"/>
      <c r="B275" s="144"/>
      <c r="C275" s="166"/>
      <c r="D275" s="157"/>
      <c r="E275" s="157"/>
      <c r="F275" s="157"/>
      <c r="G275" s="157"/>
      <c r="H275" s="157"/>
      <c r="I275" s="157"/>
      <c r="J275" s="157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</row>
    <row r="276" spans="1:27" ht="18" customHeight="1">
      <c r="A276" s="143"/>
      <c r="B276" s="144"/>
      <c r="C276" s="166"/>
      <c r="D276" s="157"/>
      <c r="E276" s="157"/>
      <c r="F276" s="157"/>
      <c r="G276" s="157"/>
      <c r="H276" s="157"/>
      <c r="I276" s="157"/>
      <c r="J276" s="157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</row>
    <row r="277" spans="1:27" ht="18" customHeight="1">
      <c r="A277" s="143"/>
      <c r="B277" s="144"/>
      <c r="C277" s="166"/>
      <c r="D277" s="157"/>
      <c r="E277" s="157"/>
      <c r="F277" s="157"/>
      <c r="G277" s="157"/>
      <c r="H277" s="157"/>
      <c r="I277" s="157"/>
      <c r="J277" s="157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  <c r="AA277" s="143"/>
    </row>
    <row r="278" spans="1:27" ht="18" customHeight="1">
      <c r="A278" s="143"/>
      <c r="B278" s="144"/>
      <c r="C278" s="166"/>
      <c r="D278" s="157"/>
      <c r="E278" s="157"/>
      <c r="F278" s="157"/>
      <c r="G278" s="157"/>
      <c r="H278" s="157"/>
      <c r="I278" s="157"/>
      <c r="J278" s="157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  <c r="AA278" s="143"/>
    </row>
    <row r="279" spans="1:27" ht="18" customHeight="1">
      <c r="A279" s="143"/>
      <c r="B279" s="144"/>
      <c r="C279" s="166"/>
      <c r="D279" s="157"/>
      <c r="E279" s="157"/>
      <c r="F279" s="157"/>
      <c r="G279" s="157"/>
      <c r="H279" s="157"/>
      <c r="I279" s="157"/>
      <c r="J279" s="157"/>
      <c r="K279" s="143"/>
      <c r="L279" s="143"/>
      <c r="M279" s="143"/>
      <c r="N279" s="143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  <c r="Y279" s="143"/>
      <c r="Z279" s="143"/>
      <c r="AA279" s="143"/>
    </row>
    <row r="280" spans="1:27" ht="18" customHeight="1">
      <c r="A280" s="143"/>
      <c r="B280" s="144"/>
      <c r="C280" s="166"/>
      <c r="D280" s="157"/>
      <c r="E280" s="157"/>
      <c r="F280" s="157"/>
      <c r="G280" s="157"/>
      <c r="H280" s="157"/>
      <c r="I280" s="157"/>
      <c r="J280" s="157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  <c r="AA280" s="143"/>
    </row>
    <row r="281" spans="1:27" ht="18" customHeight="1">
      <c r="A281" s="143"/>
      <c r="B281" s="144"/>
      <c r="C281" s="166"/>
      <c r="D281" s="157"/>
      <c r="E281" s="157"/>
      <c r="F281" s="157"/>
      <c r="G281" s="157"/>
      <c r="H281" s="157"/>
      <c r="I281" s="157"/>
      <c r="J281" s="157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</row>
    <row r="282" spans="1:27" ht="18" customHeight="1">
      <c r="A282" s="143"/>
      <c r="B282" s="144"/>
      <c r="C282" s="166"/>
      <c r="D282" s="157"/>
      <c r="E282" s="157"/>
      <c r="F282" s="157"/>
      <c r="G282" s="157"/>
      <c r="H282" s="157"/>
      <c r="I282" s="157"/>
      <c r="J282" s="157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  <c r="AA282" s="143"/>
    </row>
    <row r="283" spans="1:27" ht="18" customHeight="1">
      <c r="A283" s="143"/>
      <c r="B283" s="144"/>
      <c r="C283" s="166"/>
      <c r="D283" s="157"/>
      <c r="E283" s="157"/>
      <c r="F283" s="157"/>
      <c r="G283" s="157"/>
      <c r="H283" s="157"/>
      <c r="I283" s="157"/>
      <c r="J283" s="157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  <c r="AA283" s="143"/>
    </row>
    <row r="284" spans="1:27" ht="18" customHeight="1">
      <c r="A284" s="143"/>
      <c r="B284" s="144"/>
      <c r="C284" s="166"/>
      <c r="D284" s="157"/>
      <c r="E284" s="157"/>
      <c r="F284" s="157"/>
      <c r="G284" s="157"/>
      <c r="H284" s="157"/>
      <c r="I284" s="157"/>
      <c r="J284" s="157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  <c r="AA284" s="143"/>
    </row>
    <row r="285" spans="1:27" ht="18" customHeight="1">
      <c r="A285" s="143"/>
      <c r="B285" s="144"/>
      <c r="C285" s="166"/>
      <c r="D285" s="157"/>
      <c r="E285" s="157"/>
      <c r="F285" s="157"/>
      <c r="G285" s="157"/>
      <c r="H285" s="157"/>
      <c r="I285" s="157"/>
      <c r="J285" s="157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  <c r="AA285" s="143"/>
    </row>
    <row r="286" spans="1:27" ht="18" customHeight="1">
      <c r="A286" s="143"/>
      <c r="B286" s="144"/>
      <c r="C286" s="166"/>
      <c r="D286" s="157"/>
      <c r="E286" s="157"/>
      <c r="F286" s="157"/>
      <c r="G286" s="157"/>
      <c r="H286" s="157"/>
      <c r="I286" s="157"/>
      <c r="J286" s="157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  <c r="AA286" s="143"/>
    </row>
    <row r="287" spans="1:27" ht="18" customHeight="1">
      <c r="A287" s="143"/>
      <c r="B287" s="144"/>
      <c r="C287" s="166"/>
      <c r="D287" s="157"/>
      <c r="E287" s="157"/>
      <c r="F287" s="157"/>
      <c r="G287" s="157"/>
      <c r="H287" s="157"/>
      <c r="I287" s="157"/>
      <c r="J287" s="157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  <c r="Y287" s="143"/>
      <c r="Z287" s="143"/>
      <c r="AA287" s="143"/>
    </row>
    <row r="288" spans="1:27" ht="18" customHeight="1">
      <c r="A288" s="143"/>
      <c r="B288" s="144"/>
      <c r="C288" s="166"/>
      <c r="D288" s="157"/>
      <c r="E288" s="157"/>
      <c r="F288" s="157"/>
      <c r="G288" s="157"/>
      <c r="H288" s="157"/>
      <c r="I288" s="157"/>
      <c r="J288" s="157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  <c r="AA288" s="143"/>
    </row>
    <row r="289" spans="1:27" ht="18" customHeight="1">
      <c r="A289" s="143"/>
      <c r="B289" s="144"/>
      <c r="C289" s="166"/>
      <c r="D289" s="157"/>
      <c r="E289" s="157"/>
      <c r="F289" s="157"/>
      <c r="G289" s="157"/>
      <c r="H289" s="157"/>
      <c r="I289" s="157"/>
      <c r="J289" s="157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  <c r="AA289" s="143"/>
    </row>
    <row r="290" spans="1:27" ht="18" customHeight="1">
      <c r="A290" s="143"/>
      <c r="B290" s="144"/>
      <c r="C290" s="166"/>
      <c r="D290" s="157"/>
      <c r="E290" s="157"/>
      <c r="F290" s="157"/>
      <c r="G290" s="157"/>
      <c r="H290" s="157"/>
      <c r="I290" s="157"/>
      <c r="J290" s="157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  <c r="AA290" s="143"/>
    </row>
    <row r="291" spans="1:27" ht="18" customHeight="1">
      <c r="A291" s="143"/>
      <c r="B291" s="144"/>
      <c r="C291" s="166"/>
      <c r="D291" s="157"/>
      <c r="E291" s="157"/>
      <c r="F291" s="157"/>
      <c r="G291" s="157"/>
      <c r="H291" s="157"/>
      <c r="I291" s="157"/>
      <c r="J291" s="157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  <c r="AA291" s="143"/>
    </row>
    <row r="292" spans="1:27" ht="18" customHeight="1">
      <c r="A292" s="143"/>
      <c r="B292" s="144"/>
      <c r="C292" s="166"/>
      <c r="D292" s="157"/>
      <c r="E292" s="157"/>
      <c r="F292" s="157"/>
      <c r="G292" s="157"/>
      <c r="H292" s="157"/>
      <c r="I292" s="157"/>
      <c r="J292" s="157"/>
      <c r="K292" s="143"/>
      <c r="L292" s="143"/>
      <c r="M292" s="143"/>
      <c r="N292" s="143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  <c r="AA292" s="143"/>
    </row>
    <row r="293" spans="1:27" ht="18" customHeight="1">
      <c r="A293" s="143"/>
      <c r="B293" s="144"/>
      <c r="C293" s="166"/>
      <c r="D293" s="157"/>
      <c r="E293" s="157"/>
      <c r="F293" s="157"/>
      <c r="G293" s="157"/>
      <c r="H293" s="157"/>
      <c r="I293" s="157"/>
      <c r="J293" s="157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  <c r="AA293" s="143"/>
    </row>
    <row r="294" spans="1:27" ht="18" customHeight="1">
      <c r="A294" s="143"/>
      <c r="B294" s="144"/>
      <c r="C294" s="166"/>
      <c r="D294" s="157"/>
      <c r="E294" s="157"/>
      <c r="F294" s="157"/>
      <c r="G294" s="157"/>
      <c r="H294" s="157"/>
      <c r="I294" s="157"/>
      <c r="J294" s="157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  <c r="AA294" s="143"/>
    </row>
    <row r="295" spans="1:27" ht="18" customHeight="1">
      <c r="A295" s="143"/>
      <c r="B295" s="144"/>
      <c r="C295" s="166"/>
      <c r="D295" s="157"/>
      <c r="E295" s="157"/>
      <c r="F295" s="157"/>
      <c r="G295" s="157"/>
      <c r="H295" s="157"/>
      <c r="I295" s="157"/>
      <c r="J295" s="157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  <c r="AA295" s="143"/>
    </row>
    <row r="296" spans="1:27" ht="18" customHeight="1">
      <c r="A296" s="143"/>
      <c r="B296" s="144"/>
      <c r="C296" s="166"/>
      <c r="D296" s="157"/>
      <c r="E296" s="157"/>
      <c r="F296" s="157"/>
      <c r="G296" s="157"/>
      <c r="H296" s="157"/>
      <c r="I296" s="157"/>
      <c r="J296" s="157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  <c r="AA296" s="143"/>
    </row>
    <row r="297" spans="1:27" ht="18" customHeight="1">
      <c r="A297" s="143"/>
      <c r="B297" s="144"/>
      <c r="C297" s="166"/>
      <c r="D297" s="157"/>
      <c r="E297" s="157"/>
      <c r="F297" s="157"/>
      <c r="G297" s="157"/>
      <c r="H297" s="157"/>
      <c r="I297" s="157"/>
      <c r="J297" s="157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  <c r="AA297" s="143"/>
    </row>
    <row r="298" spans="1:27" ht="18" customHeight="1">
      <c r="A298" s="143"/>
      <c r="B298" s="144"/>
      <c r="C298" s="166"/>
      <c r="D298" s="157"/>
      <c r="E298" s="157"/>
      <c r="F298" s="157"/>
      <c r="G298" s="157"/>
      <c r="H298" s="157"/>
      <c r="I298" s="157"/>
      <c r="J298" s="157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  <c r="AA298" s="143"/>
    </row>
    <row r="299" spans="1:27" ht="18" customHeight="1">
      <c r="A299" s="143"/>
      <c r="B299" s="144"/>
      <c r="C299" s="166"/>
      <c r="D299" s="157"/>
      <c r="E299" s="157"/>
      <c r="F299" s="157"/>
      <c r="G299" s="157"/>
      <c r="H299" s="157"/>
      <c r="I299" s="157"/>
      <c r="J299" s="157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  <c r="AA299" s="143"/>
    </row>
    <row r="300" spans="1:27" ht="18" customHeight="1">
      <c r="A300" s="143"/>
      <c r="B300" s="144"/>
      <c r="C300" s="166"/>
      <c r="D300" s="157"/>
      <c r="E300" s="157"/>
      <c r="F300" s="157"/>
      <c r="G300" s="157"/>
      <c r="H300" s="157"/>
      <c r="I300" s="157"/>
      <c r="J300" s="157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  <c r="AA300" s="143"/>
    </row>
    <row r="301" spans="1:27" ht="18" customHeight="1">
      <c r="A301" s="143"/>
      <c r="B301" s="144"/>
      <c r="C301" s="166"/>
      <c r="D301" s="157"/>
      <c r="E301" s="157"/>
      <c r="F301" s="157"/>
      <c r="G301" s="157"/>
      <c r="H301" s="157"/>
      <c r="I301" s="157"/>
      <c r="J301" s="157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  <c r="AA301" s="143"/>
    </row>
    <row r="302" spans="1:27" ht="18" customHeight="1">
      <c r="A302" s="143"/>
      <c r="B302" s="144"/>
      <c r="C302" s="166"/>
      <c r="D302" s="157"/>
      <c r="E302" s="157"/>
      <c r="F302" s="157"/>
      <c r="G302" s="157"/>
      <c r="H302" s="157"/>
      <c r="I302" s="157"/>
      <c r="J302" s="157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  <c r="AA302" s="143"/>
    </row>
    <row r="303" spans="1:27" ht="18" customHeight="1">
      <c r="A303" s="143"/>
      <c r="B303" s="144"/>
      <c r="C303" s="166"/>
      <c r="D303" s="157"/>
      <c r="E303" s="157"/>
      <c r="F303" s="157"/>
      <c r="G303" s="157"/>
      <c r="H303" s="157"/>
      <c r="I303" s="157"/>
      <c r="J303" s="157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  <c r="AA303" s="143"/>
    </row>
    <row r="304" spans="1:27" ht="18" customHeight="1">
      <c r="A304" s="143"/>
      <c r="B304" s="144"/>
      <c r="C304" s="166"/>
      <c r="D304" s="157"/>
      <c r="E304" s="157"/>
      <c r="F304" s="157"/>
      <c r="G304" s="157"/>
      <c r="H304" s="157"/>
      <c r="I304" s="157"/>
      <c r="J304" s="157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  <c r="AA304" s="143"/>
    </row>
    <row r="305" spans="1:27" ht="18" customHeight="1">
      <c r="A305" s="143"/>
      <c r="B305" s="144"/>
      <c r="C305" s="166"/>
      <c r="D305" s="157"/>
      <c r="E305" s="157"/>
      <c r="F305" s="157"/>
      <c r="G305" s="157"/>
      <c r="H305" s="157"/>
      <c r="I305" s="157"/>
      <c r="J305" s="157"/>
      <c r="K305" s="143"/>
      <c r="L305" s="143"/>
      <c r="M305" s="143"/>
      <c r="N305" s="143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  <c r="AA305" s="143"/>
    </row>
    <row r="306" spans="1:27" ht="18" customHeight="1">
      <c r="A306" s="143"/>
      <c r="B306" s="144"/>
      <c r="C306" s="166"/>
      <c r="D306" s="157"/>
      <c r="E306" s="157"/>
      <c r="F306" s="157"/>
      <c r="G306" s="157"/>
      <c r="H306" s="157"/>
      <c r="I306" s="157"/>
      <c r="J306" s="157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  <c r="AA306" s="143"/>
    </row>
    <row r="307" spans="1:27" ht="18" customHeight="1">
      <c r="A307" s="143"/>
      <c r="B307" s="144"/>
      <c r="C307" s="166"/>
      <c r="D307" s="157"/>
      <c r="E307" s="157"/>
      <c r="F307" s="157"/>
      <c r="G307" s="157"/>
      <c r="H307" s="157"/>
      <c r="I307" s="157"/>
      <c r="J307" s="157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  <c r="AA307" s="143"/>
    </row>
    <row r="308" spans="1:27" ht="18" customHeight="1">
      <c r="A308" s="143"/>
      <c r="B308" s="144"/>
      <c r="C308" s="166"/>
      <c r="D308" s="157"/>
      <c r="E308" s="157"/>
      <c r="F308" s="157"/>
      <c r="G308" s="157"/>
      <c r="H308" s="157"/>
      <c r="I308" s="157"/>
      <c r="J308" s="157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  <c r="AA308" s="143"/>
    </row>
    <row r="309" spans="1:27" ht="18" customHeight="1">
      <c r="A309" s="143"/>
      <c r="B309" s="144"/>
      <c r="C309" s="166"/>
      <c r="D309" s="157"/>
      <c r="E309" s="157"/>
      <c r="F309" s="157"/>
      <c r="G309" s="157"/>
      <c r="H309" s="157"/>
      <c r="I309" s="157"/>
      <c r="J309" s="157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  <c r="AA309" s="143"/>
    </row>
    <row r="310" spans="1:27" ht="18" customHeight="1">
      <c r="A310" s="143"/>
      <c r="B310" s="144"/>
      <c r="C310" s="166"/>
      <c r="D310" s="157"/>
      <c r="E310" s="157"/>
      <c r="F310" s="157"/>
      <c r="G310" s="157"/>
      <c r="H310" s="157"/>
      <c r="I310" s="157"/>
      <c r="J310" s="157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  <c r="AA310" s="143"/>
    </row>
    <row r="311" spans="1:27" ht="18" customHeight="1">
      <c r="A311" s="143"/>
      <c r="B311" s="144"/>
      <c r="C311" s="166"/>
      <c r="D311" s="157"/>
      <c r="E311" s="157"/>
      <c r="F311" s="157"/>
      <c r="G311" s="157"/>
      <c r="H311" s="157"/>
      <c r="I311" s="157"/>
      <c r="J311" s="157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  <c r="AA311" s="143"/>
    </row>
    <row r="312" spans="1:27" ht="18" customHeight="1">
      <c r="A312" s="143"/>
      <c r="B312" s="144"/>
      <c r="C312" s="166"/>
      <c r="D312" s="157"/>
      <c r="E312" s="157"/>
      <c r="F312" s="157"/>
      <c r="G312" s="157"/>
      <c r="H312" s="157"/>
      <c r="I312" s="157"/>
      <c r="J312" s="157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</row>
    <row r="313" spans="1:27" ht="18" customHeight="1">
      <c r="A313" s="143"/>
      <c r="B313" s="144"/>
      <c r="C313" s="166"/>
      <c r="D313" s="157"/>
      <c r="E313" s="157"/>
      <c r="F313" s="157"/>
      <c r="G313" s="157"/>
      <c r="H313" s="157"/>
      <c r="I313" s="157"/>
      <c r="J313" s="157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  <c r="AA313" s="143"/>
    </row>
    <row r="314" spans="1:27" ht="18" customHeight="1">
      <c r="A314" s="143"/>
      <c r="B314" s="144"/>
      <c r="C314" s="166"/>
      <c r="D314" s="157"/>
      <c r="E314" s="157"/>
      <c r="F314" s="157"/>
      <c r="G314" s="157"/>
      <c r="H314" s="157"/>
      <c r="I314" s="157"/>
      <c r="J314" s="157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  <c r="AA314" s="143"/>
    </row>
    <row r="315" spans="1:27" ht="18" customHeight="1">
      <c r="A315" s="143"/>
      <c r="B315" s="144"/>
      <c r="C315" s="166"/>
      <c r="D315" s="157"/>
      <c r="E315" s="157"/>
      <c r="F315" s="157"/>
      <c r="G315" s="157"/>
      <c r="H315" s="157"/>
      <c r="I315" s="157"/>
      <c r="J315" s="157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</row>
    <row r="316" spans="1:27" ht="18" customHeight="1">
      <c r="A316" s="143"/>
      <c r="B316" s="144"/>
      <c r="C316" s="166"/>
      <c r="D316" s="157"/>
      <c r="E316" s="157"/>
      <c r="F316" s="157"/>
      <c r="G316" s="157"/>
      <c r="H316" s="157"/>
      <c r="I316" s="157"/>
      <c r="J316" s="157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  <c r="AA316" s="143"/>
    </row>
    <row r="317" spans="1:27" ht="18" customHeight="1">
      <c r="A317" s="143"/>
      <c r="B317" s="144"/>
      <c r="C317" s="166"/>
      <c r="D317" s="157"/>
      <c r="E317" s="157"/>
      <c r="F317" s="157"/>
      <c r="G317" s="157"/>
      <c r="H317" s="157"/>
      <c r="I317" s="157"/>
      <c r="J317" s="157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  <c r="AA317" s="143"/>
    </row>
    <row r="318" spans="1:27" ht="18" customHeight="1">
      <c r="A318" s="143"/>
      <c r="B318" s="144"/>
      <c r="C318" s="166"/>
      <c r="D318" s="157"/>
      <c r="E318" s="157"/>
      <c r="F318" s="157"/>
      <c r="G318" s="157"/>
      <c r="H318" s="157"/>
      <c r="I318" s="157"/>
      <c r="J318" s="157"/>
      <c r="K318" s="143"/>
      <c r="L318" s="143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</row>
    <row r="319" spans="1:27" ht="18" customHeight="1">
      <c r="A319" s="143"/>
      <c r="B319" s="144"/>
      <c r="C319" s="166"/>
      <c r="D319" s="157"/>
      <c r="E319" s="157"/>
      <c r="F319" s="157"/>
      <c r="G319" s="157"/>
      <c r="H319" s="157"/>
      <c r="I319" s="157"/>
      <c r="J319" s="157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</row>
    <row r="320" spans="1:27" ht="18" customHeight="1">
      <c r="A320" s="143"/>
      <c r="B320" s="144"/>
      <c r="C320" s="166"/>
      <c r="D320" s="157"/>
      <c r="E320" s="157"/>
      <c r="F320" s="157"/>
      <c r="G320" s="157"/>
      <c r="H320" s="157"/>
      <c r="I320" s="157"/>
      <c r="J320" s="157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</row>
    <row r="321" spans="1:27" ht="18" customHeight="1">
      <c r="A321" s="143"/>
      <c r="B321" s="144"/>
      <c r="C321" s="166"/>
      <c r="D321" s="157"/>
      <c r="E321" s="157"/>
      <c r="F321" s="157"/>
      <c r="G321" s="157"/>
      <c r="H321" s="157"/>
      <c r="I321" s="157"/>
      <c r="J321" s="157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</row>
    <row r="322" spans="1:27" ht="18" customHeight="1">
      <c r="A322" s="143"/>
      <c r="B322" s="144"/>
      <c r="C322" s="166"/>
      <c r="D322" s="157"/>
      <c r="E322" s="157"/>
      <c r="F322" s="157"/>
      <c r="G322" s="157"/>
      <c r="H322" s="157"/>
      <c r="I322" s="157"/>
      <c r="J322" s="157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</row>
    <row r="323" spans="1:27" ht="18" customHeight="1">
      <c r="A323" s="143"/>
      <c r="B323" s="144"/>
      <c r="C323" s="166"/>
      <c r="D323" s="157"/>
      <c r="E323" s="157"/>
      <c r="F323" s="157"/>
      <c r="G323" s="157"/>
      <c r="H323" s="157"/>
      <c r="I323" s="157"/>
      <c r="J323" s="157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</row>
    <row r="324" spans="1:27" ht="18" customHeight="1">
      <c r="A324" s="143"/>
      <c r="B324" s="144"/>
      <c r="C324" s="166"/>
      <c r="D324" s="157"/>
      <c r="E324" s="157"/>
      <c r="F324" s="157"/>
      <c r="G324" s="157"/>
      <c r="H324" s="157"/>
      <c r="I324" s="157"/>
      <c r="J324" s="157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</row>
    <row r="325" spans="1:27" ht="18" customHeight="1">
      <c r="A325" s="143"/>
      <c r="B325" s="144"/>
      <c r="C325" s="166"/>
      <c r="D325" s="157"/>
      <c r="E325" s="157"/>
      <c r="F325" s="157"/>
      <c r="G325" s="157"/>
      <c r="H325" s="157"/>
      <c r="I325" s="157"/>
      <c r="J325" s="157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</row>
    <row r="326" spans="1:27" ht="18" customHeight="1">
      <c r="A326" s="143"/>
      <c r="B326" s="144"/>
      <c r="C326" s="166"/>
      <c r="D326" s="157"/>
      <c r="E326" s="157"/>
      <c r="F326" s="157"/>
      <c r="G326" s="157"/>
      <c r="H326" s="157"/>
      <c r="I326" s="157"/>
      <c r="J326" s="157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</row>
    <row r="327" spans="1:27" ht="18" customHeight="1">
      <c r="A327" s="143"/>
      <c r="B327" s="144"/>
      <c r="C327" s="166"/>
      <c r="D327" s="157"/>
      <c r="E327" s="157"/>
      <c r="F327" s="157"/>
      <c r="G327" s="157"/>
      <c r="H327" s="157"/>
      <c r="I327" s="157"/>
      <c r="J327" s="157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</row>
    <row r="328" spans="1:27" ht="18" customHeight="1">
      <c r="A328" s="143"/>
      <c r="B328" s="144"/>
      <c r="C328" s="166"/>
      <c r="D328" s="157"/>
      <c r="E328" s="157"/>
      <c r="F328" s="157"/>
      <c r="G328" s="157"/>
      <c r="H328" s="157"/>
      <c r="I328" s="157"/>
      <c r="J328" s="157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</row>
    <row r="329" spans="1:27" ht="18" customHeight="1">
      <c r="A329" s="143"/>
      <c r="B329" s="144"/>
      <c r="C329" s="166"/>
      <c r="D329" s="157"/>
      <c r="E329" s="157"/>
      <c r="F329" s="157"/>
      <c r="G329" s="157"/>
      <c r="H329" s="157"/>
      <c r="I329" s="157"/>
      <c r="J329" s="157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</row>
    <row r="330" spans="1:27" ht="18" customHeight="1">
      <c r="A330" s="143"/>
      <c r="B330" s="144"/>
      <c r="C330" s="166"/>
      <c r="D330" s="157"/>
      <c r="E330" s="157"/>
      <c r="F330" s="157"/>
      <c r="G330" s="157"/>
      <c r="H330" s="157"/>
      <c r="I330" s="157"/>
      <c r="J330" s="157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</row>
    <row r="331" spans="1:27" ht="18" customHeight="1">
      <c r="A331" s="143"/>
      <c r="B331" s="144"/>
      <c r="C331" s="166"/>
      <c r="D331" s="157"/>
      <c r="E331" s="157"/>
      <c r="F331" s="157"/>
      <c r="G331" s="157"/>
      <c r="H331" s="157"/>
      <c r="I331" s="157"/>
      <c r="J331" s="157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</row>
    <row r="332" spans="1:27" ht="18" customHeight="1">
      <c r="A332" s="143"/>
      <c r="B332" s="144"/>
      <c r="C332" s="166"/>
      <c r="D332" s="157"/>
      <c r="E332" s="157"/>
      <c r="F332" s="157"/>
      <c r="G332" s="157"/>
      <c r="H332" s="157"/>
      <c r="I332" s="157"/>
      <c r="J332" s="157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</row>
    <row r="333" spans="1:27" ht="18" customHeight="1">
      <c r="A333" s="143"/>
      <c r="B333" s="144"/>
      <c r="C333" s="166"/>
      <c r="D333" s="157"/>
      <c r="E333" s="157"/>
      <c r="F333" s="157"/>
      <c r="G333" s="157"/>
      <c r="H333" s="157"/>
      <c r="I333" s="157"/>
      <c r="J333" s="157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</row>
    <row r="334" spans="1:27" ht="18" customHeight="1">
      <c r="A334" s="143"/>
      <c r="B334" s="144"/>
      <c r="C334" s="166"/>
      <c r="D334" s="157"/>
      <c r="E334" s="157"/>
      <c r="F334" s="157"/>
      <c r="G334" s="157"/>
      <c r="H334" s="157"/>
      <c r="I334" s="157"/>
      <c r="J334" s="157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</row>
    <row r="335" spans="1:27" ht="18" customHeight="1">
      <c r="A335" s="143"/>
      <c r="B335" s="144"/>
      <c r="C335" s="166"/>
      <c r="D335" s="157"/>
      <c r="E335" s="157"/>
      <c r="F335" s="157"/>
      <c r="G335" s="157"/>
      <c r="H335" s="157"/>
      <c r="I335" s="157"/>
      <c r="J335" s="157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</row>
    <row r="336" spans="1:27" ht="18" customHeight="1">
      <c r="A336" s="143"/>
      <c r="B336" s="144"/>
      <c r="C336" s="166"/>
      <c r="D336" s="157"/>
      <c r="E336" s="157"/>
      <c r="F336" s="157"/>
      <c r="G336" s="157"/>
      <c r="H336" s="157"/>
      <c r="I336" s="157"/>
      <c r="J336" s="157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</row>
    <row r="337" spans="1:27" ht="18" customHeight="1">
      <c r="A337" s="143"/>
      <c r="B337" s="144"/>
      <c r="C337" s="166"/>
      <c r="D337" s="157"/>
      <c r="E337" s="157"/>
      <c r="F337" s="157"/>
      <c r="G337" s="157"/>
      <c r="H337" s="157"/>
      <c r="I337" s="157"/>
      <c r="J337" s="157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</row>
    <row r="338" spans="1:27" ht="18" customHeight="1">
      <c r="A338" s="143"/>
      <c r="B338" s="144"/>
      <c r="C338" s="166"/>
      <c r="D338" s="157"/>
      <c r="E338" s="157"/>
      <c r="F338" s="157"/>
      <c r="G338" s="157"/>
      <c r="H338" s="157"/>
      <c r="I338" s="157"/>
      <c r="J338" s="157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</row>
    <row r="339" spans="1:27" ht="18" customHeight="1">
      <c r="A339" s="143"/>
      <c r="B339" s="144"/>
      <c r="C339" s="166"/>
      <c r="D339" s="157"/>
      <c r="E339" s="157"/>
      <c r="F339" s="157"/>
      <c r="G339" s="157"/>
      <c r="H339" s="157"/>
      <c r="I339" s="157"/>
      <c r="J339" s="157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</row>
    <row r="340" spans="1:27" ht="18" customHeight="1">
      <c r="A340" s="143"/>
      <c r="B340" s="144"/>
      <c r="C340" s="166"/>
      <c r="D340" s="157"/>
      <c r="E340" s="157"/>
      <c r="F340" s="157"/>
      <c r="G340" s="157"/>
      <c r="H340" s="157"/>
      <c r="I340" s="157"/>
      <c r="J340" s="157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</row>
    <row r="341" spans="1:27" ht="18" customHeight="1">
      <c r="A341" s="143"/>
      <c r="B341" s="144"/>
      <c r="C341" s="166"/>
      <c r="D341" s="157"/>
      <c r="E341" s="157"/>
      <c r="F341" s="157"/>
      <c r="G341" s="157"/>
      <c r="H341" s="157"/>
      <c r="I341" s="157"/>
      <c r="J341" s="157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</row>
    <row r="342" spans="1:27" ht="18" customHeight="1">
      <c r="A342" s="143"/>
      <c r="B342" s="144"/>
      <c r="C342" s="166"/>
      <c r="D342" s="157"/>
      <c r="E342" s="157"/>
      <c r="F342" s="157"/>
      <c r="G342" s="157"/>
      <c r="H342" s="157"/>
      <c r="I342" s="157"/>
      <c r="J342" s="157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</row>
    <row r="343" spans="1:27" ht="18" customHeight="1">
      <c r="A343" s="143"/>
      <c r="B343" s="144"/>
      <c r="C343" s="166"/>
      <c r="D343" s="157"/>
      <c r="E343" s="157"/>
      <c r="F343" s="157"/>
      <c r="G343" s="157"/>
      <c r="H343" s="157"/>
      <c r="I343" s="157"/>
      <c r="J343" s="157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</row>
    <row r="344" spans="1:27" ht="18" customHeight="1">
      <c r="A344" s="143"/>
      <c r="B344" s="144"/>
      <c r="C344" s="166"/>
      <c r="D344" s="157"/>
      <c r="E344" s="157"/>
      <c r="F344" s="157"/>
      <c r="G344" s="157"/>
      <c r="H344" s="157"/>
      <c r="I344" s="157"/>
      <c r="J344" s="157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</row>
    <row r="345" spans="1:27" ht="18" customHeight="1">
      <c r="A345" s="143"/>
      <c r="B345" s="144"/>
      <c r="C345" s="166"/>
      <c r="D345" s="157"/>
      <c r="E345" s="157"/>
      <c r="F345" s="157"/>
      <c r="G345" s="157"/>
      <c r="H345" s="157"/>
      <c r="I345" s="157"/>
      <c r="J345" s="157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</row>
    <row r="346" spans="1:27" ht="18" customHeight="1">
      <c r="A346" s="143"/>
      <c r="B346" s="144"/>
      <c r="C346" s="166"/>
      <c r="D346" s="157"/>
      <c r="E346" s="157"/>
      <c r="F346" s="157"/>
      <c r="G346" s="157"/>
      <c r="H346" s="157"/>
      <c r="I346" s="157"/>
      <c r="J346" s="157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</row>
    <row r="347" spans="1:27" ht="18" customHeight="1">
      <c r="A347" s="143"/>
      <c r="B347" s="144"/>
      <c r="C347" s="166"/>
      <c r="D347" s="157"/>
      <c r="E347" s="157"/>
      <c r="F347" s="157"/>
      <c r="G347" s="157"/>
      <c r="H347" s="157"/>
      <c r="I347" s="157"/>
      <c r="J347" s="157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</row>
    <row r="348" spans="1:27" ht="18" customHeight="1">
      <c r="A348" s="143"/>
      <c r="B348" s="144"/>
      <c r="C348" s="166"/>
      <c r="D348" s="157"/>
      <c r="E348" s="157"/>
      <c r="F348" s="157"/>
      <c r="G348" s="157"/>
      <c r="H348" s="157"/>
      <c r="I348" s="157"/>
      <c r="J348" s="157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</row>
    <row r="349" spans="1:27" ht="18" customHeight="1">
      <c r="A349" s="143"/>
      <c r="B349" s="144"/>
      <c r="C349" s="166"/>
      <c r="D349" s="157"/>
      <c r="E349" s="157"/>
      <c r="F349" s="157"/>
      <c r="G349" s="157"/>
      <c r="H349" s="157"/>
      <c r="I349" s="157"/>
      <c r="J349" s="157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</row>
    <row r="350" spans="1:27" ht="18" customHeight="1">
      <c r="A350" s="143"/>
      <c r="B350" s="144"/>
      <c r="C350" s="166"/>
      <c r="D350" s="157"/>
      <c r="E350" s="157"/>
      <c r="F350" s="157"/>
      <c r="G350" s="157"/>
      <c r="H350" s="157"/>
      <c r="I350" s="157"/>
      <c r="J350" s="157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</row>
    <row r="351" spans="1:27" ht="18" customHeight="1">
      <c r="A351" s="143"/>
      <c r="B351" s="144"/>
      <c r="C351" s="166"/>
      <c r="D351" s="157"/>
      <c r="E351" s="157"/>
      <c r="F351" s="157"/>
      <c r="G351" s="157"/>
      <c r="H351" s="157"/>
      <c r="I351" s="157"/>
      <c r="J351" s="157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</row>
    <row r="352" spans="1:27" ht="18" customHeight="1">
      <c r="A352" s="143"/>
      <c r="B352" s="144"/>
      <c r="C352" s="166"/>
      <c r="D352" s="157"/>
      <c r="E352" s="157"/>
      <c r="F352" s="157"/>
      <c r="G352" s="157"/>
      <c r="H352" s="157"/>
      <c r="I352" s="157"/>
      <c r="J352" s="157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</row>
    <row r="353" spans="1:27" ht="18" customHeight="1">
      <c r="A353" s="143"/>
      <c r="B353" s="144"/>
      <c r="C353" s="166"/>
      <c r="D353" s="157"/>
      <c r="E353" s="157"/>
      <c r="F353" s="157"/>
      <c r="G353" s="157"/>
      <c r="H353" s="157"/>
      <c r="I353" s="157"/>
      <c r="J353" s="157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</row>
    <row r="354" spans="1:27" ht="18" customHeight="1">
      <c r="A354" s="143"/>
      <c r="B354" s="144"/>
      <c r="C354" s="166"/>
      <c r="D354" s="157"/>
      <c r="E354" s="157"/>
      <c r="F354" s="157"/>
      <c r="G354" s="157"/>
      <c r="H354" s="157"/>
      <c r="I354" s="157"/>
      <c r="J354" s="157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</row>
    <row r="355" spans="1:27" ht="18" customHeight="1">
      <c r="A355" s="143"/>
      <c r="B355" s="144"/>
      <c r="C355" s="166"/>
      <c r="D355" s="157"/>
      <c r="E355" s="157"/>
      <c r="F355" s="157"/>
      <c r="G355" s="157"/>
      <c r="H355" s="157"/>
      <c r="I355" s="157"/>
      <c r="J355" s="157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</row>
    <row r="356" spans="1:27" ht="18" customHeight="1">
      <c r="A356" s="143"/>
      <c r="B356" s="144"/>
      <c r="C356" s="166"/>
      <c r="D356" s="157"/>
      <c r="E356" s="157"/>
      <c r="F356" s="157"/>
      <c r="G356" s="157"/>
      <c r="H356" s="157"/>
      <c r="I356" s="157"/>
      <c r="J356" s="157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</row>
    <row r="357" spans="1:27" ht="18" customHeight="1">
      <c r="A357" s="143"/>
      <c r="B357" s="144"/>
      <c r="C357" s="166"/>
      <c r="D357" s="157"/>
      <c r="E357" s="157"/>
      <c r="F357" s="157"/>
      <c r="G357" s="157"/>
      <c r="H357" s="157"/>
      <c r="I357" s="157"/>
      <c r="J357" s="157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</row>
    <row r="358" spans="1:27" ht="18" customHeight="1">
      <c r="A358" s="143"/>
      <c r="B358" s="144"/>
      <c r="C358" s="166"/>
      <c r="D358" s="157"/>
      <c r="E358" s="157"/>
      <c r="F358" s="157"/>
      <c r="G358" s="157"/>
      <c r="H358" s="157"/>
      <c r="I358" s="157"/>
      <c r="J358" s="157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</row>
    <row r="359" spans="1:27" ht="18" customHeight="1">
      <c r="A359" s="143"/>
      <c r="B359" s="144"/>
      <c r="C359" s="166"/>
      <c r="D359" s="157"/>
      <c r="E359" s="157"/>
      <c r="F359" s="157"/>
      <c r="G359" s="157"/>
      <c r="H359" s="157"/>
      <c r="I359" s="157"/>
      <c r="J359" s="157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</row>
    <row r="360" spans="1:27" ht="18" customHeight="1">
      <c r="A360" s="143"/>
      <c r="B360" s="144"/>
      <c r="C360" s="166"/>
      <c r="D360" s="157"/>
      <c r="E360" s="157"/>
      <c r="F360" s="157"/>
      <c r="G360" s="157"/>
      <c r="H360" s="157"/>
      <c r="I360" s="157"/>
      <c r="J360" s="157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</row>
    <row r="361" spans="1:27" ht="18" customHeight="1">
      <c r="A361" s="143"/>
      <c r="B361" s="144"/>
      <c r="C361" s="166"/>
      <c r="D361" s="157"/>
      <c r="E361" s="157"/>
      <c r="F361" s="157"/>
      <c r="G361" s="157"/>
      <c r="H361" s="157"/>
      <c r="I361" s="157"/>
      <c r="J361" s="157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</row>
    <row r="362" spans="1:27" ht="18" customHeight="1">
      <c r="A362" s="143"/>
      <c r="B362" s="144"/>
      <c r="C362" s="166"/>
      <c r="D362" s="157"/>
      <c r="E362" s="157"/>
      <c r="F362" s="157"/>
      <c r="G362" s="157"/>
      <c r="H362" s="157"/>
      <c r="I362" s="157"/>
      <c r="J362" s="157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</row>
    <row r="363" spans="1:27" ht="18" customHeight="1">
      <c r="A363" s="143"/>
      <c r="B363" s="144"/>
      <c r="C363" s="166"/>
      <c r="D363" s="157"/>
      <c r="E363" s="157"/>
      <c r="F363" s="157"/>
      <c r="G363" s="157"/>
      <c r="H363" s="157"/>
      <c r="I363" s="157"/>
      <c r="J363" s="157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</row>
    <row r="364" spans="1:27" ht="18" customHeight="1">
      <c r="A364" s="143"/>
      <c r="B364" s="144"/>
      <c r="C364" s="166"/>
      <c r="D364" s="157"/>
      <c r="E364" s="157"/>
      <c r="F364" s="157"/>
      <c r="G364" s="157"/>
      <c r="H364" s="157"/>
      <c r="I364" s="157"/>
      <c r="J364" s="157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</row>
    <row r="365" spans="1:27" ht="18" customHeight="1">
      <c r="A365" s="143"/>
      <c r="B365" s="144"/>
      <c r="C365" s="166"/>
      <c r="D365" s="157"/>
      <c r="E365" s="157"/>
      <c r="F365" s="157"/>
      <c r="G365" s="157"/>
      <c r="H365" s="157"/>
      <c r="I365" s="157"/>
      <c r="J365" s="157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</row>
    <row r="366" spans="1:27" ht="18" customHeight="1">
      <c r="A366" s="143"/>
      <c r="B366" s="144"/>
      <c r="C366" s="166"/>
      <c r="D366" s="157"/>
      <c r="E366" s="157"/>
      <c r="F366" s="157"/>
      <c r="G366" s="157"/>
      <c r="H366" s="157"/>
      <c r="I366" s="157"/>
      <c r="J366" s="157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</row>
    <row r="367" spans="1:27" ht="18" customHeight="1">
      <c r="A367" s="143"/>
      <c r="B367" s="144"/>
      <c r="C367" s="166"/>
      <c r="D367" s="157"/>
      <c r="E367" s="157"/>
      <c r="F367" s="157"/>
      <c r="G367" s="157"/>
      <c r="H367" s="157"/>
      <c r="I367" s="157"/>
      <c r="J367" s="157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</row>
    <row r="368" spans="1:27" ht="18" customHeight="1">
      <c r="A368" s="143"/>
      <c r="B368" s="144"/>
      <c r="C368" s="166"/>
      <c r="D368" s="157"/>
      <c r="E368" s="157"/>
      <c r="F368" s="157"/>
      <c r="G368" s="157"/>
      <c r="H368" s="157"/>
      <c r="I368" s="157"/>
      <c r="J368" s="157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</row>
    <row r="369" spans="1:27" ht="18" customHeight="1">
      <c r="A369" s="143"/>
      <c r="B369" s="144"/>
      <c r="C369" s="166"/>
      <c r="D369" s="157"/>
      <c r="E369" s="157"/>
      <c r="F369" s="157"/>
      <c r="G369" s="157"/>
      <c r="H369" s="157"/>
      <c r="I369" s="157"/>
      <c r="J369" s="157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</row>
    <row r="370" spans="1:27" ht="18" customHeight="1">
      <c r="A370" s="143"/>
      <c r="B370" s="144"/>
      <c r="C370" s="166"/>
      <c r="D370" s="157"/>
      <c r="E370" s="157"/>
      <c r="F370" s="157"/>
      <c r="G370" s="157"/>
      <c r="H370" s="157"/>
      <c r="I370" s="157"/>
      <c r="J370" s="157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</row>
    <row r="371" spans="1:27" ht="18" customHeight="1">
      <c r="A371" s="143"/>
      <c r="B371" s="144"/>
      <c r="C371" s="166"/>
      <c r="D371" s="157"/>
      <c r="E371" s="157"/>
      <c r="F371" s="157"/>
      <c r="G371" s="157"/>
      <c r="H371" s="157"/>
      <c r="I371" s="157"/>
      <c r="J371" s="157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</row>
    <row r="372" spans="1:27" ht="18" customHeight="1">
      <c r="A372" s="143"/>
      <c r="B372" s="144"/>
      <c r="C372" s="166"/>
      <c r="D372" s="157"/>
      <c r="E372" s="157"/>
      <c r="F372" s="157"/>
      <c r="G372" s="157"/>
      <c r="H372" s="157"/>
      <c r="I372" s="157"/>
      <c r="J372" s="157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</row>
    <row r="373" spans="1:27" ht="18" customHeight="1">
      <c r="A373" s="143"/>
      <c r="B373" s="144"/>
      <c r="C373" s="166"/>
      <c r="D373" s="157"/>
      <c r="E373" s="157"/>
      <c r="F373" s="157"/>
      <c r="G373" s="157"/>
      <c r="H373" s="157"/>
      <c r="I373" s="157"/>
      <c r="J373" s="157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</row>
    <row r="374" spans="1:27" ht="18" customHeight="1">
      <c r="A374" s="143"/>
      <c r="B374" s="144"/>
      <c r="C374" s="166"/>
      <c r="D374" s="157"/>
      <c r="E374" s="157"/>
      <c r="F374" s="157"/>
      <c r="G374" s="157"/>
      <c r="H374" s="157"/>
      <c r="I374" s="157"/>
      <c r="J374" s="157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</row>
    <row r="375" spans="1:27" ht="18" customHeight="1">
      <c r="A375" s="143"/>
      <c r="B375" s="144"/>
      <c r="C375" s="166"/>
      <c r="D375" s="157"/>
      <c r="E375" s="157"/>
      <c r="F375" s="157"/>
      <c r="G375" s="157"/>
      <c r="H375" s="157"/>
      <c r="I375" s="157"/>
      <c r="J375" s="157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</row>
    <row r="376" spans="1:27" ht="18" customHeight="1">
      <c r="A376" s="143"/>
      <c r="B376" s="144"/>
      <c r="C376" s="166"/>
      <c r="D376" s="157"/>
      <c r="E376" s="157"/>
      <c r="F376" s="157"/>
      <c r="G376" s="157"/>
      <c r="H376" s="157"/>
      <c r="I376" s="157"/>
      <c r="J376" s="157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</row>
    <row r="377" spans="1:27" ht="18" customHeight="1">
      <c r="A377" s="143"/>
      <c r="B377" s="144"/>
      <c r="C377" s="166"/>
      <c r="D377" s="157"/>
      <c r="E377" s="157"/>
      <c r="F377" s="157"/>
      <c r="G377" s="157"/>
      <c r="H377" s="157"/>
      <c r="I377" s="157"/>
      <c r="J377" s="157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</row>
    <row r="378" spans="1:27" ht="18" customHeight="1">
      <c r="A378" s="143"/>
      <c r="B378" s="144"/>
      <c r="C378" s="166"/>
      <c r="D378" s="157"/>
      <c r="E378" s="157"/>
      <c r="F378" s="157"/>
      <c r="G378" s="157"/>
      <c r="H378" s="157"/>
      <c r="I378" s="157"/>
      <c r="J378" s="157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</row>
    <row r="379" spans="1:27" ht="18" customHeight="1">
      <c r="A379" s="143"/>
      <c r="B379" s="144"/>
      <c r="C379" s="166"/>
      <c r="D379" s="157"/>
      <c r="E379" s="157"/>
      <c r="F379" s="157"/>
      <c r="G379" s="157"/>
      <c r="H379" s="157"/>
      <c r="I379" s="157"/>
      <c r="J379" s="157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</row>
    <row r="380" spans="1:27" ht="18" customHeight="1">
      <c r="A380" s="143"/>
      <c r="B380" s="144"/>
      <c r="C380" s="166"/>
      <c r="D380" s="157"/>
      <c r="E380" s="157"/>
      <c r="F380" s="157"/>
      <c r="G380" s="157"/>
      <c r="H380" s="157"/>
      <c r="I380" s="157"/>
      <c r="J380" s="157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</row>
    <row r="381" spans="1:27" ht="18" customHeight="1">
      <c r="A381" s="143"/>
      <c r="B381" s="144"/>
      <c r="C381" s="166"/>
      <c r="D381" s="157"/>
      <c r="E381" s="157"/>
      <c r="F381" s="157"/>
      <c r="G381" s="157"/>
      <c r="H381" s="157"/>
      <c r="I381" s="157"/>
      <c r="J381" s="157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</row>
    <row r="382" spans="1:27" ht="18" customHeight="1">
      <c r="A382" s="143"/>
      <c r="B382" s="144"/>
      <c r="C382" s="166"/>
      <c r="D382" s="157"/>
      <c r="E382" s="157"/>
      <c r="F382" s="157"/>
      <c r="G382" s="157"/>
      <c r="H382" s="157"/>
      <c r="I382" s="157"/>
      <c r="J382" s="157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</row>
    <row r="383" spans="1:27" ht="18" customHeight="1">
      <c r="A383" s="143"/>
      <c r="B383" s="144"/>
      <c r="C383" s="166"/>
      <c r="D383" s="157"/>
      <c r="E383" s="157"/>
      <c r="F383" s="157"/>
      <c r="G383" s="157"/>
      <c r="H383" s="157"/>
      <c r="I383" s="157"/>
      <c r="J383" s="157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</row>
    <row r="384" spans="1:27" ht="18" customHeight="1">
      <c r="A384" s="143"/>
      <c r="B384" s="144"/>
      <c r="C384" s="166"/>
      <c r="D384" s="157"/>
      <c r="E384" s="157"/>
      <c r="F384" s="157"/>
      <c r="G384" s="157"/>
      <c r="H384" s="157"/>
      <c r="I384" s="157"/>
      <c r="J384" s="157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</row>
    <row r="385" spans="1:27" ht="18" customHeight="1">
      <c r="A385" s="143"/>
      <c r="B385" s="144"/>
      <c r="C385" s="166"/>
      <c r="D385" s="157"/>
      <c r="E385" s="157"/>
      <c r="F385" s="157"/>
      <c r="G385" s="157"/>
      <c r="H385" s="157"/>
      <c r="I385" s="157"/>
      <c r="J385" s="157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</row>
    <row r="386" spans="1:27" ht="18" customHeight="1">
      <c r="A386" s="143"/>
      <c r="B386" s="144"/>
      <c r="C386" s="166"/>
      <c r="D386" s="157"/>
      <c r="E386" s="157"/>
      <c r="F386" s="157"/>
      <c r="G386" s="157"/>
      <c r="H386" s="157"/>
      <c r="I386" s="157"/>
      <c r="J386" s="157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</row>
    <row r="387" spans="1:27" ht="18" customHeight="1">
      <c r="A387" s="143"/>
      <c r="B387" s="144"/>
      <c r="C387" s="166"/>
      <c r="D387" s="157"/>
      <c r="E387" s="157"/>
      <c r="F387" s="157"/>
      <c r="G387" s="157"/>
      <c r="H387" s="157"/>
      <c r="I387" s="157"/>
      <c r="J387" s="157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</row>
    <row r="388" spans="1:27" ht="18" customHeight="1">
      <c r="A388" s="143"/>
      <c r="B388" s="144"/>
      <c r="C388" s="166"/>
      <c r="D388" s="157"/>
      <c r="E388" s="157"/>
      <c r="F388" s="157"/>
      <c r="G388" s="157"/>
      <c r="H388" s="157"/>
      <c r="I388" s="157"/>
      <c r="J388" s="157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</row>
    <row r="389" spans="1:27" ht="18" customHeight="1">
      <c r="A389" s="143"/>
      <c r="B389" s="144"/>
      <c r="C389" s="166"/>
      <c r="D389" s="157"/>
      <c r="E389" s="157"/>
      <c r="F389" s="157"/>
      <c r="G389" s="157"/>
      <c r="H389" s="157"/>
      <c r="I389" s="157"/>
      <c r="J389" s="157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</row>
    <row r="390" spans="1:27" ht="18" customHeight="1">
      <c r="A390" s="143"/>
      <c r="B390" s="144"/>
      <c r="C390" s="166"/>
      <c r="D390" s="157"/>
      <c r="E390" s="157"/>
      <c r="F390" s="157"/>
      <c r="G390" s="157"/>
      <c r="H390" s="157"/>
      <c r="I390" s="157"/>
      <c r="J390" s="157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</row>
    <row r="391" spans="1:27" ht="18" customHeight="1">
      <c r="A391" s="143"/>
      <c r="B391" s="144"/>
      <c r="C391" s="166"/>
      <c r="D391" s="157"/>
      <c r="E391" s="157"/>
      <c r="F391" s="157"/>
      <c r="G391" s="157"/>
      <c r="H391" s="157"/>
      <c r="I391" s="157"/>
      <c r="J391" s="157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</row>
    <row r="392" spans="1:27" ht="18" customHeight="1">
      <c r="A392" s="143"/>
      <c r="B392" s="144"/>
      <c r="C392" s="166"/>
      <c r="D392" s="157"/>
      <c r="E392" s="157"/>
      <c r="F392" s="157"/>
      <c r="G392" s="157"/>
      <c r="H392" s="157"/>
      <c r="I392" s="157"/>
      <c r="J392" s="157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</row>
    <row r="393" spans="1:27" ht="18" customHeight="1">
      <c r="A393" s="143"/>
      <c r="B393" s="144"/>
      <c r="C393" s="166"/>
      <c r="D393" s="157"/>
      <c r="E393" s="157"/>
      <c r="F393" s="157"/>
      <c r="G393" s="157"/>
      <c r="H393" s="157"/>
      <c r="I393" s="157"/>
      <c r="J393" s="157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</row>
    <row r="394" spans="1:27" ht="18" customHeight="1">
      <c r="A394" s="143"/>
      <c r="B394" s="144"/>
      <c r="C394" s="166"/>
      <c r="D394" s="157"/>
      <c r="E394" s="157"/>
      <c r="F394" s="157"/>
      <c r="G394" s="157"/>
      <c r="H394" s="157"/>
      <c r="I394" s="157"/>
      <c r="J394" s="157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</row>
    <row r="395" spans="1:27" ht="18" customHeight="1">
      <c r="A395" s="143"/>
      <c r="B395" s="144"/>
      <c r="C395" s="166"/>
      <c r="D395" s="157"/>
      <c r="E395" s="157"/>
      <c r="F395" s="157"/>
      <c r="G395" s="157"/>
      <c r="H395" s="157"/>
      <c r="I395" s="157"/>
      <c r="J395" s="157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</row>
    <row r="396" spans="1:27" ht="18" customHeight="1">
      <c r="A396" s="143"/>
      <c r="B396" s="144"/>
      <c r="C396" s="166"/>
      <c r="D396" s="157"/>
      <c r="E396" s="157"/>
      <c r="F396" s="157"/>
      <c r="G396" s="157"/>
      <c r="H396" s="157"/>
      <c r="I396" s="157"/>
      <c r="J396" s="157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</row>
    <row r="397" spans="1:27" ht="18" customHeight="1">
      <c r="A397" s="143"/>
      <c r="B397" s="144"/>
      <c r="C397" s="166"/>
      <c r="D397" s="157"/>
      <c r="E397" s="157"/>
      <c r="F397" s="157"/>
      <c r="G397" s="157"/>
      <c r="H397" s="157"/>
      <c r="I397" s="157"/>
      <c r="J397" s="157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</row>
    <row r="398" spans="1:27" ht="18" customHeight="1">
      <c r="A398" s="143"/>
      <c r="B398" s="144"/>
      <c r="C398" s="166"/>
      <c r="D398" s="157"/>
      <c r="E398" s="157"/>
      <c r="F398" s="157"/>
      <c r="G398" s="157"/>
      <c r="H398" s="157"/>
      <c r="I398" s="157"/>
      <c r="J398" s="157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</row>
    <row r="399" spans="1:27" ht="18" customHeight="1">
      <c r="A399" s="143"/>
      <c r="B399" s="144"/>
      <c r="C399" s="166"/>
      <c r="D399" s="157"/>
      <c r="E399" s="157"/>
      <c r="F399" s="157"/>
      <c r="G399" s="157"/>
      <c r="H399" s="157"/>
      <c r="I399" s="157"/>
      <c r="J399" s="157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</row>
    <row r="400" spans="1:27" ht="18" customHeight="1">
      <c r="A400" s="143"/>
      <c r="B400" s="144"/>
      <c r="C400" s="166"/>
      <c r="D400" s="157"/>
      <c r="E400" s="157"/>
      <c r="F400" s="157"/>
      <c r="G400" s="157"/>
      <c r="H400" s="157"/>
      <c r="I400" s="157"/>
      <c r="J400" s="157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</row>
    <row r="401" spans="1:27" ht="18" customHeight="1">
      <c r="A401" s="143"/>
      <c r="B401" s="144"/>
      <c r="C401" s="166"/>
      <c r="D401" s="157"/>
      <c r="E401" s="157"/>
      <c r="F401" s="157"/>
      <c r="G401" s="157"/>
      <c r="H401" s="157"/>
      <c r="I401" s="157"/>
      <c r="J401" s="157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</row>
    <row r="402" spans="1:27" ht="18" customHeight="1">
      <c r="A402" s="143"/>
      <c r="B402" s="144"/>
      <c r="C402" s="166"/>
      <c r="D402" s="157"/>
      <c r="E402" s="157"/>
      <c r="F402" s="157"/>
      <c r="G402" s="157"/>
      <c r="H402" s="157"/>
      <c r="I402" s="157"/>
      <c r="J402" s="157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</row>
    <row r="403" spans="1:27" ht="18" customHeight="1">
      <c r="A403" s="143"/>
      <c r="B403" s="144"/>
      <c r="C403" s="166"/>
      <c r="D403" s="157"/>
      <c r="E403" s="157"/>
      <c r="F403" s="157"/>
      <c r="G403" s="157"/>
      <c r="H403" s="157"/>
      <c r="I403" s="157"/>
      <c r="J403" s="157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</row>
    <row r="404" spans="1:27" ht="18" customHeight="1">
      <c r="A404" s="143"/>
      <c r="B404" s="144"/>
      <c r="C404" s="166"/>
      <c r="D404" s="157"/>
      <c r="E404" s="157"/>
      <c r="F404" s="157"/>
      <c r="G404" s="157"/>
      <c r="H404" s="157"/>
      <c r="I404" s="157"/>
      <c r="J404" s="157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</row>
    <row r="405" spans="1:27" ht="18" customHeight="1">
      <c r="A405" s="143"/>
      <c r="B405" s="144"/>
      <c r="C405" s="166"/>
      <c r="D405" s="157"/>
      <c r="E405" s="157"/>
      <c r="F405" s="157"/>
      <c r="G405" s="157"/>
      <c r="H405" s="157"/>
      <c r="I405" s="157"/>
      <c r="J405" s="157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</row>
    <row r="406" spans="1:27" ht="18" customHeight="1">
      <c r="A406" s="143"/>
      <c r="B406" s="144"/>
      <c r="C406" s="166"/>
      <c r="D406" s="157"/>
      <c r="E406" s="157"/>
      <c r="F406" s="157"/>
      <c r="G406" s="157"/>
      <c r="H406" s="157"/>
      <c r="I406" s="157"/>
      <c r="J406" s="157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</row>
    <row r="407" spans="1:27" ht="18" customHeight="1">
      <c r="A407" s="143"/>
      <c r="B407" s="144"/>
      <c r="C407" s="166"/>
      <c r="D407" s="157"/>
      <c r="E407" s="157"/>
      <c r="F407" s="157"/>
      <c r="G407" s="157"/>
      <c r="H407" s="157"/>
      <c r="I407" s="157"/>
      <c r="J407" s="157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</row>
    <row r="408" spans="1:27" ht="18" customHeight="1">
      <c r="A408" s="143"/>
      <c r="B408" s="144"/>
      <c r="C408" s="166"/>
      <c r="D408" s="157"/>
      <c r="E408" s="157"/>
      <c r="F408" s="157"/>
      <c r="G408" s="157"/>
      <c r="H408" s="157"/>
      <c r="I408" s="157"/>
      <c r="J408" s="157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</row>
    <row r="409" spans="1:27" ht="18" customHeight="1">
      <c r="A409" s="143"/>
      <c r="B409" s="144"/>
      <c r="C409" s="166"/>
      <c r="D409" s="157"/>
      <c r="E409" s="157"/>
      <c r="F409" s="157"/>
      <c r="G409" s="157"/>
      <c r="H409" s="157"/>
      <c r="I409" s="157"/>
      <c r="J409" s="157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</row>
    <row r="410" spans="1:27" ht="18" customHeight="1">
      <c r="A410" s="143"/>
      <c r="B410" s="144"/>
      <c r="C410" s="166"/>
      <c r="D410" s="157"/>
      <c r="E410" s="157"/>
      <c r="F410" s="157"/>
      <c r="G410" s="157"/>
      <c r="H410" s="157"/>
      <c r="I410" s="157"/>
      <c r="J410" s="157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</row>
    <row r="411" spans="1:27" ht="18" customHeight="1">
      <c r="A411" s="143"/>
      <c r="B411" s="144"/>
      <c r="C411" s="166"/>
      <c r="D411" s="157"/>
      <c r="E411" s="157"/>
      <c r="F411" s="157"/>
      <c r="G411" s="157"/>
      <c r="H411" s="157"/>
      <c r="I411" s="157"/>
      <c r="J411" s="157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</row>
    <row r="412" spans="1:27" ht="18" customHeight="1">
      <c r="A412" s="143"/>
      <c r="B412" s="144"/>
      <c r="C412" s="166"/>
      <c r="D412" s="157"/>
      <c r="E412" s="157"/>
      <c r="F412" s="157"/>
      <c r="G412" s="157"/>
      <c r="H412" s="157"/>
      <c r="I412" s="157"/>
      <c r="J412" s="157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</row>
    <row r="413" spans="1:27" ht="18" customHeight="1">
      <c r="A413" s="143"/>
      <c r="B413" s="144"/>
      <c r="C413" s="166"/>
      <c r="D413" s="157"/>
      <c r="E413" s="157"/>
      <c r="F413" s="157"/>
      <c r="G413" s="157"/>
      <c r="H413" s="157"/>
      <c r="I413" s="157"/>
      <c r="J413" s="157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</row>
    <row r="414" spans="1:27" ht="18" customHeight="1">
      <c r="A414" s="143"/>
      <c r="B414" s="144"/>
      <c r="C414" s="166"/>
      <c r="D414" s="157"/>
      <c r="E414" s="157"/>
      <c r="F414" s="157"/>
      <c r="G414" s="157"/>
      <c r="H414" s="157"/>
      <c r="I414" s="157"/>
      <c r="J414" s="157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</row>
    <row r="415" spans="1:27" ht="18" customHeight="1">
      <c r="A415" s="143"/>
      <c r="B415" s="144"/>
      <c r="C415" s="166"/>
      <c r="D415" s="157"/>
      <c r="E415" s="157"/>
      <c r="F415" s="157"/>
      <c r="G415" s="157"/>
      <c r="H415" s="157"/>
      <c r="I415" s="157"/>
      <c r="J415" s="157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</row>
    <row r="416" spans="1:27" ht="18" customHeight="1">
      <c r="A416" s="143"/>
      <c r="B416" s="144"/>
      <c r="C416" s="166"/>
      <c r="D416" s="157"/>
      <c r="E416" s="157"/>
      <c r="F416" s="157"/>
      <c r="G416" s="157"/>
      <c r="H416" s="157"/>
      <c r="I416" s="157"/>
      <c r="J416" s="157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</row>
    <row r="417" spans="1:27" ht="18" customHeight="1">
      <c r="A417" s="143"/>
      <c r="B417" s="144"/>
      <c r="C417" s="166"/>
      <c r="D417" s="157"/>
      <c r="E417" s="157"/>
      <c r="F417" s="157"/>
      <c r="G417" s="157"/>
      <c r="H417" s="157"/>
      <c r="I417" s="157"/>
      <c r="J417" s="157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</row>
    <row r="418" spans="1:27" ht="18" customHeight="1">
      <c r="A418" s="143"/>
      <c r="B418" s="144"/>
      <c r="C418" s="166"/>
      <c r="D418" s="157"/>
      <c r="E418" s="157"/>
      <c r="F418" s="157"/>
      <c r="G418" s="157"/>
      <c r="H418" s="157"/>
      <c r="I418" s="157"/>
      <c r="J418" s="157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</row>
    <row r="419" spans="1:27" ht="18" customHeight="1">
      <c r="A419" s="143"/>
      <c r="B419" s="144"/>
      <c r="C419" s="166"/>
      <c r="D419" s="157"/>
      <c r="E419" s="157"/>
      <c r="F419" s="157"/>
      <c r="G419" s="157"/>
      <c r="H419" s="157"/>
      <c r="I419" s="157"/>
      <c r="J419" s="157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</row>
    <row r="420" spans="1:27" ht="18" customHeight="1">
      <c r="A420" s="143"/>
      <c r="B420" s="144"/>
      <c r="C420" s="166"/>
      <c r="D420" s="157"/>
      <c r="E420" s="157"/>
      <c r="F420" s="157"/>
      <c r="G420" s="157"/>
      <c r="H420" s="157"/>
      <c r="I420" s="157"/>
      <c r="J420" s="157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</row>
    <row r="421" spans="1:27" ht="18" customHeight="1">
      <c r="A421" s="143"/>
      <c r="B421" s="144"/>
      <c r="C421" s="166"/>
      <c r="D421" s="157"/>
      <c r="E421" s="157"/>
      <c r="F421" s="157"/>
      <c r="G421" s="157"/>
      <c r="H421" s="157"/>
      <c r="I421" s="157"/>
      <c r="J421" s="157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</row>
    <row r="422" spans="1:27" ht="18" customHeight="1">
      <c r="A422" s="143"/>
      <c r="B422" s="144"/>
      <c r="C422" s="166"/>
      <c r="D422" s="157"/>
      <c r="E422" s="157"/>
      <c r="F422" s="157"/>
      <c r="G422" s="157"/>
      <c r="H422" s="157"/>
      <c r="I422" s="157"/>
      <c r="J422" s="157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</row>
    <row r="423" spans="1:27" ht="18" customHeight="1">
      <c r="A423" s="143"/>
      <c r="B423" s="144"/>
      <c r="C423" s="166"/>
      <c r="D423" s="157"/>
      <c r="E423" s="157"/>
      <c r="F423" s="157"/>
      <c r="G423" s="157"/>
      <c r="H423" s="157"/>
      <c r="I423" s="157"/>
      <c r="J423" s="157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</row>
    <row r="424" spans="1:27" ht="18" customHeight="1">
      <c r="A424" s="143"/>
      <c r="B424" s="144"/>
      <c r="C424" s="166"/>
      <c r="D424" s="157"/>
      <c r="E424" s="157"/>
      <c r="F424" s="157"/>
      <c r="G424" s="157"/>
      <c r="H424" s="157"/>
      <c r="I424" s="157"/>
      <c r="J424" s="157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</row>
    <row r="425" spans="1:27" ht="18" customHeight="1">
      <c r="A425" s="143"/>
      <c r="B425" s="144"/>
      <c r="C425" s="166"/>
      <c r="D425" s="157"/>
      <c r="E425" s="157"/>
      <c r="F425" s="157"/>
      <c r="G425" s="157"/>
      <c r="H425" s="157"/>
      <c r="I425" s="157"/>
      <c r="J425" s="157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</row>
    <row r="426" spans="1:27" ht="18" customHeight="1">
      <c r="A426" s="143"/>
      <c r="B426" s="144"/>
      <c r="C426" s="166"/>
      <c r="D426" s="157"/>
      <c r="E426" s="157"/>
      <c r="F426" s="157"/>
      <c r="G426" s="157"/>
      <c r="H426" s="157"/>
      <c r="I426" s="157"/>
      <c r="J426" s="157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</row>
    <row r="427" spans="1:27" ht="18" customHeight="1">
      <c r="A427" s="143"/>
      <c r="B427" s="144"/>
      <c r="C427" s="166"/>
      <c r="D427" s="157"/>
      <c r="E427" s="157"/>
      <c r="F427" s="157"/>
      <c r="G427" s="157"/>
      <c r="H427" s="157"/>
      <c r="I427" s="157"/>
      <c r="J427" s="157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</row>
    <row r="428" spans="1:27" ht="18" customHeight="1">
      <c r="A428" s="143"/>
      <c r="B428" s="144"/>
      <c r="C428" s="166"/>
      <c r="D428" s="157"/>
      <c r="E428" s="157"/>
      <c r="F428" s="157"/>
      <c r="G428" s="157"/>
      <c r="H428" s="157"/>
      <c r="I428" s="157"/>
      <c r="J428" s="157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</row>
    <row r="429" spans="1:27" ht="18" customHeight="1">
      <c r="A429" s="143"/>
      <c r="B429" s="144"/>
      <c r="C429" s="166"/>
      <c r="D429" s="157"/>
      <c r="E429" s="157"/>
      <c r="F429" s="157"/>
      <c r="G429" s="157"/>
      <c r="H429" s="157"/>
      <c r="I429" s="157"/>
      <c r="J429" s="157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</row>
    <row r="430" spans="1:27" ht="18" customHeight="1">
      <c r="A430" s="143"/>
      <c r="B430" s="144"/>
      <c r="C430" s="166"/>
      <c r="D430" s="157"/>
      <c r="E430" s="157"/>
      <c r="F430" s="157"/>
      <c r="G430" s="157"/>
      <c r="H430" s="157"/>
      <c r="I430" s="157"/>
      <c r="J430" s="157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</row>
    <row r="431" spans="1:27" ht="18" customHeight="1">
      <c r="A431" s="143"/>
      <c r="B431" s="144"/>
      <c r="C431" s="166"/>
      <c r="D431" s="157"/>
      <c r="E431" s="157"/>
      <c r="F431" s="157"/>
      <c r="G431" s="157"/>
      <c r="H431" s="157"/>
      <c r="I431" s="157"/>
      <c r="J431" s="157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</row>
    <row r="432" spans="1:27" ht="18" customHeight="1">
      <c r="A432" s="143"/>
      <c r="B432" s="144"/>
      <c r="C432" s="166"/>
      <c r="D432" s="157"/>
      <c r="E432" s="157"/>
      <c r="F432" s="157"/>
      <c r="G432" s="157"/>
      <c r="H432" s="157"/>
      <c r="I432" s="157"/>
      <c r="J432" s="157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</row>
    <row r="433" spans="1:27" ht="18" customHeight="1">
      <c r="A433" s="143"/>
      <c r="B433" s="144"/>
      <c r="C433" s="166"/>
      <c r="D433" s="157"/>
      <c r="E433" s="157"/>
      <c r="F433" s="157"/>
      <c r="G433" s="157"/>
      <c r="H433" s="157"/>
      <c r="I433" s="157"/>
      <c r="J433" s="157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</row>
    <row r="434" spans="1:27" ht="18" customHeight="1">
      <c r="A434" s="143"/>
      <c r="B434" s="144"/>
      <c r="C434" s="166"/>
      <c r="D434" s="157"/>
      <c r="E434" s="157"/>
      <c r="F434" s="157"/>
      <c r="G434" s="157"/>
      <c r="H434" s="157"/>
      <c r="I434" s="157"/>
      <c r="J434" s="157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</row>
    <row r="435" spans="1:27" ht="18" customHeight="1">
      <c r="A435" s="143"/>
      <c r="B435" s="144"/>
      <c r="C435" s="166"/>
      <c r="D435" s="157"/>
      <c r="E435" s="157"/>
      <c r="F435" s="157"/>
      <c r="G435" s="157"/>
      <c r="H435" s="157"/>
      <c r="I435" s="157"/>
      <c r="J435" s="157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</row>
    <row r="436" spans="1:27" ht="18" customHeight="1">
      <c r="A436" s="143"/>
      <c r="B436" s="144"/>
      <c r="C436" s="166"/>
      <c r="D436" s="157"/>
      <c r="E436" s="157"/>
      <c r="F436" s="157"/>
      <c r="G436" s="157"/>
      <c r="H436" s="157"/>
      <c r="I436" s="157"/>
      <c r="J436" s="157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</row>
    <row r="437" spans="1:27" ht="18" customHeight="1">
      <c r="A437" s="143"/>
      <c r="B437" s="144"/>
      <c r="C437" s="166"/>
      <c r="D437" s="157"/>
      <c r="E437" s="157"/>
      <c r="F437" s="157"/>
      <c r="G437" s="157"/>
      <c r="H437" s="157"/>
      <c r="I437" s="157"/>
      <c r="J437" s="157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</row>
    <row r="438" spans="1:27" ht="18" customHeight="1">
      <c r="A438" s="143"/>
      <c r="B438" s="144"/>
      <c r="C438" s="166"/>
      <c r="D438" s="157"/>
      <c r="E438" s="157"/>
      <c r="F438" s="157"/>
      <c r="G438" s="157"/>
      <c r="H438" s="157"/>
      <c r="I438" s="157"/>
      <c r="J438" s="157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</row>
    <row r="439" spans="1:27" ht="18" customHeight="1">
      <c r="A439" s="143"/>
      <c r="B439" s="144"/>
      <c r="C439" s="166"/>
      <c r="D439" s="157"/>
      <c r="E439" s="157"/>
      <c r="F439" s="157"/>
      <c r="G439" s="157"/>
      <c r="H439" s="157"/>
      <c r="I439" s="157"/>
      <c r="J439" s="157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</row>
    <row r="440" spans="1:27" ht="18" customHeight="1">
      <c r="A440" s="143"/>
      <c r="B440" s="144"/>
      <c r="C440" s="166"/>
      <c r="D440" s="157"/>
      <c r="E440" s="157"/>
      <c r="F440" s="157"/>
      <c r="G440" s="157"/>
      <c r="H440" s="157"/>
      <c r="I440" s="157"/>
      <c r="J440" s="157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</row>
    <row r="441" spans="1:27" ht="18" customHeight="1">
      <c r="A441" s="143"/>
      <c r="B441" s="144"/>
      <c r="C441" s="166"/>
      <c r="D441" s="157"/>
      <c r="E441" s="157"/>
      <c r="F441" s="157"/>
      <c r="G441" s="157"/>
      <c r="H441" s="157"/>
      <c r="I441" s="157"/>
      <c r="J441" s="157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</row>
    <row r="442" spans="1:27" ht="18" customHeight="1">
      <c r="A442" s="143"/>
      <c r="B442" s="144"/>
      <c r="C442" s="166"/>
      <c r="D442" s="157"/>
      <c r="E442" s="157"/>
      <c r="F442" s="157"/>
      <c r="G442" s="157"/>
      <c r="H442" s="157"/>
      <c r="I442" s="157"/>
      <c r="J442" s="157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</row>
    <row r="443" spans="1:27" ht="18" customHeight="1">
      <c r="A443" s="143"/>
      <c r="B443" s="144"/>
      <c r="C443" s="166"/>
      <c r="D443" s="157"/>
      <c r="E443" s="157"/>
      <c r="F443" s="157"/>
      <c r="G443" s="157"/>
      <c r="H443" s="157"/>
      <c r="I443" s="157"/>
      <c r="J443" s="157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</row>
    <row r="444" spans="1:27" ht="18" customHeight="1">
      <c r="A444" s="143"/>
      <c r="B444" s="144"/>
      <c r="C444" s="166"/>
      <c r="D444" s="157"/>
      <c r="E444" s="157"/>
      <c r="F444" s="157"/>
      <c r="G444" s="157"/>
      <c r="H444" s="157"/>
      <c r="I444" s="157"/>
      <c r="J444" s="157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</row>
    <row r="445" spans="1:27" ht="18" customHeight="1">
      <c r="A445" s="143"/>
      <c r="B445" s="144"/>
      <c r="C445" s="166"/>
      <c r="D445" s="157"/>
      <c r="E445" s="157"/>
      <c r="F445" s="157"/>
      <c r="G445" s="157"/>
      <c r="H445" s="157"/>
      <c r="I445" s="157"/>
      <c r="J445" s="157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</row>
    <row r="446" spans="1:27" ht="18" customHeight="1">
      <c r="A446" s="143"/>
      <c r="B446" s="144"/>
      <c r="C446" s="166"/>
      <c r="D446" s="157"/>
      <c r="E446" s="157"/>
      <c r="F446" s="157"/>
      <c r="G446" s="157"/>
      <c r="H446" s="157"/>
      <c r="I446" s="157"/>
      <c r="J446" s="157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</row>
    <row r="447" spans="1:27" ht="18" customHeight="1">
      <c r="A447" s="143"/>
      <c r="B447" s="144"/>
      <c r="C447" s="166"/>
      <c r="D447" s="157"/>
      <c r="E447" s="157"/>
      <c r="F447" s="157"/>
      <c r="G447" s="157"/>
      <c r="H447" s="157"/>
      <c r="I447" s="157"/>
      <c r="J447" s="157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</row>
    <row r="448" spans="1:27" ht="18" customHeight="1">
      <c r="A448" s="143"/>
      <c r="B448" s="144"/>
      <c r="C448" s="166"/>
      <c r="D448" s="157"/>
      <c r="E448" s="157"/>
      <c r="F448" s="157"/>
      <c r="G448" s="157"/>
      <c r="H448" s="157"/>
      <c r="I448" s="157"/>
      <c r="J448" s="157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</row>
    <row r="449" spans="1:27" ht="18" customHeight="1">
      <c r="A449" s="143"/>
      <c r="B449" s="144"/>
      <c r="C449" s="166"/>
      <c r="D449" s="157"/>
      <c r="E449" s="157"/>
      <c r="F449" s="157"/>
      <c r="G449" s="157"/>
      <c r="H449" s="157"/>
      <c r="I449" s="157"/>
      <c r="J449" s="157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</row>
    <row r="450" spans="1:27" ht="18" customHeight="1">
      <c r="A450" s="143"/>
      <c r="B450" s="144"/>
      <c r="C450" s="166"/>
      <c r="D450" s="157"/>
      <c r="E450" s="157"/>
      <c r="F450" s="157"/>
      <c r="G450" s="157"/>
      <c r="H450" s="157"/>
      <c r="I450" s="157"/>
      <c r="J450" s="157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</row>
    <row r="451" spans="1:27" ht="18" customHeight="1">
      <c r="A451" s="143"/>
      <c r="B451" s="144"/>
      <c r="C451" s="166"/>
      <c r="D451" s="157"/>
      <c r="E451" s="157"/>
      <c r="F451" s="157"/>
      <c r="G451" s="157"/>
      <c r="H451" s="157"/>
      <c r="I451" s="157"/>
      <c r="J451" s="157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</row>
    <row r="452" spans="1:27" ht="18" customHeight="1">
      <c r="A452" s="143"/>
      <c r="B452" s="144"/>
      <c r="C452" s="166"/>
      <c r="D452" s="157"/>
      <c r="E452" s="157"/>
      <c r="F452" s="157"/>
      <c r="G452" s="157"/>
      <c r="H452" s="157"/>
      <c r="I452" s="157"/>
      <c r="J452" s="157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</row>
    <row r="453" spans="1:27" ht="18" customHeight="1">
      <c r="A453" s="143"/>
      <c r="B453" s="144"/>
      <c r="C453" s="166"/>
      <c r="D453" s="157"/>
      <c r="E453" s="157"/>
      <c r="F453" s="157"/>
      <c r="G453" s="157"/>
      <c r="H453" s="157"/>
      <c r="I453" s="157"/>
      <c r="J453" s="157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</row>
    <row r="454" spans="1:27" ht="18" customHeight="1">
      <c r="A454" s="143"/>
      <c r="B454" s="144"/>
      <c r="C454" s="166"/>
      <c r="D454" s="157"/>
      <c r="E454" s="157"/>
      <c r="F454" s="157"/>
      <c r="G454" s="157"/>
      <c r="H454" s="157"/>
      <c r="I454" s="157"/>
      <c r="J454" s="157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</row>
    <row r="455" spans="1:27" ht="18" customHeight="1">
      <c r="A455" s="143"/>
      <c r="B455" s="144"/>
      <c r="C455" s="166"/>
      <c r="D455" s="157"/>
      <c r="E455" s="157"/>
      <c r="F455" s="157"/>
      <c r="G455" s="157"/>
      <c r="H455" s="157"/>
      <c r="I455" s="157"/>
      <c r="J455" s="157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</row>
    <row r="456" spans="1:27" ht="18" customHeight="1">
      <c r="A456" s="143"/>
      <c r="B456" s="144"/>
      <c r="C456" s="166"/>
      <c r="D456" s="157"/>
      <c r="E456" s="157"/>
      <c r="F456" s="157"/>
      <c r="G456" s="157"/>
      <c r="H456" s="157"/>
      <c r="I456" s="157"/>
      <c r="J456" s="157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</row>
    <row r="457" spans="1:27" ht="18" customHeight="1">
      <c r="A457" s="143"/>
      <c r="B457" s="144"/>
      <c r="C457" s="166"/>
      <c r="D457" s="157"/>
      <c r="E457" s="157"/>
      <c r="F457" s="157"/>
      <c r="G457" s="157"/>
      <c r="H457" s="157"/>
      <c r="I457" s="157"/>
      <c r="J457" s="157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</row>
    <row r="458" spans="1:27" ht="18" customHeight="1">
      <c r="A458" s="143"/>
      <c r="B458" s="144"/>
      <c r="C458" s="166"/>
      <c r="D458" s="157"/>
      <c r="E458" s="157"/>
      <c r="F458" s="157"/>
      <c r="G458" s="157"/>
      <c r="H458" s="157"/>
      <c r="I458" s="157"/>
      <c r="J458" s="157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</row>
    <row r="459" spans="1:27" ht="18" customHeight="1">
      <c r="A459" s="143"/>
      <c r="B459" s="144"/>
      <c r="C459" s="166"/>
      <c r="D459" s="157"/>
      <c r="E459" s="157"/>
      <c r="F459" s="157"/>
      <c r="G459" s="157"/>
      <c r="H459" s="157"/>
      <c r="I459" s="157"/>
      <c r="J459" s="157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</row>
    <row r="460" spans="1:27" ht="18" customHeight="1">
      <c r="A460" s="143"/>
      <c r="B460" s="144"/>
      <c r="C460" s="166"/>
      <c r="D460" s="157"/>
      <c r="E460" s="157"/>
      <c r="F460" s="157"/>
      <c r="G460" s="157"/>
      <c r="H460" s="157"/>
      <c r="I460" s="157"/>
      <c r="J460" s="157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</row>
    <row r="461" spans="1:27" ht="18" customHeight="1">
      <c r="A461" s="143"/>
      <c r="B461" s="144"/>
      <c r="C461" s="166"/>
      <c r="D461" s="157"/>
      <c r="E461" s="157"/>
      <c r="F461" s="157"/>
      <c r="G461" s="157"/>
      <c r="H461" s="157"/>
      <c r="I461" s="157"/>
      <c r="J461" s="157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</row>
    <row r="462" spans="1:27" ht="18" customHeight="1">
      <c r="A462" s="143"/>
      <c r="B462" s="144"/>
      <c r="C462" s="166"/>
      <c r="D462" s="157"/>
      <c r="E462" s="157"/>
      <c r="F462" s="157"/>
      <c r="G462" s="157"/>
      <c r="H462" s="157"/>
      <c r="I462" s="157"/>
      <c r="J462" s="157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</row>
    <row r="463" spans="1:27" ht="18" customHeight="1">
      <c r="A463" s="143"/>
      <c r="B463" s="144"/>
      <c r="C463" s="166"/>
      <c r="D463" s="157"/>
      <c r="E463" s="157"/>
      <c r="F463" s="157"/>
      <c r="G463" s="157"/>
      <c r="H463" s="157"/>
      <c r="I463" s="157"/>
      <c r="J463" s="157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  <c r="AA463" s="143"/>
    </row>
    <row r="464" spans="1:27" ht="18" customHeight="1">
      <c r="A464" s="143"/>
      <c r="B464" s="144"/>
      <c r="C464" s="166"/>
      <c r="D464" s="157"/>
      <c r="E464" s="157"/>
      <c r="F464" s="157"/>
      <c r="G464" s="157"/>
      <c r="H464" s="157"/>
      <c r="I464" s="157"/>
      <c r="J464" s="157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  <c r="AA464" s="143"/>
    </row>
    <row r="465" spans="1:27" ht="18" customHeight="1">
      <c r="A465" s="143"/>
      <c r="B465" s="144"/>
      <c r="C465" s="166"/>
      <c r="D465" s="157"/>
      <c r="E465" s="157"/>
      <c r="F465" s="157"/>
      <c r="G465" s="157"/>
      <c r="H465" s="157"/>
      <c r="I465" s="157"/>
      <c r="J465" s="157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  <c r="AA465" s="143"/>
    </row>
    <row r="466" spans="1:27" ht="18" customHeight="1">
      <c r="A466" s="143"/>
      <c r="B466" s="144"/>
      <c r="C466" s="166"/>
      <c r="D466" s="157"/>
      <c r="E466" s="157"/>
      <c r="F466" s="157"/>
      <c r="G466" s="157"/>
      <c r="H466" s="157"/>
      <c r="I466" s="157"/>
      <c r="J466" s="157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  <c r="AA466" s="143"/>
    </row>
    <row r="467" spans="1:27" ht="18" customHeight="1">
      <c r="A467" s="143"/>
      <c r="B467" s="144"/>
      <c r="C467" s="166"/>
      <c r="D467" s="157"/>
      <c r="E467" s="157"/>
      <c r="F467" s="157"/>
      <c r="G467" s="157"/>
      <c r="H467" s="157"/>
      <c r="I467" s="157"/>
      <c r="J467" s="157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</row>
    <row r="468" spans="1:27" ht="18" customHeight="1">
      <c r="A468" s="143"/>
      <c r="B468" s="144"/>
      <c r="C468" s="166"/>
      <c r="D468" s="157"/>
      <c r="E468" s="157"/>
      <c r="F468" s="157"/>
      <c r="G468" s="157"/>
      <c r="H468" s="157"/>
      <c r="I468" s="157"/>
      <c r="J468" s="157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  <c r="AA468" s="143"/>
    </row>
    <row r="469" spans="1:27" ht="18" customHeight="1">
      <c r="A469" s="143"/>
      <c r="B469" s="144"/>
      <c r="C469" s="166"/>
      <c r="D469" s="157"/>
      <c r="E469" s="157"/>
      <c r="F469" s="157"/>
      <c r="G469" s="157"/>
      <c r="H469" s="157"/>
      <c r="I469" s="157"/>
      <c r="J469" s="157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  <c r="AA469" s="143"/>
    </row>
    <row r="470" spans="1:27" ht="18" customHeight="1">
      <c r="A470" s="143"/>
      <c r="B470" s="144"/>
      <c r="C470" s="166"/>
      <c r="D470" s="157"/>
      <c r="E470" s="157"/>
      <c r="F470" s="157"/>
      <c r="G470" s="157"/>
      <c r="H470" s="157"/>
      <c r="I470" s="157"/>
      <c r="J470" s="157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  <c r="AA470" s="143"/>
    </row>
    <row r="471" spans="1:27" ht="18" customHeight="1">
      <c r="A471" s="143"/>
      <c r="B471" s="144"/>
      <c r="C471" s="166"/>
      <c r="D471" s="157"/>
      <c r="E471" s="157"/>
      <c r="F471" s="157"/>
      <c r="G471" s="157"/>
      <c r="H471" s="157"/>
      <c r="I471" s="157"/>
      <c r="J471" s="157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  <c r="AA471" s="143"/>
    </row>
    <row r="472" spans="1:27" ht="18" customHeight="1">
      <c r="A472" s="143"/>
      <c r="B472" s="144"/>
      <c r="C472" s="166"/>
      <c r="D472" s="157"/>
      <c r="E472" s="157"/>
      <c r="F472" s="157"/>
      <c r="G472" s="157"/>
      <c r="H472" s="157"/>
      <c r="I472" s="157"/>
      <c r="J472" s="157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  <c r="AA472" s="143"/>
    </row>
    <row r="473" spans="1:27" ht="18" customHeight="1">
      <c r="A473" s="143"/>
      <c r="B473" s="144"/>
      <c r="C473" s="166"/>
      <c r="D473" s="157"/>
      <c r="E473" s="157"/>
      <c r="F473" s="157"/>
      <c r="G473" s="157"/>
      <c r="H473" s="157"/>
      <c r="I473" s="157"/>
      <c r="J473" s="157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  <c r="AA473" s="143"/>
    </row>
    <row r="474" spans="1:27" ht="18" customHeight="1">
      <c r="A474" s="143"/>
      <c r="B474" s="144"/>
      <c r="C474" s="166"/>
      <c r="D474" s="157"/>
      <c r="E474" s="157"/>
      <c r="F474" s="157"/>
      <c r="G474" s="157"/>
      <c r="H474" s="157"/>
      <c r="I474" s="157"/>
      <c r="J474" s="157"/>
      <c r="K474" s="143"/>
      <c r="L474" s="143"/>
      <c r="M474" s="143"/>
      <c r="N474" s="143"/>
      <c r="O474" s="143"/>
      <c r="P474" s="143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  <c r="AA474" s="143"/>
    </row>
    <row r="475" spans="1:27" ht="18" customHeight="1">
      <c r="A475" s="143"/>
      <c r="B475" s="144"/>
      <c r="C475" s="166"/>
      <c r="D475" s="157"/>
      <c r="E475" s="157"/>
      <c r="F475" s="157"/>
      <c r="G475" s="157"/>
      <c r="H475" s="157"/>
      <c r="I475" s="157"/>
      <c r="J475" s="157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  <c r="AA475" s="143"/>
    </row>
    <row r="476" spans="1:27" ht="18" customHeight="1">
      <c r="A476" s="143"/>
      <c r="B476" s="144"/>
      <c r="C476" s="166"/>
      <c r="D476" s="157"/>
      <c r="E476" s="157"/>
      <c r="F476" s="157"/>
      <c r="G476" s="157"/>
      <c r="H476" s="157"/>
      <c r="I476" s="157"/>
      <c r="J476" s="157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  <c r="AA476" s="143"/>
    </row>
    <row r="477" spans="1:27" ht="18" customHeight="1">
      <c r="A477" s="143"/>
      <c r="B477" s="144"/>
      <c r="C477" s="166"/>
      <c r="D477" s="157"/>
      <c r="E477" s="157"/>
      <c r="F477" s="157"/>
      <c r="G477" s="157"/>
      <c r="H477" s="157"/>
      <c r="I477" s="157"/>
      <c r="J477" s="157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  <c r="AA477" s="143"/>
    </row>
    <row r="478" spans="1:27" ht="18" customHeight="1">
      <c r="A478" s="143"/>
      <c r="B478" s="144"/>
      <c r="C478" s="166"/>
      <c r="D478" s="157"/>
      <c r="E478" s="157"/>
      <c r="F478" s="157"/>
      <c r="G478" s="157"/>
      <c r="H478" s="157"/>
      <c r="I478" s="157"/>
      <c r="J478" s="157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  <c r="AA478" s="143"/>
    </row>
    <row r="479" spans="1:27" ht="18" customHeight="1">
      <c r="A479" s="143"/>
      <c r="B479" s="144"/>
      <c r="C479" s="166"/>
      <c r="D479" s="157"/>
      <c r="E479" s="157"/>
      <c r="F479" s="157"/>
      <c r="G479" s="157"/>
      <c r="H479" s="157"/>
      <c r="I479" s="157"/>
      <c r="J479" s="157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  <c r="AA479" s="143"/>
    </row>
    <row r="480" spans="1:27" ht="18" customHeight="1">
      <c r="A480" s="143"/>
      <c r="B480" s="144"/>
      <c r="C480" s="166"/>
      <c r="D480" s="157"/>
      <c r="E480" s="157"/>
      <c r="F480" s="157"/>
      <c r="G480" s="157"/>
      <c r="H480" s="157"/>
      <c r="I480" s="157"/>
      <c r="J480" s="157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  <c r="AA480" s="143"/>
    </row>
    <row r="481" spans="1:27" ht="18" customHeight="1">
      <c r="A481" s="143"/>
      <c r="B481" s="144"/>
      <c r="C481" s="166"/>
      <c r="D481" s="157"/>
      <c r="E481" s="157"/>
      <c r="F481" s="157"/>
      <c r="G481" s="157"/>
      <c r="H481" s="157"/>
      <c r="I481" s="157"/>
      <c r="J481" s="157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  <c r="AA481" s="143"/>
    </row>
    <row r="482" spans="1:27" ht="18" customHeight="1">
      <c r="A482" s="143"/>
      <c r="B482" s="144"/>
      <c r="C482" s="166"/>
      <c r="D482" s="157"/>
      <c r="E482" s="157"/>
      <c r="F482" s="157"/>
      <c r="G482" s="157"/>
      <c r="H482" s="157"/>
      <c r="I482" s="157"/>
      <c r="J482" s="157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  <c r="AA482" s="143"/>
    </row>
    <row r="483" spans="1:27" ht="18" customHeight="1">
      <c r="A483" s="143"/>
      <c r="B483" s="144"/>
      <c r="C483" s="166"/>
      <c r="D483" s="157"/>
      <c r="E483" s="157"/>
      <c r="F483" s="157"/>
      <c r="G483" s="157"/>
      <c r="H483" s="157"/>
      <c r="I483" s="157"/>
      <c r="J483" s="157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  <c r="AA483" s="143"/>
    </row>
    <row r="484" spans="1:27" ht="18" customHeight="1">
      <c r="A484" s="143"/>
      <c r="B484" s="144"/>
      <c r="C484" s="166"/>
      <c r="D484" s="157"/>
      <c r="E484" s="157"/>
      <c r="F484" s="157"/>
      <c r="G484" s="157"/>
      <c r="H484" s="157"/>
      <c r="I484" s="157"/>
      <c r="J484" s="157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  <c r="AA484" s="143"/>
    </row>
    <row r="485" spans="1:27" ht="18" customHeight="1">
      <c r="A485" s="143"/>
      <c r="B485" s="144"/>
      <c r="C485" s="166"/>
      <c r="D485" s="157"/>
      <c r="E485" s="157"/>
      <c r="F485" s="157"/>
      <c r="G485" s="157"/>
      <c r="H485" s="157"/>
      <c r="I485" s="157"/>
      <c r="J485" s="157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  <c r="AA485" s="143"/>
    </row>
    <row r="486" spans="1:27" ht="18" customHeight="1">
      <c r="A486" s="143"/>
      <c r="B486" s="144"/>
      <c r="C486" s="166"/>
      <c r="D486" s="157"/>
      <c r="E486" s="157"/>
      <c r="F486" s="157"/>
      <c r="G486" s="157"/>
      <c r="H486" s="157"/>
      <c r="I486" s="157"/>
      <c r="J486" s="157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  <c r="AA486" s="143"/>
    </row>
    <row r="487" spans="1:27" ht="18" customHeight="1">
      <c r="A487" s="143"/>
      <c r="B487" s="144"/>
      <c r="C487" s="166"/>
      <c r="D487" s="157"/>
      <c r="E487" s="157"/>
      <c r="F487" s="157"/>
      <c r="G487" s="157"/>
      <c r="H487" s="157"/>
      <c r="I487" s="157"/>
      <c r="J487" s="157"/>
      <c r="K487" s="143"/>
      <c r="L487" s="143"/>
      <c r="M487" s="143"/>
      <c r="N487" s="143"/>
      <c r="O487" s="143"/>
      <c r="P487" s="143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  <c r="AA487" s="143"/>
    </row>
    <row r="488" spans="1:27" ht="18" customHeight="1">
      <c r="A488" s="143"/>
      <c r="B488" s="144"/>
      <c r="C488" s="166"/>
      <c r="D488" s="157"/>
      <c r="E488" s="157"/>
      <c r="F488" s="157"/>
      <c r="G488" s="157"/>
      <c r="H488" s="157"/>
      <c r="I488" s="157"/>
      <c r="J488" s="157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  <c r="AA488" s="143"/>
    </row>
    <row r="489" spans="1:27" ht="18" customHeight="1">
      <c r="A489" s="143"/>
      <c r="B489" s="144"/>
      <c r="C489" s="166"/>
      <c r="D489" s="157"/>
      <c r="E489" s="157"/>
      <c r="F489" s="157"/>
      <c r="G489" s="157"/>
      <c r="H489" s="157"/>
      <c r="I489" s="157"/>
      <c r="J489" s="157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  <c r="AA489" s="143"/>
    </row>
    <row r="490" spans="1:27" ht="18" customHeight="1">
      <c r="A490" s="143"/>
      <c r="B490" s="144"/>
      <c r="C490" s="166"/>
      <c r="D490" s="157"/>
      <c r="E490" s="157"/>
      <c r="F490" s="157"/>
      <c r="G490" s="157"/>
      <c r="H490" s="157"/>
      <c r="I490" s="157"/>
      <c r="J490" s="157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  <c r="AA490" s="143"/>
    </row>
    <row r="491" spans="1:27" ht="18" customHeight="1">
      <c r="A491" s="143"/>
      <c r="B491" s="144"/>
      <c r="C491" s="166"/>
      <c r="D491" s="157"/>
      <c r="E491" s="157"/>
      <c r="F491" s="157"/>
      <c r="G491" s="157"/>
      <c r="H491" s="157"/>
      <c r="I491" s="157"/>
      <c r="J491" s="157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  <c r="AA491" s="143"/>
    </row>
    <row r="492" spans="1:27" ht="18" customHeight="1">
      <c r="A492" s="143"/>
      <c r="B492" s="144"/>
      <c r="C492" s="166"/>
      <c r="D492" s="157"/>
      <c r="E492" s="157"/>
      <c r="F492" s="157"/>
      <c r="G492" s="157"/>
      <c r="H492" s="157"/>
      <c r="I492" s="157"/>
      <c r="J492" s="157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  <c r="AA492" s="143"/>
    </row>
    <row r="493" spans="1:27" ht="18" customHeight="1">
      <c r="A493" s="143"/>
      <c r="B493" s="144"/>
      <c r="C493" s="166"/>
      <c r="D493" s="157"/>
      <c r="E493" s="157"/>
      <c r="F493" s="157"/>
      <c r="G493" s="157"/>
      <c r="H493" s="157"/>
      <c r="I493" s="157"/>
      <c r="J493" s="157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  <c r="AA493" s="143"/>
    </row>
    <row r="494" spans="1:27" ht="18" customHeight="1">
      <c r="A494" s="143"/>
      <c r="B494" s="144"/>
      <c r="C494" s="166"/>
      <c r="D494" s="157"/>
      <c r="E494" s="157"/>
      <c r="F494" s="157"/>
      <c r="G494" s="157"/>
      <c r="H494" s="157"/>
      <c r="I494" s="157"/>
      <c r="J494" s="157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  <c r="AA494" s="143"/>
    </row>
    <row r="495" spans="1:27" ht="18" customHeight="1">
      <c r="A495" s="143"/>
      <c r="B495" s="144"/>
      <c r="C495" s="166"/>
      <c r="D495" s="157"/>
      <c r="E495" s="157"/>
      <c r="F495" s="157"/>
      <c r="G495" s="157"/>
      <c r="H495" s="157"/>
      <c r="I495" s="157"/>
      <c r="J495" s="157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  <c r="AA495" s="143"/>
    </row>
    <row r="496" spans="1:27" ht="18" customHeight="1">
      <c r="A496" s="143"/>
      <c r="B496" s="144"/>
      <c r="C496" s="166"/>
      <c r="D496" s="157"/>
      <c r="E496" s="157"/>
      <c r="F496" s="157"/>
      <c r="G496" s="157"/>
      <c r="H496" s="157"/>
      <c r="I496" s="157"/>
      <c r="J496" s="157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  <c r="AA496" s="143"/>
    </row>
    <row r="497" spans="1:27" ht="18" customHeight="1">
      <c r="A497" s="143"/>
      <c r="B497" s="144"/>
      <c r="C497" s="166"/>
      <c r="D497" s="157"/>
      <c r="E497" s="157"/>
      <c r="F497" s="157"/>
      <c r="G497" s="157"/>
      <c r="H497" s="157"/>
      <c r="I497" s="157"/>
      <c r="J497" s="157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  <c r="AA497" s="143"/>
    </row>
    <row r="498" spans="1:27" ht="18" customHeight="1">
      <c r="A498" s="143"/>
      <c r="B498" s="144"/>
      <c r="C498" s="166"/>
      <c r="D498" s="157"/>
      <c r="E498" s="157"/>
      <c r="F498" s="157"/>
      <c r="G498" s="157"/>
      <c r="H498" s="157"/>
      <c r="I498" s="157"/>
      <c r="J498" s="157"/>
      <c r="K498" s="143"/>
      <c r="L498" s="143"/>
      <c r="M498" s="143"/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/>
      <c r="Y498" s="143"/>
      <c r="Z498" s="143"/>
      <c r="AA498" s="143"/>
    </row>
    <row r="499" spans="1:27" ht="18" customHeight="1">
      <c r="A499" s="143"/>
      <c r="B499" s="144"/>
      <c r="C499" s="166"/>
      <c r="D499" s="157"/>
      <c r="E499" s="157"/>
      <c r="F499" s="157"/>
      <c r="G499" s="157"/>
      <c r="H499" s="157"/>
      <c r="I499" s="157"/>
      <c r="J499" s="157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  <c r="AA499" s="143"/>
    </row>
    <row r="500" spans="1:27" ht="18" customHeight="1">
      <c r="A500" s="143"/>
      <c r="B500" s="144"/>
      <c r="C500" s="166"/>
      <c r="D500" s="157"/>
      <c r="E500" s="157"/>
      <c r="F500" s="157"/>
      <c r="G500" s="157"/>
      <c r="H500" s="157"/>
      <c r="I500" s="157"/>
      <c r="J500" s="157"/>
      <c r="K500" s="143"/>
      <c r="L500" s="143"/>
      <c r="M500" s="143"/>
      <c r="N500" s="143"/>
      <c r="O500" s="143"/>
      <c r="P500" s="143"/>
      <c r="Q500" s="143"/>
      <c r="R500" s="143"/>
      <c r="S500" s="143"/>
      <c r="T500" s="143"/>
      <c r="U500" s="143"/>
      <c r="V500" s="143"/>
      <c r="W500" s="143"/>
      <c r="X500" s="143"/>
      <c r="Y500" s="143"/>
      <c r="Z500" s="143"/>
      <c r="AA500" s="143"/>
    </row>
    <row r="501" spans="1:27" ht="18" customHeight="1">
      <c r="A501" s="143"/>
      <c r="B501" s="144"/>
      <c r="C501" s="166"/>
      <c r="D501" s="157"/>
      <c r="E501" s="157"/>
      <c r="F501" s="157"/>
      <c r="G501" s="157"/>
      <c r="H501" s="157"/>
      <c r="I501" s="157"/>
      <c r="J501" s="157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</row>
    <row r="502" spans="1:27" ht="18" customHeight="1">
      <c r="A502" s="143"/>
      <c r="B502" s="144"/>
      <c r="C502" s="166"/>
      <c r="D502" s="157"/>
      <c r="E502" s="157"/>
      <c r="F502" s="157"/>
      <c r="G502" s="157"/>
      <c r="H502" s="157"/>
      <c r="I502" s="157"/>
      <c r="J502" s="157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</row>
    <row r="503" spans="1:27" ht="18" customHeight="1">
      <c r="A503" s="143"/>
      <c r="B503" s="144"/>
      <c r="C503" s="166"/>
      <c r="D503" s="157"/>
      <c r="E503" s="157"/>
      <c r="F503" s="157"/>
      <c r="G503" s="157"/>
      <c r="H503" s="157"/>
      <c r="I503" s="157"/>
      <c r="J503" s="157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</row>
    <row r="504" spans="1:27" ht="18" customHeight="1">
      <c r="A504" s="143"/>
      <c r="B504" s="144"/>
      <c r="C504" s="166"/>
      <c r="D504" s="157"/>
      <c r="E504" s="157"/>
      <c r="F504" s="157"/>
      <c r="G504" s="157"/>
      <c r="H504" s="157"/>
      <c r="I504" s="157"/>
      <c r="J504" s="157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</row>
    <row r="505" spans="1:27" ht="18" customHeight="1">
      <c r="A505" s="143"/>
      <c r="B505" s="144"/>
      <c r="C505" s="166"/>
      <c r="D505" s="157"/>
      <c r="E505" s="157"/>
      <c r="F505" s="157"/>
      <c r="G505" s="157"/>
      <c r="H505" s="157"/>
      <c r="I505" s="157"/>
      <c r="J505" s="157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</row>
    <row r="506" spans="1:27" ht="18" customHeight="1">
      <c r="A506" s="143"/>
      <c r="B506" s="144"/>
      <c r="C506" s="166"/>
      <c r="D506" s="157"/>
      <c r="E506" s="157"/>
      <c r="F506" s="157"/>
      <c r="G506" s="157"/>
      <c r="H506" s="157"/>
      <c r="I506" s="157"/>
      <c r="J506" s="157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</row>
    <row r="507" spans="1:27" ht="18" customHeight="1">
      <c r="A507" s="143"/>
      <c r="B507" s="144"/>
      <c r="C507" s="166"/>
      <c r="D507" s="157"/>
      <c r="E507" s="157"/>
      <c r="F507" s="157"/>
      <c r="G507" s="157"/>
      <c r="H507" s="157"/>
      <c r="I507" s="157"/>
      <c r="J507" s="157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</row>
    <row r="508" spans="1:27" ht="18" customHeight="1">
      <c r="A508" s="143"/>
      <c r="B508" s="144"/>
      <c r="C508" s="166"/>
      <c r="D508" s="157"/>
      <c r="E508" s="157"/>
      <c r="F508" s="157"/>
      <c r="G508" s="157"/>
      <c r="H508" s="157"/>
      <c r="I508" s="157"/>
      <c r="J508" s="157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</row>
    <row r="509" spans="1:27" ht="18" customHeight="1">
      <c r="A509" s="143"/>
      <c r="B509" s="144"/>
      <c r="C509" s="166"/>
      <c r="D509" s="157"/>
      <c r="E509" s="157"/>
      <c r="F509" s="157"/>
      <c r="G509" s="157"/>
      <c r="H509" s="157"/>
      <c r="I509" s="157"/>
      <c r="J509" s="157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</row>
    <row r="510" spans="1:27" ht="18" customHeight="1">
      <c r="A510" s="143"/>
      <c r="B510" s="144"/>
      <c r="C510" s="166"/>
      <c r="D510" s="157"/>
      <c r="E510" s="157"/>
      <c r="F510" s="157"/>
      <c r="G510" s="157"/>
      <c r="H510" s="157"/>
      <c r="I510" s="157"/>
      <c r="J510" s="157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</row>
    <row r="511" spans="1:27" ht="18" customHeight="1">
      <c r="A511" s="143"/>
      <c r="B511" s="144"/>
      <c r="C511" s="166"/>
      <c r="D511" s="157"/>
      <c r="E511" s="157"/>
      <c r="F511" s="157"/>
      <c r="G511" s="157"/>
      <c r="H511" s="157"/>
      <c r="I511" s="157"/>
      <c r="J511" s="157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</row>
    <row r="512" spans="1:27" ht="18" customHeight="1">
      <c r="A512" s="143"/>
      <c r="B512" s="144"/>
      <c r="C512" s="166"/>
      <c r="D512" s="157"/>
      <c r="E512" s="157"/>
      <c r="F512" s="157"/>
      <c r="G512" s="157"/>
      <c r="H512" s="157"/>
      <c r="I512" s="157"/>
      <c r="J512" s="157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</row>
    <row r="513" spans="1:27" ht="18" customHeight="1">
      <c r="A513" s="143"/>
      <c r="B513" s="144"/>
      <c r="C513" s="166"/>
      <c r="D513" s="157"/>
      <c r="E513" s="157"/>
      <c r="F513" s="157"/>
      <c r="G513" s="157"/>
      <c r="H513" s="157"/>
      <c r="I513" s="157"/>
      <c r="J513" s="157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</row>
    <row r="514" spans="1:27" ht="18" customHeight="1">
      <c r="A514" s="143"/>
      <c r="B514" s="144"/>
      <c r="C514" s="166"/>
      <c r="D514" s="157"/>
      <c r="E514" s="157"/>
      <c r="F514" s="157"/>
      <c r="G514" s="157"/>
      <c r="H514" s="157"/>
      <c r="I514" s="157"/>
      <c r="J514" s="157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</row>
    <row r="515" spans="1:27" ht="18" customHeight="1">
      <c r="A515" s="143"/>
      <c r="B515" s="144"/>
      <c r="C515" s="166"/>
      <c r="D515" s="157"/>
      <c r="E515" s="157"/>
      <c r="F515" s="157"/>
      <c r="G515" s="157"/>
      <c r="H515" s="157"/>
      <c r="I515" s="157"/>
      <c r="J515" s="157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</row>
    <row r="516" spans="1:27" ht="18" customHeight="1">
      <c r="A516" s="143"/>
      <c r="B516" s="144"/>
      <c r="C516" s="166"/>
      <c r="D516" s="157"/>
      <c r="E516" s="157"/>
      <c r="F516" s="157"/>
      <c r="G516" s="157"/>
      <c r="H516" s="157"/>
      <c r="I516" s="157"/>
      <c r="J516" s="157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</row>
    <row r="517" spans="1:27" ht="18" customHeight="1">
      <c r="A517" s="143"/>
      <c r="B517" s="144"/>
      <c r="C517" s="166"/>
      <c r="D517" s="157"/>
      <c r="E517" s="157"/>
      <c r="F517" s="157"/>
      <c r="G517" s="157"/>
      <c r="H517" s="157"/>
      <c r="I517" s="157"/>
      <c r="J517" s="157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</row>
    <row r="518" spans="1:27" ht="18" customHeight="1">
      <c r="A518" s="143"/>
      <c r="B518" s="144"/>
      <c r="C518" s="166"/>
      <c r="D518" s="157"/>
      <c r="E518" s="157"/>
      <c r="F518" s="157"/>
      <c r="G518" s="157"/>
      <c r="H518" s="157"/>
      <c r="I518" s="157"/>
      <c r="J518" s="157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</row>
    <row r="519" spans="1:27" ht="18" customHeight="1">
      <c r="A519" s="143"/>
      <c r="B519" s="144"/>
      <c r="C519" s="166"/>
      <c r="D519" s="157"/>
      <c r="E519" s="157"/>
      <c r="F519" s="157"/>
      <c r="G519" s="157"/>
      <c r="H519" s="157"/>
      <c r="I519" s="157"/>
      <c r="J519" s="157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</row>
    <row r="520" spans="1:27" ht="18" customHeight="1">
      <c r="A520" s="143"/>
      <c r="B520" s="144"/>
      <c r="C520" s="166"/>
      <c r="D520" s="157"/>
      <c r="E520" s="157"/>
      <c r="F520" s="157"/>
      <c r="G520" s="157"/>
      <c r="H520" s="157"/>
      <c r="I520" s="157"/>
      <c r="J520" s="157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</row>
    <row r="521" spans="1:27" ht="18" customHeight="1">
      <c r="A521" s="143"/>
      <c r="B521" s="144"/>
      <c r="C521" s="166"/>
      <c r="D521" s="157"/>
      <c r="E521" s="157"/>
      <c r="F521" s="157"/>
      <c r="G521" s="157"/>
      <c r="H521" s="157"/>
      <c r="I521" s="157"/>
      <c r="J521" s="157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</row>
    <row r="522" spans="1:27" ht="18" customHeight="1">
      <c r="A522" s="143"/>
      <c r="B522" s="144"/>
      <c r="C522" s="166"/>
      <c r="D522" s="157"/>
      <c r="E522" s="157"/>
      <c r="F522" s="157"/>
      <c r="G522" s="157"/>
      <c r="H522" s="157"/>
      <c r="I522" s="157"/>
      <c r="J522" s="157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</row>
    <row r="523" spans="1:27" ht="18" customHeight="1">
      <c r="A523" s="143"/>
      <c r="B523" s="144"/>
      <c r="C523" s="166"/>
      <c r="D523" s="157"/>
      <c r="E523" s="157"/>
      <c r="F523" s="157"/>
      <c r="G523" s="157"/>
      <c r="H523" s="157"/>
      <c r="I523" s="157"/>
      <c r="J523" s="157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</row>
    <row r="524" spans="1:27" ht="18" customHeight="1">
      <c r="A524" s="143"/>
      <c r="B524" s="144"/>
      <c r="C524" s="166"/>
      <c r="D524" s="157"/>
      <c r="E524" s="157"/>
      <c r="F524" s="157"/>
      <c r="G524" s="157"/>
      <c r="H524" s="157"/>
      <c r="I524" s="157"/>
      <c r="J524" s="157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</row>
    <row r="525" spans="1:27" ht="18" customHeight="1">
      <c r="A525" s="143"/>
      <c r="B525" s="144"/>
      <c r="C525" s="166"/>
      <c r="D525" s="157"/>
      <c r="E525" s="157"/>
      <c r="F525" s="157"/>
      <c r="G525" s="157"/>
      <c r="H525" s="157"/>
      <c r="I525" s="157"/>
      <c r="J525" s="157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</row>
    <row r="526" spans="1:27" ht="18" customHeight="1">
      <c r="A526" s="143"/>
      <c r="B526" s="144"/>
      <c r="C526" s="166"/>
      <c r="D526" s="157"/>
      <c r="E526" s="157"/>
      <c r="F526" s="157"/>
      <c r="G526" s="157"/>
      <c r="H526" s="157"/>
      <c r="I526" s="157"/>
      <c r="J526" s="157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</row>
    <row r="527" spans="1:27" ht="18" customHeight="1">
      <c r="A527" s="143"/>
      <c r="B527" s="144"/>
      <c r="C527" s="166"/>
      <c r="D527" s="157"/>
      <c r="E527" s="157"/>
      <c r="F527" s="157"/>
      <c r="G527" s="157"/>
      <c r="H527" s="157"/>
      <c r="I527" s="157"/>
      <c r="J527" s="157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</row>
    <row r="528" spans="1:27" ht="18" customHeight="1">
      <c r="A528" s="143"/>
      <c r="B528" s="144"/>
      <c r="C528" s="166"/>
      <c r="D528" s="157"/>
      <c r="E528" s="157"/>
      <c r="F528" s="157"/>
      <c r="G528" s="157"/>
      <c r="H528" s="157"/>
      <c r="I528" s="157"/>
      <c r="J528" s="157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</row>
    <row r="529" spans="1:27" ht="18" customHeight="1">
      <c r="A529" s="143"/>
      <c r="B529" s="144"/>
      <c r="C529" s="166"/>
      <c r="D529" s="157"/>
      <c r="E529" s="157"/>
      <c r="F529" s="157"/>
      <c r="G529" s="157"/>
      <c r="H529" s="157"/>
      <c r="I529" s="157"/>
      <c r="J529" s="157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</row>
    <row r="530" spans="1:27" ht="18" customHeight="1">
      <c r="A530" s="143"/>
      <c r="B530" s="144"/>
      <c r="C530" s="166"/>
      <c r="D530" s="157"/>
      <c r="E530" s="157"/>
      <c r="F530" s="157"/>
      <c r="G530" s="157"/>
      <c r="H530" s="157"/>
      <c r="I530" s="157"/>
      <c r="J530" s="157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</row>
    <row r="531" spans="1:27" ht="18" customHeight="1">
      <c r="A531" s="143"/>
      <c r="B531" s="144"/>
      <c r="C531" s="166"/>
      <c r="D531" s="157"/>
      <c r="E531" s="157"/>
      <c r="F531" s="157"/>
      <c r="G531" s="157"/>
      <c r="H531" s="157"/>
      <c r="I531" s="157"/>
      <c r="J531" s="157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</row>
    <row r="532" spans="1:27" ht="18" customHeight="1">
      <c r="A532" s="143"/>
      <c r="B532" s="144"/>
      <c r="C532" s="166"/>
      <c r="D532" s="157"/>
      <c r="E532" s="157"/>
      <c r="F532" s="157"/>
      <c r="G532" s="157"/>
      <c r="H532" s="157"/>
      <c r="I532" s="157"/>
      <c r="J532" s="157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</row>
    <row r="533" spans="1:27" ht="18" customHeight="1">
      <c r="A533" s="143"/>
      <c r="B533" s="144"/>
      <c r="C533" s="166"/>
      <c r="D533" s="157"/>
      <c r="E533" s="157"/>
      <c r="F533" s="157"/>
      <c r="G533" s="157"/>
      <c r="H533" s="157"/>
      <c r="I533" s="157"/>
      <c r="J533" s="157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</row>
    <row r="534" spans="1:27" ht="18" customHeight="1">
      <c r="A534" s="143"/>
      <c r="B534" s="144"/>
      <c r="C534" s="166"/>
      <c r="D534" s="157"/>
      <c r="E534" s="157"/>
      <c r="F534" s="157"/>
      <c r="G534" s="157"/>
      <c r="H534" s="157"/>
      <c r="I534" s="157"/>
      <c r="J534" s="157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</row>
    <row r="535" spans="1:27" ht="18" customHeight="1">
      <c r="A535" s="143"/>
      <c r="B535" s="144"/>
      <c r="C535" s="166"/>
      <c r="D535" s="157"/>
      <c r="E535" s="157"/>
      <c r="F535" s="157"/>
      <c r="G535" s="157"/>
      <c r="H535" s="157"/>
      <c r="I535" s="157"/>
      <c r="J535" s="157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</row>
    <row r="536" spans="1:27" ht="18" customHeight="1">
      <c r="A536" s="143"/>
      <c r="B536" s="144"/>
      <c r="C536" s="166"/>
      <c r="D536" s="157"/>
      <c r="E536" s="157"/>
      <c r="F536" s="157"/>
      <c r="G536" s="157"/>
      <c r="H536" s="157"/>
      <c r="I536" s="157"/>
      <c r="J536" s="157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</row>
    <row r="537" spans="1:27" ht="18" customHeight="1">
      <c r="A537" s="143"/>
      <c r="B537" s="144"/>
      <c r="C537" s="166"/>
      <c r="D537" s="157"/>
      <c r="E537" s="157"/>
      <c r="F537" s="157"/>
      <c r="G537" s="157"/>
      <c r="H537" s="157"/>
      <c r="I537" s="157"/>
      <c r="J537" s="157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</row>
    <row r="538" spans="1:27" ht="18" customHeight="1">
      <c r="A538" s="143"/>
      <c r="B538" s="144"/>
      <c r="C538" s="166"/>
      <c r="D538" s="157"/>
      <c r="E538" s="157"/>
      <c r="F538" s="157"/>
      <c r="G538" s="157"/>
      <c r="H538" s="157"/>
      <c r="I538" s="157"/>
      <c r="J538" s="157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</row>
    <row r="539" spans="1:27" ht="18" customHeight="1">
      <c r="A539" s="143"/>
      <c r="B539" s="144"/>
      <c r="C539" s="166"/>
      <c r="D539" s="157"/>
      <c r="E539" s="157"/>
      <c r="F539" s="157"/>
      <c r="G539" s="157"/>
      <c r="H539" s="157"/>
      <c r="I539" s="157"/>
      <c r="J539" s="157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</row>
    <row r="540" spans="1:27" ht="18" customHeight="1">
      <c r="A540" s="143"/>
      <c r="B540" s="144"/>
      <c r="C540" s="166"/>
      <c r="D540" s="157"/>
      <c r="E540" s="157"/>
      <c r="F540" s="157"/>
      <c r="G540" s="157"/>
      <c r="H540" s="157"/>
      <c r="I540" s="157"/>
      <c r="J540" s="157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</row>
    <row r="541" spans="1:27" ht="18" customHeight="1">
      <c r="A541" s="143"/>
      <c r="B541" s="144"/>
      <c r="C541" s="166"/>
      <c r="D541" s="157"/>
      <c r="E541" s="157"/>
      <c r="F541" s="157"/>
      <c r="G541" s="157"/>
      <c r="H541" s="157"/>
      <c r="I541" s="157"/>
      <c r="J541" s="157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</row>
    <row r="542" spans="1:27" ht="18" customHeight="1">
      <c r="A542" s="143"/>
      <c r="B542" s="144"/>
      <c r="C542" s="166"/>
      <c r="D542" s="157"/>
      <c r="E542" s="157"/>
      <c r="F542" s="157"/>
      <c r="G542" s="157"/>
      <c r="H542" s="157"/>
      <c r="I542" s="157"/>
      <c r="J542" s="157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</row>
    <row r="543" spans="1:27" ht="18" customHeight="1">
      <c r="A543" s="143"/>
      <c r="B543" s="144"/>
      <c r="C543" s="166"/>
      <c r="D543" s="157"/>
      <c r="E543" s="157"/>
      <c r="F543" s="157"/>
      <c r="G543" s="157"/>
      <c r="H543" s="157"/>
      <c r="I543" s="157"/>
      <c r="J543" s="157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</row>
    <row r="544" spans="1:27" ht="18" customHeight="1">
      <c r="A544" s="143"/>
      <c r="B544" s="144"/>
      <c r="C544" s="166"/>
      <c r="D544" s="157"/>
      <c r="E544" s="157"/>
      <c r="F544" s="157"/>
      <c r="G544" s="157"/>
      <c r="H544" s="157"/>
      <c r="I544" s="157"/>
      <c r="J544" s="157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</row>
    <row r="545" spans="1:27" ht="18" customHeight="1">
      <c r="A545" s="143"/>
      <c r="B545" s="144"/>
      <c r="C545" s="166"/>
      <c r="D545" s="157"/>
      <c r="E545" s="157"/>
      <c r="F545" s="157"/>
      <c r="G545" s="157"/>
      <c r="H545" s="157"/>
      <c r="I545" s="157"/>
      <c r="J545" s="157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</row>
    <row r="546" spans="1:27" ht="18" customHeight="1">
      <c r="A546" s="143"/>
      <c r="B546" s="144"/>
      <c r="C546" s="166"/>
      <c r="D546" s="157"/>
      <c r="E546" s="157"/>
      <c r="F546" s="157"/>
      <c r="G546" s="157"/>
      <c r="H546" s="157"/>
      <c r="I546" s="157"/>
      <c r="J546" s="157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1:27" ht="18" customHeight="1">
      <c r="A547" s="143"/>
      <c r="B547" s="144"/>
      <c r="C547" s="166"/>
      <c r="D547" s="157"/>
      <c r="E547" s="157"/>
      <c r="F547" s="157"/>
      <c r="G547" s="157"/>
      <c r="H547" s="157"/>
      <c r="I547" s="157"/>
      <c r="J547" s="157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1:27" ht="18" customHeight="1">
      <c r="A548" s="143"/>
      <c r="B548" s="144"/>
      <c r="C548" s="166"/>
      <c r="D548" s="157"/>
      <c r="E548" s="157"/>
      <c r="F548" s="157"/>
      <c r="G548" s="157"/>
      <c r="H548" s="157"/>
      <c r="I548" s="157"/>
      <c r="J548" s="157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1:27" ht="18" customHeight="1">
      <c r="A549" s="143"/>
      <c r="B549" s="144"/>
      <c r="C549" s="166"/>
      <c r="D549" s="157"/>
      <c r="E549" s="157"/>
      <c r="F549" s="157"/>
      <c r="G549" s="157"/>
      <c r="H549" s="157"/>
      <c r="I549" s="157"/>
      <c r="J549" s="157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1:27" ht="18" customHeight="1">
      <c r="A550" s="143"/>
      <c r="B550" s="144"/>
      <c r="C550" s="166"/>
      <c r="D550" s="157"/>
      <c r="E550" s="157"/>
      <c r="F550" s="157"/>
      <c r="G550" s="157"/>
      <c r="H550" s="157"/>
      <c r="I550" s="157"/>
      <c r="J550" s="157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1:27" ht="18" customHeight="1">
      <c r="A551" s="143"/>
      <c r="B551" s="144"/>
      <c r="C551" s="166"/>
      <c r="D551" s="157"/>
      <c r="E551" s="157"/>
      <c r="F551" s="157"/>
      <c r="G551" s="157"/>
      <c r="H551" s="157"/>
      <c r="I551" s="157"/>
      <c r="J551" s="157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1:27" ht="18" customHeight="1">
      <c r="A552" s="143"/>
      <c r="B552" s="144"/>
      <c r="C552" s="166"/>
      <c r="D552" s="157"/>
      <c r="E552" s="157"/>
      <c r="F552" s="157"/>
      <c r="G552" s="157"/>
      <c r="H552" s="157"/>
      <c r="I552" s="157"/>
      <c r="J552" s="157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</row>
    <row r="553" spans="1:27" ht="18" customHeight="1">
      <c r="A553" s="143"/>
      <c r="B553" s="144"/>
      <c r="C553" s="166"/>
      <c r="D553" s="157"/>
      <c r="E553" s="157"/>
      <c r="F553" s="157"/>
      <c r="G553" s="157"/>
      <c r="H553" s="157"/>
      <c r="I553" s="157"/>
      <c r="J553" s="157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1:27" ht="18" customHeight="1">
      <c r="A554" s="143"/>
      <c r="B554" s="144"/>
      <c r="C554" s="166"/>
      <c r="D554" s="157"/>
      <c r="E554" s="157"/>
      <c r="F554" s="157"/>
      <c r="G554" s="157"/>
      <c r="H554" s="157"/>
      <c r="I554" s="157"/>
      <c r="J554" s="157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1:27" ht="18" customHeight="1">
      <c r="A555" s="143"/>
      <c r="B555" s="144"/>
      <c r="C555" s="166"/>
      <c r="D555" s="157"/>
      <c r="E555" s="157"/>
      <c r="F555" s="157"/>
      <c r="G555" s="157"/>
      <c r="H555" s="157"/>
      <c r="I555" s="157"/>
      <c r="J555" s="157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1:27" ht="18" customHeight="1">
      <c r="A556" s="143"/>
      <c r="B556" s="144"/>
      <c r="C556" s="166"/>
      <c r="D556" s="157"/>
      <c r="E556" s="157"/>
      <c r="F556" s="157"/>
      <c r="G556" s="157"/>
      <c r="H556" s="157"/>
      <c r="I556" s="157"/>
      <c r="J556" s="157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1:27" ht="18" customHeight="1">
      <c r="A557" s="143"/>
      <c r="B557" s="144"/>
      <c r="C557" s="166"/>
      <c r="D557" s="157"/>
      <c r="E557" s="157"/>
      <c r="F557" s="157"/>
      <c r="G557" s="157"/>
      <c r="H557" s="157"/>
      <c r="I557" s="157"/>
      <c r="J557" s="157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1:27" ht="18" customHeight="1">
      <c r="A558" s="143"/>
      <c r="B558" s="144"/>
      <c r="C558" s="166"/>
      <c r="D558" s="157"/>
      <c r="E558" s="157"/>
      <c r="F558" s="157"/>
      <c r="G558" s="157"/>
      <c r="H558" s="157"/>
      <c r="I558" s="157"/>
      <c r="J558" s="157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1:27" ht="18" customHeight="1">
      <c r="A559" s="143"/>
      <c r="B559" s="144"/>
      <c r="C559" s="166"/>
      <c r="D559" s="157"/>
      <c r="E559" s="157"/>
      <c r="F559" s="157"/>
      <c r="G559" s="157"/>
      <c r="H559" s="157"/>
      <c r="I559" s="157"/>
      <c r="J559" s="157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1:27" ht="18" customHeight="1">
      <c r="A560" s="143"/>
      <c r="B560" s="144"/>
      <c r="C560" s="166"/>
      <c r="D560" s="157"/>
      <c r="E560" s="157"/>
      <c r="F560" s="157"/>
      <c r="G560" s="157"/>
      <c r="H560" s="157"/>
      <c r="I560" s="157"/>
      <c r="J560" s="157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1:27" ht="18" customHeight="1">
      <c r="A561" s="143"/>
      <c r="B561" s="144"/>
      <c r="C561" s="166"/>
      <c r="D561" s="157"/>
      <c r="E561" s="157"/>
      <c r="F561" s="157"/>
      <c r="G561" s="157"/>
      <c r="H561" s="157"/>
      <c r="I561" s="157"/>
      <c r="J561" s="157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1:27" ht="18" customHeight="1">
      <c r="A562" s="143"/>
      <c r="B562" s="144"/>
      <c r="C562" s="166"/>
      <c r="D562" s="157"/>
      <c r="E562" s="157"/>
      <c r="F562" s="157"/>
      <c r="G562" s="157"/>
      <c r="H562" s="157"/>
      <c r="I562" s="157"/>
      <c r="J562" s="157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1:27" ht="18" customHeight="1">
      <c r="A563" s="143"/>
      <c r="B563" s="144"/>
      <c r="C563" s="166"/>
      <c r="D563" s="157"/>
      <c r="E563" s="157"/>
      <c r="F563" s="157"/>
      <c r="G563" s="157"/>
      <c r="H563" s="157"/>
      <c r="I563" s="157"/>
      <c r="J563" s="157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1:27" ht="18" customHeight="1">
      <c r="A564" s="143"/>
      <c r="B564" s="144"/>
      <c r="C564" s="166"/>
      <c r="D564" s="157"/>
      <c r="E564" s="157"/>
      <c r="F564" s="157"/>
      <c r="G564" s="157"/>
      <c r="H564" s="157"/>
      <c r="I564" s="157"/>
      <c r="J564" s="157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1:27" ht="18" customHeight="1">
      <c r="A565" s="143"/>
      <c r="B565" s="144"/>
      <c r="C565" s="166"/>
      <c r="D565" s="157"/>
      <c r="E565" s="157"/>
      <c r="F565" s="157"/>
      <c r="G565" s="157"/>
      <c r="H565" s="157"/>
      <c r="I565" s="157"/>
      <c r="J565" s="157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</row>
    <row r="566" spans="1:27" ht="18" customHeight="1">
      <c r="A566" s="143"/>
      <c r="B566" s="144"/>
      <c r="C566" s="166"/>
      <c r="D566" s="157"/>
      <c r="E566" s="157"/>
      <c r="F566" s="157"/>
      <c r="G566" s="157"/>
      <c r="H566" s="157"/>
      <c r="I566" s="157"/>
      <c r="J566" s="157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1:27" ht="18" customHeight="1">
      <c r="A567" s="143"/>
      <c r="B567" s="144"/>
      <c r="C567" s="166"/>
      <c r="D567" s="157"/>
      <c r="E567" s="157"/>
      <c r="F567" s="157"/>
      <c r="G567" s="157"/>
      <c r="H567" s="157"/>
      <c r="I567" s="157"/>
      <c r="J567" s="157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1:27" ht="18" customHeight="1">
      <c r="A568" s="143"/>
      <c r="B568" s="144"/>
      <c r="C568" s="166"/>
      <c r="D568" s="157"/>
      <c r="E568" s="157"/>
      <c r="F568" s="157"/>
      <c r="G568" s="157"/>
      <c r="H568" s="157"/>
      <c r="I568" s="157"/>
      <c r="J568" s="157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1:27" ht="18" customHeight="1">
      <c r="A569" s="143"/>
      <c r="B569" s="144"/>
      <c r="C569" s="166"/>
      <c r="D569" s="157"/>
      <c r="E569" s="157"/>
      <c r="F569" s="157"/>
      <c r="G569" s="157"/>
      <c r="H569" s="157"/>
      <c r="I569" s="157"/>
      <c r="J569" s="157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1:27" ht="18" customHeight="1">
      <c r="A570" s="143"/>
      <c r="B570" s="144"/>
      <c r="C570" s="166"/>
      <c r="D570" s="157"/>
      <c r="E570" s="157"/>
      <c r="F570" s="157"/>
      <c r="G570" s="157"/>
      <c r="H570" s="157"/>
      <c r="I570" s="157"/>
      <c r="J570" s="157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1:27" ht="18" customHeight="1">
      <c r="A571" s="143"/>
      <c r="B571" s="144"/>
      <c r="C571" s="166"/>
      <c r="D571" s="157"/>
      <c r="E571" s="157"/>
      <c r="F571" s="157"/>
      <c r="G571" s="157"/>
      <c r="H571" s="157"/>
      <c r="I571" s="157"/>
      <c r="J571" s="157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1:27" ht="18" customHeight="1">
      <c r="A572" s="143"/>
      <c r="B572" s="144"/>
      <c r="C572" s="166"/>
      <c r="D572" s="157"/>
      <c r="E572" s="157"/>
      <c r="F572" s="157"/>
      <c r="G572" s="157"/>
      <c r="H572" s="157"/>
      <c r="I572" s="157"/>
      <c r="J572" s="157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1:27" ht="18" customHeight="1">
      <c r="A573" s="143"/>
      <c r="B573" s="144"/>
      <c r="C573" s="166"/>
      <c r="D573" s="157"/>
      <c r="E573" s="157"/>
      <c r="F573" s="157"/>
      <c r="G573" s="157"/>
      <c r="H573" s="157"/>
      <c r="I573" s="157"/>
      <c r="J573" s="157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1:27" ht="18" customHeight="1">
      <c r="A574" s="143"/>
      <c r="B574" s="144"/>
      <c r="C574" s="166"/>
      <c r="D574" s="157"/>
      <c r="E574" s="157"/>
      <c r="F574" s="157"/>
      <c r="G574" s="157"/>
      <c r="H574" s="157"/>
      <c r="I574" s="157"/>
      <c r="J574" s="157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1:27" ht="18" customHeight="1">
      <c r="A575" s="143"/>
      <c r="B575" s="144"/>
      <c r="C575" s="166"/>
      <c r="D575" s="157"/>
      <c r="E575" s="157"/>
      <c r="F575" s="157"/>
      <c r="G575" s="157"/>
      <c r="H575" s="157"/>
      <c r="I575" s="157"/>
      <c r="J575" s="157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1:27" ht="18" customHeight="1">
      <c r="A576" s="143"/>
      <c r="B576" s="144"/>
      <c r="C576" s="166"/>
      <c r="D576" s="157"/>
      <c r="E576" s="157"/>
      <c r="F576" s="157"/>
      <c r="G576" s="157"/>
      <c r="H576" s="157"/>
      <c r="I576" s="157"/>
      <c r="J576" s="157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1:27" ht="18" customHeight="1">
      <c r="A577" s="143"/>
      <c r="B577" s="144"/>
      <c r="C577" s="166"/>
      <c r="D577" s="157"/>
      <c r="E577" s="157"/>
      <c r="F577" s="157"/>
      <c r="G577" s="157"/>
      <c r="H577" s="157"/>
      <c r="I577" s="157"/>
      <c r="J577" s="157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1:27" ht="18" customHeight="1">
      <c r="A578" s="143"/>
      <c r="B578" s="144"/>
      <c r="C578" s="166"/>
      <c r="D578" s="157"/>
      <c r="E578" s="157"/>
      <c r="F578" s="157"/>
      <c r="G578" s="157"/>
      <c r="H578" s="157"/>
      <c r="I578" s="157"/>
      <c r="J578" s="157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</row>
    <row r="579" spans="1:27" ht="18" customHeight="1">
      <c r="A579" s="143"/>
      <c r="B579" s="144"/>
      <c r="C579" s="166"/>
      <c r="D579" s="157"/>
      <c r="E579" s="157"/>
      <c r="F579" s="157"/>
      <c r="G579" s="157"/>
      <c r="H579" s="157"/>
      <c r="I579" s="157"/>
      <c r="J579" s="157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1:27" ht="18" customHeight="1">
      <c r="A580" s="143"/>
      <c r="B580" s="144"/>
      <c r="C580" s="166"/>
      <c r="D580" s="157"/>
      <c r="E580" s="157"/>
      <c r="F580" s="157"/>
      <c r="G580" s="157"/>
      <c r="H580" s="157"/>
      <c r="I580" s="157"/>
      <c r="J580" s="157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1:27" ht="18" customHeight="1">
      <c r="A581" s="143"/>
      <c r="B581" s="144"/>
      <c r="C581" s="166"/>
      <c r="D581" s="157"/>
      <c r="E581" s="157"/>
      <c r="F581" s="157"/>
      <c r="G581" s="157"/>
      <c r="H581" s="157"/>
      <c r="I581" s="157"/>
      <c r="J581" s="157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1:27" ht="18" customHeight="1">
      <c r="A582" s="143"/>
      <c r="B582" s="144"/>
      <c r="C582" s="166"/>
      <c r="D582" s="157"/>
      <c r="E582" s="157"/>
      <c r="F582" s="157"/>
      <c r="G582" s="157"/>
      <c r="H582" s="157"/>
      <c r="I582" s="157"/>
      <c r="J582" s="157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1:27" ht="18" customHeight="1">
      <c r="A583" s="143"/>
      <c r="B583" s="144"/>
      <c r="C583" s="166"/>
      <c r="D583" s="157"/>
      <c r="E583" s="157"/>
      <c r="F583" s="157"/>
      <c r="G583" s="157"/>
      <c r="H583" s="157"/>
      <c r="I583" s="157"/>
      <c r="J583" s="157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1:27" ht="18" customHeight="1">
      <c r="A584" s="143"/>
      <c r="B584" s="144"/>
      <c r="C584" s="166"/>
      <c r="D584" s="157"/>
      <c r="E584" s="157"/>
      <c r="F584" s="157"/>
      <c r="G584" s="157"/>
      <c r="H584" s="157"/>
      <c r="I584" s="157"/>
      <c r="J584" s="157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1:27" ht="18" customHeight="1">
      <c r="A585" s="143"/>
      <c r="B585" s="144"/>
      <c r="C585" s="166"/>
      <c r="D585" s="157"/>
      <c r="E585" s="157"/>
      <c r="F585" s="157"/>
      <c r="G585" s="157"/>
      <c r="H585" s="157"/>
      <c r="I585" s="157"/>
      <c r="J585" s="157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1:27" ht="18" customHeight="1">
      <c r="A586" s="143"/>
      <c r="B586" s="144"/>
      <c r="C586" s="166"/>
      <c r="D586" s="157"/>
      <c r="E586" s="157"/>
      <c r="F586" s="157"/>
      <c r="G586" s="157"/>
      <c r="H586" s="157"/>
      <c r="I586" s="157"/>
      <c r="J586" s="157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1:27" ht="18" customHeight="1">
      <c r="A587" s="143"/>
      <c r="B587" s="144"/>
      <c r="C587" s="166"/>
      <c r="D587" s="157"/>
      <c r="E587" s="157"/>
      <c r="F587" s="157"/>
      <c r="G587" s="157"/>
      <c r="H587" s="157"/>
      <c r="I587" s="157"/>
      <c r="J587" s="157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1:27" ht="18" customHeight="1">
      <c r="A588" s="143"/>
      <c r="B588" s="144"/>
      <c r="C588" s="166"/>
      <c r="D588" s="157"/>
      <c r="E588" s="157"/>
      <c r="F588" s="157"/>
      <c r="G588" s="157"/>
      <c r="H588" s="157"/>
      <c r="I588" s="157"/>
      <c r="J588" s="157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1:27" ht="18" customHeight="1">
      <c r="A589" s="143"/>
      <c r="B589" s="144"/>
      <c r="C589" s="166"/>
      <c r="D589" s="157"/>
      <c r="E589" s="157"/>
      <c r="F589" s="157"/>
      <c r="G589" s="157"/>
      <c r="H589" s="157"/>
      <c r="I589" s="157"/>
      <c r="J589" s="157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1:27" ht="18" customHeight="1">
      <c r="A590" s="143"/>
      <c r="B590" s="144"/>
      <c r="C590" s="166"/>
      <c r="D590" s="157"/>
      <c r="E590" s="157"/>
      <c r="F590" s="157"/>
      <c r="G590" s="157"/>
      <c r="H590" s="157"/>
      <c r="I590" s="157"/>
      <c r="J590" s="157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1:27" ht="18" customHeight="1">
      <c r="A591" s="143"/>
      <c r="B591" s="144"/>
      <c r="C591" s="166"/>
      <c r="D591" s="157"/>
      <c r="E591" s="157"/>
      <c r="F591" s="157"/>
      <c r="G591" s="157"/>
      <c r="H591" s="157"/>
      <c r="I591" s="157"/>
      <c r="J591" s="157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</row>
    <row r="592" spans="1:27" ht="18" customHeight="1">
      <c r="A592" s="143"/>
      <c r="B592" s="144"/>
      <c r="C592" s="166"/>
      <c r="D592" s="157"/>
      <c r="E592" s="157"/>
      <c r="F592" s="157"/>
      <c r="G592" s="157"/>
      <c r="H592" s="157"/>
      <c r="I592" s="157"/>
      <c r="J592" s="157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1:27" ht="18" customHeight="1">
      <c r="A593" s="143"/>
      <c r="B593" s="144"/>
      <c r="C593" s="166"/>
      <c r="D593" s="157"/>
      <c r="E593" s="157"/>
      <c r="F593" s="157"/>
      <c r="G593" s="157"/>
      <c r="H593" s="157"/>
      <c r="I593" s="157"/>
      <c r="J593" s="157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1:27" ht="18" customHeight="1">
      <c r="A594" s="143"/>
      <c r="B594" s="144"/>
      <c r="C594" s="166"/>
      <c r="D594" s="157"/>
      <c r="E594" s="157"/>
      <c r="F594" s="157"/>
      <c r="G594" s="157"/>
      <c r="H594" s="157"/>
      <c r="I594" s="157"/>
      <c r="J594" s="157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1:27" ht="18" customHeight="1">
      <c r="A595" s="143"/>
      <c r="B595" s="144"/>
      <c r="C595" s="166"/>
      <c r="D595" s="157"/>
      <c r="E595" s="157"/>
      <c r="F595" s="157"/>
      <c r="G595" s="157"/>
      <c r="H595" s="157"/>
      <c r="I595" s="157"/>
      <c r="J595" s="157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1:27" ht="18" customHeight="1">
      <c r="A596" s="143"/>
      <c r="B596" s="144"/>
      <c r="C596" s="166"/>
      <c r="D596" s="157"/>
      <c r="E596" s="157"/>
      <c r="F596" s="157"/>
      <c r="G596" s="157"/>
      <c r="H596" s="157"/>
      <c r="I596" s="157"/>
      <c r="J596" s="157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1:27" ht="18" customHeight="1">
      <c r="A597" s="143"/>
      <c r="B597" s="144"/>
      <c r="C597" s="166"/>
      <c r="D597" s="157"/>
      <c r="E597" s="157"/>
      <c r="F597" s="157"/>
      <c r="G597" s="157"/>
      <c r="H597" s="157"/>
      <c r="I597" s="157"/>
      <c r="J597" s="157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1:27" ht="18" customHeight="1">
      <c r="A598" s="143"/>
      <c r="B598" s="144"/>
      <c r="C598" s="166"/>
      <c r="D598" s="157"/>
      <c r="E598" s="157"/>
      <c r="F598" s="157"/>
      <c r="G598" s="157"/>
      <c r="H598" s="157"/>
      <c r="I598" s="157"/>
      <c r="J598" s="157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1:27" ht="18" customHeight="1">
      <c r="A599" s="143"/>
      <c r="B599" s="144"/>
      <c r="C599" s="166"/>
      <c r="D599" s="157"/>
      <c r="E599" s="157"/>
      <c r="F599" s="157"/>
      <c r="G599" s="157"/>
      <c r="H599" s="157"/>
      <c r="I599" s="157"/>
      <c r="J599" s="157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1:27" ht="18" customHeight="1">
      <c r="A600" s="143"/>
      <c r="B600" s="144"/>
      <c r="C600" s="166"/>
      <c r="D600" s="157"/>
      <c r="E600" s="157"/>
      <c r="F600" s="157"/>
      <c r="G600" s="157"/>
      <c r="H600" s="157"/>
      <c r="I600" s="157"/>
      <c r="J600" s="157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1:27" ht="18" customHeight="1">
      <c r="A601" s="143"/>
      <c r="B601" s="144"/>
      <c r="C601" s="166"/>
      <c r="D601" s="157"/>
      <c r="E601" s="157"/>
      <c r="F601" s="157"/>
      <c r="G601" s="157"/>
      <c r="H601" s="157"/>
      <c r="I601" s="157"/>
      <c r="J601" s="157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1:27" ht="18" customHeight="1">
      <c r="A602" s="143"/>
      <c r="B602" s="144"/>
      <c r="C602" s="166"/>
      <c r="D602" s="157"/>
      <c r="E602" s="157"/>
      <c r="F602" s="157"/>
      <c r="G602" s="157"/>
      <c r="H602" s="157"/>
      <c r="I602" s="157"/>
      <c r="J602" s="157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1:27" ht="18" customHeight="1">
      <c r="A603" s="143"/>
      <c r="B603" s="144"/>
      <c r="C603" s="166"/>
      <c r="D603" s="157"/>
      <c r="E603" s="157"/>
      <c r="F603" s="157"/>
      <c r="G603" s="157"/>
      <c r="H603" s="157"/>
      <c r="I603" s="157"/>
      <c r="J603" s="157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1:27" ht="18" customHeight="1">
      <c r="A604" s="143"/>
      <c r="B604" s="144"/>
      <c r="C604" s="166"/>
      <c r="D604" s="157"/>
      <c r="E604" s="157"/>
      <c r="F604" s="157"/>
      <c r="G604" s="157"/>
      <c r="H604" s="157"/>
      <c r="I604" s="157"/>
      <c r="J604" s="157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1:27" ht="18" customHeight="1">
      <c r="A605" s="143"/>
      <c r="B605" s="144"/>
      <c r="C605" s="166"/>
      <c r="D605" s="157"/>
      <c r="E605" s="157"/>
      <c r="F605" s="157"/>
      <c r="G605" s="157"/>
      <c r="H605" s="157"/>
      <c r="I605" s="157"/>
      <c r="J605" s="157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1:27" ht="18" customHeight="1">
      <c r="A606" s="143"/>
      <c r="B606" s="144"/>
      <c r="C606" s="166"/>
      <c r="D606" s="157"/>
      <c r="E606" s="157"/>
      <c r="F606" s="157"/>
      <c r="G606" s="157"/>
      <c r="H606" s="157"/>
      <c r="I606" s="157"/>
      <c r="J606" s="157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1:27" ht="18" customHeight="1">
      <c r="A607" s="143"/>
      <c r="B607" s="144"/>
      <c r="C607" s="166"/>
      <c r="D607" s="157"/>
      <c r="E607" s="157"/>
      <c r="F607" s="157"/>
      <c r="G607" s="157"/>
      <c r="H607" s="157"/>
      <c r="I607" s="157"/>
      <c r="J607" s="157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1:27" ht="18" customHeight="1">
      <c r="A608" s="143"/>
      <c r="B608" s="144"/>
      <c r="C608" s="166"/>
      <c r="D608" s="157"/>
      <c r="E608" s="157"/>
      <c r="F608" s="157"/>
      <c r="G608" s="157"/>
      <c r="H608" s="157"/>
      <c r="I608" s="157"/>
      <c r="J608" s="157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1:27" ht="18" customHeight="1">
      <c r="A609" s="143"/>
      <c r="B609" s="144"/>
      <c r="C609" s="166"/>
      <c r="D609" s="157"/>
      <c r="E609" s="157"/>
      <c r="F609" s="157"/>
      <c r="G609" s="157"/>
      <c r="H609" s="157"/>
      <c r="I609" s="157"/>
      <c r="J609" s="157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1:27" ht="18" customHeight="1">
      <c r="A610" s="143"/>
      <c r="B610" s="144"/>
      <c r="C610" s="166"/>
      <c r="D610" s="157"/>
      <c r="E610" s="157"/>
      <c r="F610" s="157"/>
      <c r="G610" s="157"/>
      <c r="H610" s="157"/>
      <c r="I610" s="157"/>
      <c r="J610" s="157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1:27" ht="18" customHeight="1">
      <c r="A611" s="143"/>
      <c r="B611" s="144"/>
      <c r="C611" s="166"/>
      <c r="D611" s="157"/>
      <c r="E611" s="157"/>
      <c r="F611" s="157"/>
      <c r="G611" s="157"/>
      <c r="H611" s="157"/>
      <c r="I611" s="157"/>
      <c r="J611" s="157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1:27" ht="18" customHeight="1">
      <c r="A612" s="143"/>
      <c r="B612" s="144"/>
      <c r="C612" s="166"/>
      <c r="D612" s="157"/>
      <c r="E612" s="157"/>
      <c r="F612" s="157"/>
      <c r="G612" s="157"/>
      <c r="H612" s="157"/>
      <c r="I612" s="157"/>
      <c r="J612" s="157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1:27" ht="18" customHeight="1">
      <c r="A613" s="143"/>
      <c r="B613" s="144"/>
      <c r="C613" s="166"/>
      <c r="D613" s="157"/>
      <c r="E613" s="157"/>
      <c r="F613" s="157"/>
      <c r="G613" s="157"/>
      <c r="H613" s="157"/>
      <c r="I613" s="157"/>
      <c r="J613" s="157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1:27" ht="18" customHeight="1">
      <c r="A614" s="143"/>
      <c r="B614" s="144"/>
      <c r="C614" s="166"/>
      <c r="D614" s="157"/>
      <c r="E614" s="157"/>
      <c r="F614" s="157"/>
      <c r="G614" s="157"/>
      <c r="H614" s="157"/>
      <c r="I614" s="157"/>
      <c r="J614" s="157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1:27" ht="18" customHeight="1">
      <c r="A615" s="143"/>
      <c r="B615" s="144"/>
      <c r="C615" s="166"/>
      <c r="D615" s="157"/>
      <c r="E615" s="157"/>
      <c r="F615" s="157"/>
      <c r="G615" s="157"/>
      <c r="H615" s="157"/>
      <c r="I615" s="157"/>
      <c r="J615" s="157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1:27" ht="18" customHeight="1">
      <c r="A616" s="143"/>
      <c r="B616" s="144"/>
      <c r="C616" s="166"/>
      <c r="D616" s="157"/>
      <c r="E616" s="157"/>
      <c r="F616" s="157"/>
      <c r="G616" s="157"/>
      <c r="H616" s="157"/>
      <c r="I616" s="157"/>
      <c r="J616" s="157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1:27" ht="18" customHeight="1">
      <c r="A617" s="143"/>
      <c r="B617" s="144"/>
      <c r="C617" s="166"/>
      <c r="D617" s="157"/>
      <c r="E617" s="157"/>
      <c r="F617" s="157"/>
      <c r="G617" s="157"/>
      <c r="H617" s="157"/>
      <c r="I617" s="157"/>
      <c r="J617" s="157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1:27" ht="18" customHeight="1">
      <c r="A618" s="143"/>
      <c r="B618" s="144"/>
      <c r="C618" s="166"/>
      <c r="D618" s="157"/>
      <c r="E618" s="157"/>
      <c r="F618" s="157"/>
      <c r="G618" s="157"/>
      <c r="H618" s="157"/>
      <c r="I618" s="157"/>
      <c r="J618" s="157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1:27" ht="18" customHeight="1">
      <c r="A619" s="143"/>
      <c r="B619" s="144"/>
      <c r="C619" s="166"/>
      <c r="D619" s="157"/>
      <c r="E619" s="157"/>
      <c r="F619" s="157"/>
      <c r="G619" s="157"/>
      <c r="H619" s="157"/>
      <c r="I619" s="157"/>
      <c r="J619" s="157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1:27" ht="18" customHeight="1">
      <c r="A620" s="143"/>
      <c r="B620" s="144"/>
      <c r="C620" s="166"/>
      <c r="D620" s="157"/>
      <c r="E620" s="157"/>
      <c r="F620" s="157"/>
      <c r="G620" s="157"/>
      <c r="H620" s="157"/>
      <c r="I620" s="157"/>
      <c r="J620" s="157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1:27" ht="18" customHeight="1">
      <c r="A621" s="143"/>
      <c r="B621" s="144"/>
      <c r="C621" s="166"/>
      <c r="D621" s="157"/>
      <c r="E621" s="157"/>
      <c r="F621" s="157"/>
      <c r="G621" s="157"/>
      <c r="H621" s="157"/>
      <c r="I621" s="157"/>
      <c r="J621" s="157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1:27" ht="18" customHeight="1">
      <c r="A622" s="143"/>
      <c r="B622" s="144"/>
      <c r="C622" s="166"/>
      <c r="D622" s="157"/>
      <c r="E622" s="157"/>
      <c r="F622" s="157"/>
      <c r="G622" s="157"/>
      <c r="H622" s="157"/>
      <c r="I622" s="157"/>
      <c r="J622" s="157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1:27" ht="18" customHeight="1">
      <c r="A623" s="143"/>
      <c r="B623" s="144"/>
      <c r="C623" s="166"/>
      <c r="D623" s="157"/>
      <c r="E623" s="157"/>
      <c r="F623" s="157"/>
      <c r="G623" s="157"/>
      <c r="H623" s="157"/>
      <c r="I623" s="157"/>
      <c r="J623" s="157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1:27" ht="18" customHeight="1">
      <c r="A624" s="143"/>
      <c r="B624" s="144"/>
      <c r="C624" s="166"/>
      <c r="D624" s="157"/>
      <c r="E624" s="157"/>
      <c r="F624" s="157"/>
      <c r="G624" s="157"/>
      <c r="H624" s="157"/>
      <c r="I624" s="157"/>
      <c r="J624" s="157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1:27" ht="18" customHeight="1">
      <c r="A625" s="143"/>
      <c r="B625" s="144"/>
      <c r="C625" s="166"/>
      <c r="D625" s="157"/>
      <c r="E625" s="157"/>
      <c r="F625" s="157"/>
      <c r="G625" s="157"/>
      <c r="H625" s="157"/>
      <c r="I625" s="157"/>
      <c r="J625" s="157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1:27" ht="18" customHeight="1">
      <c r="A626" s="143"/>
      <c r="B626" s="144"/>
      <c r="C626" s="166"/>
      <c r="D626" s="157"/>
      <c r="E626" s="157"/>
      <c r="F626" s="157"/>
      <c r="G626" s="157"/>
      <c r="H626" s="157"/>
      <c r="I626" s="157"/>
      <c r="J626" s="157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1:27" ht="18" customHeight="1">
      <c r="A627" s="143"/>
      <c r="B627" s="144"/>
      <c r="C627" s="166"/>
      <c r="D627" s="157"/>
      <c r="E627" s="157"/>
      <c r="F627" s="157"/>
      <c r="G627" s="157"/>
      <c r="H627" s="157"/>
      <c r="I627" s="157"/>
      <c r="J627" s="157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1:27" ht="18" customHeight="1">
      <c r="A628" s="143"/>
      <c r="B628" s="144"/>
      <c r="C628" s="166"/>
      <c r="D628" s="157"/>
      <c r="E628" s="157"/>
      <c r="F628" s="157"/>
      <c r="G628" s="157"/>
      <c r="H628" s="157"/>
      <c r="I628" s="157"/>
      <c r="J628" s="157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1:27" ht="18" customHeight="1">
      <c r="A629" s="143"/>
      <c r="B629" s="144"/>
      <c r="C629" s="166"/>
      <c r="D629" s="157"/>
      <c r="E629" s="157"/>
      <c r="F629" s="157"/>
      <c r="G629" s="157"/>
      <c r="H629" s="157"/>
      <c r="I629" s="157"/>
      <c r="J629" s="157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1:27" ht="18" customHeight="1">
      <c r="A630" s="143"/>
      <c r="B630" s="144"/>
      <c r="C630" s="166"/>
      <c r="D630" s="157"/>
      <c r="E630" s="157"/>
      <c r="F630" s="157"/>
      <c r="G630" s="157"/>
      <c r="H630" s="157"/>
      <c r="I630" s="157"/>
      <c r="J630" s="157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1:27" ht="18" customHeight="1">
      <c r="A631" s="143"/>
      <c r="B631" s="144"/>
      <c r="C631" s="166"/>
      <c r="D631" s="157"/>
      <c r="E631" s="157"/>
      <c r="F631" s="157"/>
      <c r="G631" s="157"/>
      <c r="H631" s="157"/>
      <c r="I631" s="157"/>
      <c r="J631" s="157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1:27" ht="18" customHeight="1">
      <c r="A632" s="143"/>
      <c r="B632" s="144"/>
      <c r="C632" s="166"/>
      <c r="D632" s="157"/>
      <c r="E632" s="157"/>
      <c r="F632" s="157"/>
      <c r="G632" s="157"/>
      <c r="H632" s="157"/>
      <c r="I632" s="157"/>
      <c r="J632" s="157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1:27" ht="18" customHeight="1">
      <c r="A633" s="143"/>
      <c r="B633" s="144"/>
      <c r="C633" s="166"/>
      <c r="D633" s="157"/>
      <c r="E633" s="157"/>
      <c r="F633" s="157"/>
      <c r="G633" s="157"/>
      <c r="H633" s="157"/>
      <c r="I633" s="157"/>
      <c r="J633" s="157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1:27" ht="18" customHeight="1">
      <c r="A634" s="143"/>
      <c r="B634" s="144"/>
      <c r="C634" s="166"/>
      <c r="D634" s="157"/>
      <c r="E634" s="157"/>
      <c r="F634" s="157"/>
      <c r="G634" s="157"/>
      <c r="H634" s="157"/>
      <c r="I634" s="157"/>
      <c r="J634" s="157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1:27" ht="18" customHeight="1">
      <c r="A635" s="143"/>
      <c r="B635" s="144"/>
      <c r="C635" s="166"/>
      <c r="D635" s="157"/>
      <c r="E635" s="157"/>
      <c r="F635" s="157"/>
      <c r="G635" s="157"/>
      <c r="H635" s="157"/>
      <c r="I635" s="157"/>
      <c r="J635" s="157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1:27" ht="18" customHeight="1">
      <c r="A636" s="143"/>
      <c r="B636" s="144"/>
      <c r="C636" s="166"/>
      <c r="D636" s="157"/>
      <c r="E636" s="157"/>
      <c r="F636" s="157"/>
      <c r="G636" s="157"/>
      <c r="H636" s="157"/>
      <c r="I636" s="157"/>
      <c r="J636" s="157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1:27" ht="18" customHeight="1">
      <c r="A637" s="143"/>
      <c r="B637" s="144"/>
      <c r="C637" s="166"/>
      <c r="D637" s="157"/>
      <c r="E637" s="157"/>
      <c r="F637" s="157"/>
      <c r="G637" s="157"/>
      <c r="H637" s="157"/>
      <c r="I637" s="157"/>
      <c r="J637" s="157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1:27" ht="18" customHeight="1">
      <c r="A638" s="143"/>
      <c r="B638" s="144"/>
      <c r="C638" s="166"/>
      <c r="D638" s="157"/>
      <c r="E638" s="157"/>
      <c r="F638" s="157"/>
      <c r="G638" s="157"/>
      <c r="H638" s="157"/>
      <c r="I638" s="157"/>
      <c r="J638" s="157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1:27" ht="18" customHeight="1">
      <c r="A639" s="143"/>
      <c r="B639" s="144"/>
      <c r="C639" s="166"/>
      <c r="D639" s="157"/>
      <c r="E639" s="157"/>
      <c r="F639" s="157"/>
      <c r="G639" s="157"/>
      <c r="H639" s="157"/>
      <c r="I639" s="157"/>
      <c r="J639" s="157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1:27" ht="18" customHeight="1">
      <c r="A640" s="143"/>
      <c r="B640" s="144"/>
      <c r="C640" s="166"/>
      <c r="D640" s="157"/>
      <c r="E640" s="157"/>
      <c r="F640" s="157"/>
      <c r="G640" s="157"/>
      <c r="H640" s="157"/>
      <c r="I640" s="157"/>
      <c r="J640" s="157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1:27" ht="18" customHeight="1">
      <c r="A641" s="143"/>
      <c r="B641" s="144"/>
      <c r="C641" s="166"/>
      <c r="D641" s="157"/>
      <c r="E641" s="157"/>
      <c r="F641" s="157"/>
      <c r="G641" s="157"/>
      <c r="H641" s="157"/>
      <c r="I641" s="157"/>
      <c r="J641" s="157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1:27" ht="18" customHeight="1">
      <c r="A642" s="143"/>
      <c r="B642" s="144"/>
      <c r="C642" s="166"/>
      <c r="D642" s="157"/>
      <c r="E642" s="157"/>
      <c r="F642" s="157"/>
      <c r="G642" s="157"/>
      <c r="H642" s="157"/>
      <c r="I642" s="157"/>
      <c r="J642" s="157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1:27" ht="18" customHeight="1">
      <c r="A643" s="143"/>
      <c r="B643" s="144"/>
      <c r="C643" s="166"/>
      <c r="D643" s="157"/>
      <c r="E643" s="157"/>
      <c r="F643" s="157"/>
      <c r="G643" s="157"/>
      <c r="H643" s="157"/>
      <c r="I643" s="157"/>
      <c r="J643" s="157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1:27" ht="18" customHeight="1">
      <c r="A644" s="143"/>
      <c r="B644" s="144"/>
      <c r="C644" s="166"/>
      <c r="D644" s="157"/>
      <c r="E644" s="157"/>
      <c r="F644" s="157"/>
      <c r="G644" s="157"/>
      <c r="H644" s="157"/>
      <c r="I644" s="157"/>
      <c r="J644" s="157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1:27" ht="18" customHeight="1">
      <c r="A645" s="143"/>
      <c r="B645" s="144"/>
      <c r="C645" s="166"/>
      <c r="D645" s="157"/>
      <c r="E645" s="157"/>
      <c r="F645" s="157"/>
      <c r="G645" s="157"/>
      <c r="H645" s="157"/>
      <c r="I645" s="157"/>
      <c r="J645" s="157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1:27" ht="18" customHeight="1">
      <c r="A646" s="143"/>
      <c r="B646" s="144"/>
      <c r="C646" s="166"/>
      <c r="D646" s="157"/>
      <c r="E646" s="157"/>
      <c r="F646" s="157"/>
      <c r="G646" s="157"/>
      <c r="H646" s="157"/>
      <c r="I646" s="157"/>
      <c r="J646" s="157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1:27" ht="18" customHeight="1">
      <c r="A647" s="143"/>
      <c r="B647" s="144"/>
      <c r="C647" s="166"/>
      <c r="D647" s="157"/>
      <c r="E647" s="157"/>
      <c r="F647" s="157"/>
      <c r="G647" s="157"/>
      <c r="H647" s="157"/>
      <c r="I647" s="157"/>
      <c r="J647" s="157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1:27" ht="18" customHeight="1">
      <c r="A648" s="143"/>
      <c r="B648" s="144"/>
      <c r="C648" s="166"/>
      <c r="D648" s="157"/>
      <c r="E648" s="157"/>
      <c r="F648" s="157"/>
      <c r="G648" s="157"/>
      <c r="H648" s="157"/>
      <c r="I648" s="157"/>
      <c r="J648" s="157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1:27" ht="18" customHeight="1">
      <c r="A649" s="143"/>
      <c r="B649" s="144"/>
      <c r="C649" s="166"/>
      <c r="D649" s="157"/>
      <c r="E649" s="157"/>
      <c r="F649" s="157"/>
      <c r="G649" s="157"/>
      <c r="H649" s="157"/>
      <c r="I649" s="157"/>
      <c r="J649" s="157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1:27" ht="18" customHeight="1">
      <c r="A650" s="143"/>
      <c r="B650" s="144"/>
      <c r="C650" s="166"/>
      <c r="D650" s="157"/>
      <c r="E650" s="157"/>
      <c r="F650" s="157"/>
      <c r="G650" s="157"/>
      <c r="H650" s="157"/>
      <c r="I650" s="157"/>
      <c r="J650" s="157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1:27" ht="18" customHeight="1">
      <c r="A651" s="143"/>
      <c r="B651" s="144"/>
      <c r="C651" s="166"/>
      <c r="D651" s="157"/>
      <c r="E651" s="157"/>
      <c r="F651" s="157"/>
      <c r="G651" s="157"/>
      <c r="H651" s="157"/>
      <c r="I651" s="157"/>
      <c r="J651" s="157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1:27" ht="18" customHeight="1">
      <c r="A652" s="143"/>
      <c r="B652" s="144"/>
      <c r="C652" s="166"/>
      <c r="D652" s="157"/>
      <c r="E652" s="157"/>
      <c r="F652" s="157"/>
      <c r="G652" s="157"/>
      <c r="H652" s="157"/>
      <c r="I652" s="157"/>
      <c r="J652" s="157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1:27" ht="18" customHeight="1">
      <c r="A653" s="143"/>
      <c r="B653" s="144"/>
      <c r="C653" s="166"/>
      <c r="D653" s="157"/>
      <c r="E653" s="157"/>
      <c r="F653" s="157"/>
      <c r="G653" s="157"/>
      <c r="H653" s="157"/>
      <c r="I653" s="157"/>
      <c r="J653" s="157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1:27" ht="18" customHeight="1">
      <c r="A654" s="143"/>
      <c r="B654" s="144"/>
      <c r="C654" s="166"/>
      <c r="D654" s="157"/>
      <c r="E654" s="157"/>
      <c r="F654" s="157"/>
      <c r="G654" s="157"/>
      <c r="H654" s="157"/>
      <c r="I654" s="157"/>
      <c r="J654" s="157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1:27" ht="18" customHeight="1">
      <c r="A655" s="143"/>
      <c r="B655" s="144"/>
      <c r="C655" s="166"/>
      <c r="D655" s="157"/>
      <c r="E655" s="157"/>
      <c r="F655" s="157"/>
      <c r="G655" s="157"/>
      <c r="H655" s="157"/>
      <c r="I655" s="157"/>
      <c r="J655" s="157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1:27" ht="18" customHeight="1">
      <c r="A656" s="143"/>
      <c r="B656" s="144"/>
      <c r="C656" s="166"/>
      <c r="D656" s="157"/>
      <c r="E656" s="157"/>
      <c r="F656" s="157"/>
      <c r="G656" s="157"/>
      <c r="H656" s="157"/>
      <c r="I656" s="157"/>
      <c r="J656" s="157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1:27" ht="18" customHeight="1">
      <c r="A657" s="143"/>
      <c r="B657" s="144"/>
      <c r="C657" s="166"/>
      <c r="D657" s="157"/>
      <c r="E657" s="157"/>
      <c r="F657" s="157"/>
      <c r="G657" s="157"/>
      <c r="H657" s="157"/>
      <c r="I657" s="157"/>
      <c r="J657" s="157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1:27" ht="18" customHeight="1">
      <c r="A658" s="143"/>
      <c r="B658" s="144"/>
      <c r="C658" s="166"/>
      <c r="D658" s="157"/>
      <c r="E658" s="157"/>
      <c r="F658" s="157"/>
      <c r="G658" s="157"/>
      <c r="H658" s="157"/>
      <c r="I658" s="157"/>
      <c r="J658" s="157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1:27" ht="18" customHeight="1">
      <c r="A659" s="143"/>
      <c r="B659" s="144"/>
      <c r="C659" s="166"/>
      <c r="D659" s="157"/>
      <c r="E659" s="157"/>
      <c r="F659" s="157"/>
      <c r="G659" s="157"/>
      <c r="H659" s="157"/>
      <c r="I659" s="157"/>
      <c r="J659" s="157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1:27" ht="18" customHeight="1">
      <c r="A660" s="143"/>
      <c r="B660" s="144"/>
      <c r="C660" s="166"/>
      <c r="D660" s="157"/>
      <c r="E660" s="157"/>
      <c r="F660" s="157"/>
      <c r="G660" s="157"/>
      <c r="H660" s="157"/>
      <c r="I660" s="157"/>
      <c r="J660" s="157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1:27" ht="18" customHeight="1">
      <c r="A661" s="143"/>
      <c r="B661" s="144"/>
      <c r="C661" s="166"/>
      <c r="D661" s="157"/>
      <c r="E661" s="157"/>
      <c r="F661" s="157"/>
      <c r="G661" s="157"/>
      <c r="H661" s="157"/>
      <c r="I661" s="157"/>
      <c r="J661" s="157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1:27" ht="18" customHeight="1">
      <c r="A662" s="143"/>
      <c r="B662" s="144"/>
      <c r="C662" s="166"/>
      <c r="D662" s="157"/>
      <c r="E662" s="157"/>
      <c r="F662" s="157"/>
      <c r="G662" s="157"/>
      <c r="H662" s="157"/>
      <c r="I662" s="157"/>
      <c r="J662" s="157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1:27" ht="18" customHeight="1">
      <c r="A663" s="143"/>
      <c r="B663" s="144"/>
      <c r="C663" s="166"/>
      <c r="D663" s="157"/>
      <c r="E663" s="157"/>
      <c r="F663" s="157"/>
      <c r="G663" s="157"/>
      <c r="H663" s="157"/>
      <c r="I663" s="157"/>
      <c r="J663" s="157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1:27" ht="18" customHeight="1">
      <c r="A664" s="143"/>
      <c r="B664" s="144"/>
      <c r="C664" s="166"/>
      <c r="D664" s="157"/>
      <c r="E664" s="157"/>
      <c r="F664" s="157"/>
      <c r="G664" s="157"/>
      <c r="H664" s="157"/>
      <c r="I664" s="157"/>
      <c r="J664" s="157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1:27" ht="18" customHeight="1">
      <c r="A665" s="143"/>
      <c r="B665" s="144"/>
      <c r="C665" s="166"/>
      <c r="D665" s="157"/>
      <c r="E665" s="157"/>
      <c r="F665" s="157"/>
      <c r="G665" s="157"/>
      <c r="H665" s="157"/>
      <c r="I665" s="157"/>
      <c r="J665" s="157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1:27" ht="18" customHeight="1">
      <c r="A666" s="143"/>
      <c r="B666" s="144"/>
      <c r="C666" s="166"/>
      <c r="D666" s="157"/>
      <c r="E666" s="157"/>
      <c r="F666" s="157"/>
      <c r="G666" s="157"/>
      <c r="H666" s="157"/>
      <c r="I666" s="157"/>
      <c r="J666" s="157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1:27" ht="18" customHeight="1">
      <c r="A667" s="143"/>
      <c r="B667" s="144"/>
      <c r="C667" s="166"/>
      <c r="D667" s="157"/>
      <c r="E667" s="157"/>
      <c r="F667" s="157"/>
      <c r="G667" s="157"/>
      <c r="H667" s="157"/>
      <c r="I667" s="157"/>
      <c r="J667" s="157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1:27" ht="18" customHeight="1">
      <c r="A668" s="143"/>
      <c r="B668" s="144"/>
      <c r="C668" s="166"/>
      <c r="D668" s="157"/>
      <c r="E668" s="157"/>
      <c r="F668" s="157"/>
      <c r="G668" s="157"/>
      <c r="H668" s="157"/>
      <c r="I668" s="157"/>
      <c r="J668" s="157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1:27" ht="18" customHeight="1">
      <c r="A669" s="143"/>
      <c r="B669" s="144"/>
      <c r="C669" s="166"/>
      <c r="D669" s="157"/>
      <c r="E669" s="157"/>
      <c r="F669" s="157"/>
      <c r="G669" s="157"/>
      <c r="H669" s="157"/>
      <c r="I669" s="157"/>
      <c r="J669" s="157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1:27" ht="18" customHeight="1">
      <c r="A670" s="143"/>
      <c r="B670" s="144"/>
      <c r="C670" s="166"/>
      <c r="D670" s="157"/>
      <c r="E670" s="157"/>
      <c r="F670" s="157"/>
      <c r="G670" s="157"/>
      <c r="H670" s="157"/>
      <c r="I670" s="157"/>
      <c r="J670" s="157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1:27" ht="18" customHeight="1">
      <c r="A671" s="143"/>
      <c r="B671" s="144"/>
      <c r="C671" s="166"/>
      <c r="D671" s="157"/>
      <c r="E671" s="157"/>
      <c r="F671" s="157"/>
      <c r="G671" s="157"/>
      <c r="H671" s="157"/>
      <c r="I671" s="157"/>
      <c r="J671" s="157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1:27" ht="18" customHeight="1">
      <c r="A672" s="143"/>
      <c r="B672" s="144"/>
      <c r="C672" s="166"/>
      <c r="D672" s="157"/>
      <c r="E672" s="157"/>
      <c r="F672" s="157"/>
      <c r="G672" s="157"/>
      <c r="H672" s="157"/>
      <c r="I672" s="157"/>
      <c r="J672" s="157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1:27" ht="18" customHeight="1">
      <c r="A673" s="143"/>
      <c r="B673" s="144"/>
      <c r="C673" s="166"/>
      <c r="D673" s="157"/>
      <c r="E673" s="157"/>
      <c r="F673" s="157"/>
      <c r="G673" s="157"/>
      <c r="H673" s="157"/>
      <c r="I673" s="157"/>
      <c r="J673" s="157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1:27" ht="18" customHeight="1">
      <c r="A674" s="143"/>
      <c r="B674" s="144"/>
      <c r="C674" s="166"/>
      <c r="D674" s="157"/>
      <c r="E674" s="157"/>
      <c r="F674" s="157"/>
      <c r="G674" s="157"/>
      <c r="H674" s="157"/>
      <c r="I674" s="157"/>
      <c r="J674" s="157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1:27" ht="18" customHeight="1">
      <c r="A675" s="143"/>
      <c r="B675" s="144"/>
      <c r="C675" s="166"/>
      <c r="D675" s="157"/>
      <c r="E675" s="157"/>
      <c r="F675" s="157"/>
      <c r="G675" s="157"/>
      <c r="H675" s="157"/>
      <c r="I675" s="157"/>
      <c r="J675" s="157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1:27" ht="18" customHeight="1">
      <c r="A676" s="143"/>
      <c r="B676" s="144"/>
      <c r="C676" s="166"/>
      <c r="D676" s="157"/>
      <c r="E676" s="157"/>
      <c r="F676" s="157"/>
      <c r="G676" s="157"/>
      <c r="H676" s="157"/>
      <c r="I676" s="157"/>
      <c r="J676" s="157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1:27" ht="18" customHeight="1">
      <c r="A677" s="143"/>
      <c r="B677" s="144"/>
      <c r="C677" s="166"/>
      <c r="D677" s="157"/>
      <c r="E677" s="157"/>
      <c r="F677" s="157"/>
      <c r="G677" s="157"/>
      <c r="H677" s="157"/>
      <c r="I677" s="157"/>
      <c r="J677" s="157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1:27" ht="18" customHeight="1">
      <c r="A678" s="143"/>
      <c r="B678" s="144"/>
      <c r="C678" s="166"/>
      <c r="D678" s="157"/>
      <c r="E678" s="157"/>
      <c r="F678" s="157"/>
      <c r="G678" s="157"/>
      <c r="H678" s="157"/>
      <c r="I678" s="157"/>
      <c r="J678" s="157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1:27" ht="18" customHeight="1">
      <c r="A679" s="143"/>
      <c r="B679" s="144"/>
      <c r="C679" s="166"/>
      <c r="D679" s="157"/>
      <c r="E679" s="157"/>
      <c r="F679" s="157"/>
      <c r="G679" s="157"/>
      <c r="H679" s="157"/>
      <c r="I679" s="157"/>
      <c r="J679" s="157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1:27" ht="18" customHeight="1">
      <c r="A680" s="143"/>
      <c r="B680" s="144"/>
      <c r="C680" s="166"/>
      <c r="D680" s="157"/>
      <c r="E680" s="157"/>
      <c r="F680" s="157"/>
      <c r="G680" s="157"/>
      <c r="H680" s="157"/>
      <c r="I680" s="157"/>
      <c r="J680" s="157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1:27" ht="18" customHeight="1">
      <c r="A681" s="143"/>
      <c r="B681" s="144"/>
      <c r="C681" s="166"/>
      <c r="D681" s="157"/>
      <c r="E681" s="157"/>
      <c r="F681" s="157"/>
      <c r="G681" s="157"/>
      <c r="H681" s="157"/>
      <c r="I681" s="157"/>
      <c r="J681" s="157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1:27" ht="18" customHeight="1">
      <c r="A682" s="143"/>
      <c r="B682" s="144"/>
      <c r="C682" s="166"/>
      <c r="D682" s="157"/>
      <c r="E682" s="157"/>
      <c r="F682" s="157"/>
      <c r="G682" s="157"/>
      <c r="H682" s="157"/>
      <c r="I682" s="157"/>
      <c r="J682" s="157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1:27" ht="18" customHeight="1">
      <c r="A683" s="143"/>
      <c r="B683" s="144"/>
      <c r="C683" s="166"/>
      <c r="D683" s="157"/>
      <c r="E683" s="157"/>
      <c r="F683" s="157"/>
      <c r="G683" s="157"/>
      <c r="H683" s="157"/>
      <c r="I683" s="157"/>
      <c r="J683" s="157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1:27" ht="18" customHeight="1">
      <c r="A684" s="143"/>
      <c r="B684" s="144"/>
      <c r="C684" s="166"/>
      <c r="D684" s="157"/>
      <c r="E684" s="157"/>
      <c r="F684" s="157"/>
      <c r="G684" s="157"/>
      <c r="H684" s="157"/>
      <c r="I684" s="157"/>
      <c r="J684" s="157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1:27" ht="18" customHeight="1">
      <c r="A685" s="143"/>
      <c r="B685" s="144"/>
      <c r="C685" s="166"/>
      <c r="D685" s="157"/>
      <c r="E685" s="157"/>
      <c r="F685" s="157"/>
      <c r="G685" s="157"/>
      <c r="H685" s="157"/>
      <c r="I685" s="157"/>
      <c r="J685" s="157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1:27" ht="18" customHeight="1">
      <c r="A686" s="143"/>
      <c r="B686" s="144"/>
      <c r="C686" s="166"/>
      <c r="D686" s="157"/>
      <c r="E686" s="157"/>
      <c r="F686" s="157"/>
      <c r="G686" s="157"/>
      <c r="H686" s="157"/>
      <c r="I686" s="157"/>
      <c r="J686" s="157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1:27" ht="18" customHeight="1">
      <c r="A687" s="143"/>
      <c r="B687" s="144"/>
      <c r="C687" s="166"/>
      <c r="D687" s="157"/>
      <c r="E687" s="157"/>
      <c r="F687" s="157"/>
      <c r="G687" s="157"/>
      <c r="H687" s="157"/>
      <c r="I687" s="157"/>
      <c r="J687" s="157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1:27" ht="18" customHeight="1">
      <c r="A688" s="143"/>
      <c r="B688" s="144"/>
      <c r="C688" s="166"/>
      <c r="D688" s="157"/>
      <c r="E688" s="157"/>
      <c r="F688" s="157"/>
      <c r="G688" s="157"/>
      <c r="H688" s="157"/>
      <c r="I688" s="157"/>
      <c r="J688" s="157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1:27" ht="18" customHeight="1">
      <c r="A689" s="143"/>
      <c r="B689" s="144"/>
      <c r="C689" s="166"/>
      <c r="D689" s="157"/>
      <c r="E689" s="157"/>
      <c r="F689" s="157"/>
      <c r="G689" s="157"/>
      <c r="H689" s="157"/>
      <c r="I689" s="157"/>
      <c r="J689" s="157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1:27" ht="18" customHeight="1">
      <c r="A690" s="143"/>
      <c r="B690" s="144"/>
      <c r="C690" s="166"/>
      <c r="D690" s="157"/>
      <c r="E690" s="157"/>
      <c r="F690" s="157"/>
      <c r="G690" s="157"/>
      <c r="H690" s="157"/>
      <c r="I690" s="157"/>
      <c r="J690" s="157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1:27" ht="18" customHeight="1">
      <c r="A691" s="143"/>
      <c r="B691" s="144"/>
      <c r="C691" s="166"/>
      <c r="D691" s="157"/>
      <c r="E691" s="157"/>
      <c r="F691" s="157"/>
      <c r="G691" s="157"/>
      <c r="H691" s="157"/>
      <c r="I691" s="157"/>
      <c r="J691" s="157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1:27" ht="18" customHeight="1">
      <c r="A692" s="143"/>
      <c r="B692" s="144"/>
      <c r="C692" s="166"/>
      <c r="D692" s="157"/>
      <c r="E692" s="157"/>
      <c r="F692" s="157"/>
      <c r="G692" s="157"/>
      <c r="H692" s="157"/>
      <c r="I692" s="157"/>
      <c r="J692" s="157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1:27" ht="18" customHeight="1">
      <c r="A693" s="143"/>
      <c r="B693" s="144"/>
      <c r="C693" s="166"/>
      <c r="D693" s="157"/>
      <c r="E693" s="157"/>
      <c r="F693" s="157"/>
      <c r="G693" s="157"/>
      <c r="H693" s="157"/>
      <c r="I693" s="157"/>
      <c r="J693" s="157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1:27" ht="18" customHeight="1">
      <c r="A694" s="143"/>
      <c r="B694" s="144"/>
      <c r="C694" s="166"/>
      <c r="D694" s="157"/>
      <c r="E694" s="157"/>
      <c r="F694" s="157"/>
      <c r="G694" s="157"/>
      <c r="H694" s="157"/>
      <c r="I694" s="157"/>
      <c r="J694" s="157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1:27" ht="18" customHeight="1">
      <c r="A695" s="143"/>
      <c r="B695" s="144"/>
      <c r="C695" s="166"/>
      <c r="D695" s="157"/>
      <c r="E695" s="157"/>
      <c r="F695" s="157"/>
      <c r="G695" s="157"/>
      <c r="H695" s="157"/>
      <c r="I695" s="157"/>
      <c r="J695" s="157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1:27" ht="18" customHeight="1">
      <c r="A696" s="143"/>
      <c r="B696" s="144"/>
      <c r="C696" s="166"/>
      <c r="D696" s="157"/>
      <c r="E696" s="157"/>
      <c r="F696" s="157"/>
      <c r="G696" s="157"/>
      <c r="H696" s="157"/>
      <c r="I696" s="157"/>
      <c r="J696" s="157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1:27" ht="18" customHeight="1">
      <c r="A697" s="143"/>
      <c r="B697" s="144"/>
      <c r="C697" s="166"/>
      <c r="D697" s="157"/>
      <c r="E697" s="157"/>
      <c r="F697" s="157"/>
      <c r="G697" s="157"/>
      <c r="H697" s="157"/>
      <c r="I697" s="157"/>
      <c r="J697" s="157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1:27" ht="18" customHeight="1">
      <c r="A698" s="143"/>
      <c r="B698" s="144"/>
      <c r="C698" s="166"/>
      <c r="D698" s="157"/>
      <c r="E698" s="157"/>
      <c r="F698" s="157"/>
      <c r="G698" s="157"/>
      <c r="H698" s="157"/>
      <c r="I698" s="157"/>
      <c r="J698" s="157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1:27" ht="18" customHeight="1">
      <c r="A699" s="143"/>
      <c r="B699" s="144"/>
      <c r="C699" s="166"/>
      <c r="D699" s="157"/>
      <c r="E699" s="157"/>
      <c r="F699" s="157"/>
      <c r="G699" s="157"/>
      <c r="H699" s="157"/>
      <c r="I699" s="157"/>
      <c r="J699" s="157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1:27" ht="18" customHeight="1">
      <c r="A700" s="143"/>
      <c r="B700" s="144"/>
      <c r="C700" s="166"/>
      <c r="D700" s="157"/>
      <c r="E700" s="157"/>
      <c r="F700" s="157"/>
      <c r="G700" s="157"/>
      <c r="H700" s="157"/>
      <c r="I700" s="157"/>
      <c r="J700" s="157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1:27" ht="18" customHeight="1">
      <c r="A701" s="143"/>
      <c r="B701" s="144"/>
      <c r="C701" s="166"/>
      <c r="D701" s="157"/>
      <c r="E701" s="157"/>
      <c r="F701" s="157"/>
      <c r="G701" s="157"/>
      <c r="H701" s="157"/>
      <c r="I701" s="157"/>
      <c r="J701" s="157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1:27" ht="18" customHeight="1">
      <c r="A702" s="143"/>
      <c r="B702" s="144"/>
      <c r="C702" s="166"/>
      <c r="D702" s="157"/>
      <c r="E702" s="157"/>
      <c r="F702" s="157"/>
      <c r="G702" s="157"/>
      <c r="H702" s="157"/>
      <c r="I702" s="157"/>
      <c r="J702" s="157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1:27" ht="18" customHeight="1">
      <c r="A703" s="143"/>
      <c r="B703" s="144"/>
      <c r="C703" s="166"/>
      <c r="D703" s="157"/>
      <c r="E703" s="157"/>
      <c r="F703" s="157"/>
      <c r="G703" s="157"/>
      <c r="H703" s="157"/>
      <c r="I703" s="157"/>
      <c r="J703" s="157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1:27" ht="18" customHeight="1">
      <c r="A704" s="143"/>
      <c r="B704" s="144"/>
      <c r="C704" s="166"/>
      <c r="D704" s="157"/>
      <c r="E704" s="157"/>
      <c r="F704" s="157"/>
      <c r="G704" s="157"/>
      <c r="H704" s="157"/>
      <c r="I704" s="157"/>
      <c r="J704" s="157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1:27" ht="18" customHeight="1">
      <c r="A705" s="143"/>
      <c r="B705" s="144"/>
      <c r="C705" s="166"/>
      <c r="D705" s="157"/>
      <c r="E705" s="157"/>
      <c r="F705" s="157"/>
      <c r="G705" s="157"/>
      <c r="H705" s="157"/>
      <c r="I705" s="157"/>
      <c r="J705" s="157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1:27" ht="18" customHeight="1">
      <c r="A706" s="143"/>
      <c r="B706" s="144"/>
      <c r="C706" s="166"/>
      <c r="D706" s="157"/>
      <c r="E706" s="157"/>
      <c r="F706" s="157"/>
      <c r="G706" s="157"/>
      <c r="H706" s="157"/>
      <c r="I706" s="157"/>
      <c r="J706" s="157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1:27" ht="18" customHeight="1">
      <c r="A707" s="143"/>
      <c r="B707" s="144"/>
      <c r="C707" s="166"/>
      <c r="D707" s="157"/>
      <c r="E707" s="157"/>
      <c r="F707" s="157"/>
      <c r="G707" s="157"/>
      <c r="H707" s="157"/>
      <c r="I707" s="157"/>
      <c r="J707" s="157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1:27" ht="18" customHeight="1">
      <c r="A708" s="143"/>
      <c r="B708" s="144"/>
      <c r="C708" s="166"/>
      <c r="D708" s="157"/>
      <c r="E708" s="157"/>
      <c r="F708" s="157"/>
      <c r="G708" s="157"/>
      <c r="H708" s="157"/>
      <c r="I708" s="157"/>
      <c r="J708" s="157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1:27" ht="18" customHeight="1">
      <c r="A709" s="143"/>
      <c r="B709" s="144"/>
      <c r="C709" s="166"/>
      <c r="D709" s="157"/>
      <c r="E709" s="157"/>
      <c r="F709" s="157"/>
      <c r="G709" s="157"/>
      <c r="H709" s="157"/>
      <c r="I709" s="157"/>
      <c r="J709" s="157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1:27" ht="18" customHeight="1">
      <c r="A710" s="143"/>
      <c r="B710" s="144"/>
      <c r="C710" s="166"/>
      <c r="D710" s="157"/>
      <c r="E710" s="157"/>
      <c r="F710" s="157"/>
      <c r="G710" s="157"/>
      <c r="H710" s="157"/>
      <c r="I710" s="157"/>
      <c r="J710" s="157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1:27" ht="18" customHeight="1">
      <c r="A711" s="143"/>
      <c r="B711" s="144"/>
      <c r="C711" s="166"/>
      <c r="D711" s="157"/>
      <c r="E711" s="157"/>
      <c r="F711" s="157"/>
      <c r="G711" s="157"/>
      <c r="H711" s="157"/>
      <c r="I711" s="157"/>
      <c r="J711" s="157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1:27" ht="18" customHeight="1">
      <c r="A712" s="143"/>
      <c r="B712" s="144"/>
      <c r="C712" s="166"/>
      <c r="D712" s="157"/>
      <c r="E712" s="157"/>
      <c r="F712" s="157"/>
      <c r="G712" s="157"/>
      <c r="H712" s="157"/>
      <c r="I712" s="157"/>
      <c r="J712" s="157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1:27" ht="18" customHeight="1">
      <c r="A713" s="143"/>
      <c r="B713" s="144"/>
      <c r="C713" s="166"/>
      <c r="D713" s="157"/>
      <c r="E713" s="157"/>
      <c r="F713" s="157"/>
      <c r="G713" s="157"/>
      <c r="H713" s="157"/>
      <c r="I713" s="157"/>
      <c r="J713" s="157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1:27" ht="18" customHeight="1">
      <c r="A714" s="143"/>
      <c r="B714" s="144"/>
      <c r="C714" s="166"/>
      <c r="D714" s="157"/>
      <c r="E714" s="157"/>
      <c r="F714" s="157"/>
      <c r="G714" s="157"/>
      <c r="H714" s="157"/>
      <c r="I714" s="157"/>
      <c r="J714" s="157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1:27" ht="18" customHeight="1">
      <c r="A715" s="143"/>
      <c r="B715" s="144"/>
      <c r="C715" s="166"/>
      <c r="D715" s="157"/>
      <c r="E715" s="157"/>
      <c r="F715" s="157"/>
      <c r="G715" s="157"/>
      <c r="H715" s="157"/>
      <c r="I715" s="157"/>
      <c r="J715" s="157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1:27" ht="18" customHeight="1">
      <c r="A716" s="143"/>
      <c r="B716" s="144"/>
      <c r="C716" s="166"/>
      <c r="D716" s="157"/>
      <c r="E716" s="157"/>
      <c r="F716" s="157"/>
      <c r="G716" s="157"/>
      <c r="H716" s="157"/>
      <c r="I716" s="157"/>
      <c r="J716" s="157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1:27" ht="18" customHeight="1">
      <c r="A717" s="143"/>
      <c r="B717" s="144"/>
      <c r="C717" s="166"/>
      <c r="D717" s="157"/>
      <c r="E717" s="157"/>
      <c r="F717" s="157"/>
      <c r="G717" s="157"/>
      <c r="H717" s="157"/>
      <c r="I717" s="157"/>
      <c r="J717" s="157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1:27" ht="18" customHeight="1">
      <c r="A718" s="143"/>
      <c r="B718" s="144"/>
      <c r="C718" s="166"/>
      <c r="D718" s="157"/>
      <c r="E718" s="157"/>
      <c r="F718" s="157"/>
      <c r="G718" s="157"/>
      <c r="H718" s="157"/>
      <c r="I718" s="157"/>
      <c r="J718" s="157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1:27" ht="18" customHeight="1">
      <c r="A719" s="143"/>
      <c r="B719" s="144"/>
      <c r="C719" s="166"/>
      <c r="D719" s="157"/>
      <c r="E719" s="157"/>
      <c r="F719" s="157"/>
      <c r="G719" s="157"/>
      <c r="H719" s="157"/>
      <c r="I719" s="157"/>
      <c r="J719" s="157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1:27" ht="18" customHeight="1">
      <c r="A720" s="143"/>
      <c r="B720" s="144"/>
      <c r="C720" s="166"/>
      <c r="D720" s="157"/>
      <c r="E720" s="157"/>
      <c r="F720" s="157"/>
      <c r="G720" s="157"/>
      <c r="H720" s="157"/>
      <c r="I720" s="157"/>
      <c r="J720" s="157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1:27" ht="18" customHeight="1">
      <c r="A721" s="143"/>
      <c r="B721" s="144"/>
      <c r="C721" s="166"/>
      <c r="D721" s="157"/>
      <c r="E721" s="157"/>
      <c r="F721" s="157"/>
      <c r="G721" s="157"/>
      <c r="H721" s="157"/>
      <c r="I721" s="157"/>
      <c r="J721" s="157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1:27" ht="18" customHeight="1">
      <c r="A722" s="143"/>
      <c r="B722" s="144"/>
      <c r="C722" s="166"/>
      <c r="D722" s="157"/>
      <c r="E722" s="157"/>
      <c r="F722" s="157"/>
      <c r="G722" s="157"/>
      <c r="H722" s="157"/>
      <c r="I722" s="157"/>
      <c r="J722" s="157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1:27" ht="18" customHeight="1">
      <c r="A723" s="143"/>
      <c r="B723" s="144"/>
      <c r="C723" s="166"/>
      <c r="D723" s="157"/>
      <c r="E723" s="157"/>
      <c r="F723" s="157"/>
      <c r="G723" s="157"/>
      <c r="H723" s="157"/>
      <c r="I723" s="157"/>
      <c r="J723" s="157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1:27" ht="18" customHeight="1">
      <c r="A724" s="143"/>
      <c r="B724" s="144"/>
      <c r="C724" s="166"/>
      <c r="D724" s="157"/>
      <c r="E724" s="157"/>
      <c r="F724" s="157"/>
      <c r="G724" s="157"/>
      <c r="H724" s="157"/>
      <c r="I724" s="157"/>
      <c r="J724" s="157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1:27" ht="18" customHeight="1">
      <c r="A725" s="143"/>
      <c r="B725" s="144"/>
      <c r="C725" s="166"/>
      <c r="D725" s="157"/>
      <c r="E725" s="157"/>
      <c r="F725" s="157"/>
      <c r="G725" s="157"/>
      <c r="H725" s="157"/>
      <c r="I725" s="157"/>
      <c r="J725" s="157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1:27" ht="18" customHeight="1">
      <c r="A726" s="143"/>
      <c r="B726" s="144"/>
      <c r="C726" s="166"/>
      <c r="D726" s="157"/>
      <c r="E726" s="157"/>
      <c r="F726" s="157"/>
      <c r="G726" s="157"/>
      <c r="H726" s="157"/>
      <c r="I726" s="157"/>
      <c r="J726" s="157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1:27" ht="18" customHeight="1">
      <c r="A727" s="143"/>
      <c r="B727" s="144"/>
      <c r="C727" s="166"/>
      <c r="D727" s="157"/>
      <c r="E727" s="157"/>
      <c r="F727" s="157"/>
      <c r="G727" s="157"/>
      <c r="H727" s="157"/>
      <c r="I727" s="157"/>
      <c r="J727" s="157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1:27" ht="18" customHeight="1">
      <c r="A728" s="143"/>
      <c r="B728" s="144"/>
      <c r="C728" s="166"/>
      <c r="D728" s="157"/>
      <c r="E728" s="157"/>
      <c r="F728" s="157"/>
      <c r="G728" s="157"/>
      <c r="H728" s="157"/>
      <c r="I728" s="157"/>
      <c r="J728" s="157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1:27" ht="18" customHeight="1">
      <c r="A729" s="143"/>
      <c r="B729" s="144"/>
      <c r="C729" s="166"/>
      <c r="D729" s="157"/>
      <c r="E729" s="157"/>
      <c r="F729" s="157"/>
      <c r="G729" s="157"/>
      <c r="H729" s="157"/>
      <c r="I729" s="157"/>
      <c r="J729" s="157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1:27" ht="18" customHeight="1">
      <c r="A730" s="143"/>
      <c r="B730" s="144"/>
      <c r="C730" s="166"/>
      <c r="D730" s="157"/>
      <c r="E730" s="157"/>
      <c r="F730" s="157"/>
      <c r="G730" s="157"/>
      <c r="H730" s="157"/>
      <c r="I730" s="157"/>
      <c r="J730" s="157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1:27" ht="18" customHeight="1">
      <c r="A731" s="143"/>
      <c r="B731" s="144"/>
      <c r="C731" s="166"/>
      <c r="D731" s="157"/>
      <c r="E731" s="157"/>
      <c r="F731" s="157"/>
      <c r="G731" s="157"/>
      <c r="H731" s="157"/>
      <c r="I731" s="157"/>
      <c r="J731" s="157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1:27" ht="18" customHeight="1">
      <c r="A732" s="143"/>
      <c r="B732" s="144"/>
      <c r="C732" s="166"/>
      <c r="D732" s="157"/>
      <c r="E732" s="157"/>
      <c r="F732" s="157"/>
      <c r="G732" s="157"/>
      <c r="H732" s="157"/>
      <c r="I732" s="157"/>
      <c r="J732" s="157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1:27" ht="18" customHeight="1">
      <c r="A733" s="143"/>
      <c r="B733" s="144"/>
      <c r="C733" s="166"/>
      <c r="D733" s="157"/>
      <c r="E733" s="157"/>
      <c r="F733" s="157"/>
      <c r="G733" s="157"/>
      <c r="H733" s="157"/>
      <c r="I733" s="157"/>
      <c r="J733" s="157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1:27" ht="18" customHeight="1">
      <c r="A734" s="143"/>
      <c r="B734" s="144"/>
      <c r="C734" s="166"/>
      <c r="D734" s="157"/>
      <c r="E734" s="157"/>
      <c r="F734" s="157"/>
      <c r="G734" s="157"/>
      <c r="H734" s="157"/>
      <c r="I734" s="157"/>
      <c r="J734" s="157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  <row r="735" spans="1:27" ht="18" customHeight="1">
      <c r="A735" s="143"/>
      <c r="B735" s="144"/>
      <c r="C735" s="166"/>
      <c r="D735" s="157"/>
      <c r="E735" s="157"/>
      <c r="F735" s="157"/>
      <c r="G735" s="157"/>
      <c r="H735" s="157"/>
      <c r="I735" s="157"/>
      <c r="J735" s="157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</row>
    <row r="736" spans="1:27" ht="18" customHeight="1">
      <c r="A736" s="143"/>
      <c r="B736" s="144"/>
      <c r="C736" s="166"/>
      <c r="D736" s="157"/>
      <c r="E736" s="157"/>
      <c r="F736" s="157"/>
      <c r="G736" s="157"/>
      <c r="H736" s="157"/>
      <c r="I736" s="157"/>
      <c r="J736" s="157"/>
      <c r="K736" s="143"/>
      <c r="L736" s="143"/>
      <c r="M736" s="143"/>
      <c r="N736" s="143"/>
      <c r="O736" s="143"/>
      <c r="P736" s="143"/>
      <c r="Q736" s="143"/>
      <c r="R736" s="143"/>
      <c r="S736" s="143"/>
      <c r="T736" s="143"/>
      <c r="U736" s="143"/>
      <c r="V736" s="143"/>
      <c r="W736" s="143"/>
      <c r="X736" s="143"/>
      <c r="Y736" s="143"/>
      <c r="Z736" s="143"/>
      <c r="AA736" s="143"/>
    </row>
    <row r="737" spans="1:27" ht="18" customHeight="1">
      <c r="A737" s="143"/>
      <c r="B737" s="144"/>
      <c r="C737" s="166"/>
      <c r="D737" s="157"/>
      <c r="E737" s="157"/>
      <c r="F737" s="157"/>
      <c r="G737" s="157"/>
      <c r="H737" s="157"/>
      <c r="I737" s="157"/>
      <c r="J737" s="157"/>
      <c r="K737" s="143"/>
      <c r="L737" s="143"/>
      <c r="M737" s="143"/>
      <c r="N737" s="143"/>
      <c r="O737" s="143"/>
      <c r="P737" s="143"/>
      <c r="Q737" s="143"/>
      <c r="R737" s="143"/>
      <c r="S737" s="143"/>
      <c r="T737" s="143"/>
      <c r="U737" s="143"/>
      <c r="V737" s="143"/>
      <c r="W737" s="143"/>
      <c r="X737" s="143"/>
      <c r="Y737" s="143"/>
      <c r="Z737" s="143"/>
      <c r="AA737" s="143"/>
    </row>
    <row r="738" spans="1:27" ht="18" customHeight="1">
      <c r="A738" s="143"/>
      <c r="B738" s="144"/>
      <c r="C738" s="166"/>
      <c r="D738" s="157"/>
      <c r="E738" s="157"/>
      <c r="F738" s="157"/>
      <c r="G738" s="157"/>
      <c r="H738" s="157"/>
      <c r="I738" s="157"/>
      <c r="J738" s="157"/>
      <c r="K738" s="143"/>
      <c r="L738" s="143"/>
      <c r="M738" s="143"/>
      <c r="N738" s="143"/>
      <c r="O738" s="143"/>
      <c r="P738" s="143"/>
      <c r="Q738" s="143"/>
      <c r="R738" s="143"/>
      <c r="S738" s="143"/>
      <c r="T738" s="143"/>
      <c r="U738" s="143"/>
      <c r="V738" s="143"/>
      <c r="W738" s="143"/>
      <c r="X738" s="143"/>
      <c r="Y738" s="143"/>
      <c r="Z738" s="143"/>
      <c r="AA738" s="143"/>
    </row>
    <row r="739" spans="1:27" ht="18" customHeight="1">
      <c r="A739" s="143"/>
      <c r="B739" s="144"/>
      <c r="C739" s="166"/>
      <c r="D739" s="157"/>
      <c r="E739" s="157"/>
      <c r="F739" s="157"/>
      <c r="G739" s="157"/>
      <c r="H739" s="157"/>
      <c r="I739" s="157"/>
      <c r="J739" s="157"/>
      <c r="K739" s="143"/>
      <c r="L739" s="143"/>
      <c r="M739" s="143"/>
      <c r="N739" s="143"/>
      <c r="O739" s="143"/>
      <c r="P739" s="143"/>
      <c r="Q739" s="143"/>
      <c r="R739" s="143"/>
      <c r="S739" s="143"/>
      <c r="T739" s="143"/>
      <c r="U739" s="143"/>
      <c r="V739" s="143"/>
      <c r="W739" s="143"/>
      <c r="X739" s="143"/>
      <c r="Y739" s="143"/>
      <c r="Z739" s="143"/>
      <c r="AA739" s="143"/>
    </row>
    <row r="740" spans="1:27" ht="18" customHeight="1">
      <c r="A740" s="143"/>
      <c r="B740" s="144"/>
      <c r="C740" s="166"/>
      <c r="D740" s="157"/>
      <c r="E740" s="157"/>
      <c r="F740" s="157"/>
      <c r="G740" s="157"/>
      <c r="H740" s="157"/>
      <c r="I740" s="157"/>
      <c r="J740" s="157"/>
      <c r="K740" s="143"/>
      <c r="L740" s="143"/>
      <c r="M740" s="143"/>
      <c r="N740" s="143"/>
      <c r="O740" s="143"/>
      <c r="P740" s="143"/>
      <c r="Q740" s="143"/>
      <c r="R740" s="143"/>
      <c r="S740" s="143"/>
      <c r="T740" s="143"/>
      <c r="U740" s="143"/>
      <c r="V740" s="143"/>
      <c r="W740" s="143"/>
      <c r="X740" s="143"/>
      <c r="Y740" s="143"/>
      <c r="Z740" s="143"/>
      <c r="AA740" s="143"/>
    </row>
    <row r="741" spans="1:27" ht="18" customHeight="1">
      <c r="A741" s="143"/>
      <c r="B741" s="144"/>
      <c r="C741" s="166"/>
      <c r="D741" s="157"/>
      <c r="E741" s="157"/>
      <c r="F741" s="157"/>
      <c r="G741" s="157"/>
      <c r="H741" s="157"/>
      <c r="I741" s="157"/>
      <c r="J741" s="157"/>
      <c r="K741" s="143"/>
      <c r="L741" s="143"/>
      <c r="M741" s="143"/>
      <c r="N741" s="143"/>
      <c r="O741" s="143"/>
      <c r="P741" s="143"/>
      <c r="Q741" s="143"/>
      <c r="R741" s="143"/>
      <c r="S741" s="143"/>
      <c r="T741" s="143"/>
      <c r="U741" s="143"/>
      <c r="V741" s="143"/>
      <c r="W741" s="143"/>
      <c r="X741" s="143"/>
      <c r="Y741" s="143"/>
      <c r="Z741" s="143"/>
      <c r="AA741" s="143"/>
    </row>
    <row r="742" spans="1:27" ht="18" customHeight="1">
      <c r="A742" s="143"/>
      <c r="B742" s="144"/>
      <c r="C742" s="166"/>
      <c r="D742" s="157"/>
      <c r="E742" s="157"/>
      <c r="F742" s="157"/>
      <c r="G742" s="157"/>
      <c r="H742" s="157"/>
      <c r="I742" s="157"/>
      <c r="J742" s="157"/>
      <c r="K742" s="143"/>
      <c r="L742" s="143"/>
      <c r="M742" s="143"/>
      <c r="N742" s="143"/>
      <c r="O742" s="143"/>
      <c r="P742" s="143"/>
      <c r="Q742" s="143"/>
      <c r="R742" s="143"/>
      <c r="S742" s="143"/>
      <c r="T742" s="143"/>
      <c r="U742" s="143"/>
      <c r="V742" s="143"/>
      <c r="W742" s="143"/>
      <c r="X742" s="143"/>
      <c r="Y742" s="143"/>
      <c r="Z742" s="143"/>
      <c r="AA742" s="143"/>
    </row>
    <row r="743" spans="1:27" ht="18" customHeight="1">
      <c r="A743" s="143"/>
      <c r="B743" s="144"/>
      <c r="C743" s="166"/>
      <c r="D743" s="157"/>
      <c r="E743" s="157"/>
      <c r="F743" s="157"/>
      <c r="G743" s="157"/>
      <c r="H743" s="157"/>
      <c r="I743" s="157"/>
      <c r="J743" s="157"/>
      <c r="K743" s="143"/>
      <c r="L743" s="143"/>
      <c r="M743" s="143"/>
      <c r="N743" s="143"/>
      <c r="O743" s="143"/>
      <c r="P743" s="143"/>
      <c r="Q743" s="143"/>
      <c r="R743" s="143"/>
      <c r="S743" s="143"/>
      <c r="T743" s="143"/>
      <c r="U743" s="143"/>
      <c r="V743" s="143"/>
      <c r="W743" s="143"/>
      <c r="X743" s="143"/>
      <c r="Y743" s="143"/>
      <c r="Z743" s="143"/>
      <c r="AA743" s="143"/>
    </row>
    <row r="744" spans="1:27" ht="18" customHeight="1">
      <c r="A744" s="143"/>
      <c r="B744" s="144"/>
      <c r="C744" s="166"/>
      <c r="D744" s="157"/>
      <c r="E744" s="157"/>
      <c r="F744" s="157"/>
      <c r="G744" s="157"/>
      <c r="H744" s="157"/>
      <c r="I744" s="157"/>
      <c r="J744" s="157"/>
      <c r="K744" s="143"/>
      <c r="L744" s="143"/>
      <c r="M744" s="143"/>
      <c r="N744" s="143"/>
      <c r="O744" s="143"/>
      <c r="P744" s="143"/>
      <c r="Q744" s="143"/>
      <c r="R744" s="143"/>
      <c r="S744" s="143"/>
      <c r="T744" s="143"/>
      <c r="U744" s="143"/>
      <c r="V744" s="143"/>
      <c r="W744" s="143"/>
      <c r="X744" s="143"/>
      <c r="Y744" s="143"/>
      <c r="Z744" s="143"/>
      <c r="AA744" s="143"/>
    </row>
    <row r="745" spans="1:27" ht="18" customHeight="1">
      <c r="A745" s="143"/>
      <c r="B745" s="144"/>
      <c r="C745" s="166"/>
      <c r="D745" s="157"/>
      <c r="E745" s="157"/>
      <c r="F745" s="157"/>
      <c r="G745" s="157"/>
      <c r="H745" s="157"/>
      <c r="I745" s="157"/>
      <c r="J745" s="157"/>
      <c r="K745" s="143"/>
      <c r="L745" s="143"/>
      <c r="M745" s="143"/>
      <c r="N745" s="143"/>
      <c r="O745" s="143"/>
      <c r="P745" s="143"/>
      <c r="Q745" s="143"/>
      <c r="R745" s="143"/>
      <c r="S745" s="143"/>
      <c r="T745" s="143"/>
      <c r="U745" s="143"/>
      <c r="V745" s="143"/>
      <c r="W745" s="143"/>
      <c r="X745" s="143"/>
      <c r="Y745" s="143"/>
      <c r="Z745" s="143"/>
      <c r="AA745" s="143"/>
    </row>
    <row r="746" spans="1:27" ht="18" customHeight="1">
      <c r="A746" s="143"/>
      <c r="B746" s="144"/>
      <c r="C746" s="166"/>
      <c r="D746" s="157"/>
      <c r="E746" s="157"/>
      <c r="F746" s="157"/>
      <c r="G746" s="157"/>
      <c r="H746" s="157"/>
      <c r="I746" s="157"/>
      <c r="J746" s="157"/>
      <c r="K746" s="143"/>
      <c r="L746" s="143"/>
      <c r="M746" s="143"/>
      <c r="N746" s="143"/>
      <c r="O746" s="143"/>
      <c r="P746" s="143"/>
      <c r="Q746" s="143"/>
      <c r="R746" s="143"/>
      <c r="S746" s="143"/>
      <c r="T746" s="143"/>
      <c r="U746" s="143"/>
      <c r="V746" s="143"/>
      <c r="W746" s="143"/>
      <c r="X746" s="143"/>
      <c r="Y746" s="143"/>
      <c r="Z746" s="143"/>
      <c r="AA746" s="143"/>
    </row>
    <row r="747" spans="1:27" ht="18" customHeight="1">
      <c r="A747" s="143"/>
      <c r="B747" s="144"/>
      <c r="C747" s="166"/>
      <c r="D747" s="157"/>
      <c r="E747" s="157"/>
      <c r="F747" s="157"/>
      <c r="G747" s="157"/>
      <c r="H747" s="157"/>
      <c r="I747" s="157"/>
      <c r="J747" s="157"/>
      <c r="K747" s="143"/>
      <c r="L747" s="143"/>
      <c r="M747" s="143"/>
      <c r="N747" s="143"/>
      <c r="O747" s="143"/>
      <c r="P747" s="143"/>
      <c r="Q747" s="143"/>
      <c r="R747" s="143"/>
      <c r="S747" s="143"/>
      <c r="T747" s="143"/>
      <c r="U747" s="143"/>
      <c r="V747" s="143"/>
      <c r="W747" s="143"/>
      <c r="X747" s="143"/>
      <c r="Y747" s="143"/>
      <c r="Z747" s="143"/>
      <c r="AA747" s="143"/>
    </row>
    <row r="748" spans="1:27" ht="18" customHeight="1">
      <c r="A748" s="143"/>
      <c r="B748" s="144"/>
      <c r="C748" s="166"/>
      <c r="D748" s="157"/>
      <c r="E748" s="157"/>
      <c r="F748" s="157"/>
      <c r="G748" s="157"/>
      <c r="H748" s="157"/>
      <c r="I748" s="157"/>
      <c r="J748" s="157"/>
      <c r="K748" s="143"/>
      <c r="L748" s="143"/>
      <c r="M748" s="143"/>
      <c r="N748" s="143"/>
      <c r="O748" s="143"/>
      <c r="P748" s="143"/>
      <c r="Q748" s="143"/>
      <c r="R748" s="143"/>
      <c r="S748" s="143"/>
      <c r="T748" s="143"/>
      <c r="U748" s="143"/>
      <c r="V748" s="143"/>
      <c r="W748" s="143"/>
      <c r="X748" s="143"/>
      <c r="Y748" s="143"/>
      <c r="Z748" s="143"/>
      <c r="AA748" s="143"/>
    </row>
    <row r="749" spans="1:27" ht="18" customHeight="1">
      <c r="A749" s="143"/>
      <c r="B749" s="144"/>
      <c r="C749" s="166"/>
      <c r="D749" s="157"/>
      <c r="E749" s="157"/>
      <c r="F749" s="157"/>
      <c r="G749" s="157"/>
      <c r="H749" s="157"/>
      <c r="I749" s="157"/>
      <c r="J749" s="157"/>
      <c r="K749" s="143"/>
      <c r="L749" s="143"/>
      <c r="M749" s="143"/>
      <c r="N749" s="143"/>
      <c r="O749" s="143"/>
      <c r="P749" s="143"/>
      <c r="Q749" s="143"/>
      <c r="R749" s="143"/>
      <c r="S749" s="143"/>
      <c r="T749" s="143"/>
      <c r="U749" s="143"/>
      <c r="V749" s="143"/>
      <c r="W749" s="143"/>
      <c r="X749" s="143"/>
      <c r="Y749" s="143"/>
      <c r="Z749" s="143"/>
      <c r="AA749" s="143"/>
    </row>
    <row r="750" spans="1:27" ht="18" customHeight="1">
      <c r="A750" s="143"/>
      <c r="B750" s="144"/>
      <c r="C750" s="166"/>
      <c r="D750" s="157"/>
      <c r="E750" s="157"/>
      <c r="F750" s="157"/>
      <c r="G750" s="157"/>
      <c r="H750" s="157"/>
      <c r="I750" s="157"/>
      <c r="J750" s="157"/>
      <c r="K750" s="143"/>
      <c r="L750" s="143"/>
      <c r="M750" s="143"/>
      <c r="N750" s="143"/>
      <c r="O750" s="143"/>
      <c r="P750" s="143"/>
      <c r="Q750" s="143"/>
      <c r="R750" s="143"/>
      <c r="S750" s="143"/>
      <c r="T750" s="143"/>
      <c r="U750" s="143"/>
      <c r="V750" s="143"/>
      <c r="W750" s="143"/>
      <c r="X750" s="143"/>
      <c r="Y750" s="143"/>
      <c r="Z750" s="143"/>
      <c r="AA750" s="143"/>
    </row>
    <row r="751" spans="1:27" ht="18" customHeight="1">
      <c r="A751" s="143"/>
      <c r="B751" s="144"/>
      <c r="C751" s="166"/>
      <c r="D751" s="157"/>
      <c r="E751" s="157"/>
      <c r="F751" s="157"/>
      <c r="G751" s="157"/>
      <c r="H751" s="157"/>
      <c r="I751" s="157"/>
      <c r="J751" s="157"/>
      <c r="K751" s="143"/>
      <c r="L751" s="143"/>
      <c r="M751" s="143"/>
      <c r="N751" s="143"/>
      <c r="O751" s="143"/>
      <c r="P751" s="143"/>
      <c r="Q751" s="143"/>
      <c r="R751" s="143"/>
      <c r="S751" s="143"/>
      <c r="T751" s="143"/>
      <c r="U751" s="143"/>
      <c r="V751" s="143"/>
      <c r="W751" s="143"/>
      <c r="X751" s="143"/>
      <c r="Y751" s="143"/>
      <c r="Z751" s="143"/>
      <c r="AA751" s="143"/>
    </row>
    <row r="752" spans="1:27" ht="18" customHeight="1">
      <c r="A752" s="143"/>
      <c r="B752" s="144"/>
      <c r="C752" s="166"/>
      <c r="D752" s="157"/>
      <c r="E752" s="157"/>
      <c r="F752" s="157"/>
      <c r="G752" s="157"/>
      <c r="H752" s="157"/>
      <c r="I752" s="157"/>
      <c r="J752" s="157"/>
      <c r="K752" s="143"/>
      <c r="L752" s="143"/>
      <c r="M752" s="143"/>
      <c r="N752" s="143"/>
      <c r="O752" s="143"/>
      <c r="P752" s="143"/>
      <c r="Q752" s="143"/>
      <c r="R752" s="143"/>
      <c r="S752" s="143"/>
      <c r="T752" s="143"/>
      <c r="U752" s="143"/>
      <c r="V752" s="143"/>
      <c r="W752" s="143"/>
      <c r="X752" s="143"/>
      <c r="Y752" s="143"/>
      <c r="Z752" s="143"/>
      <c r="AA752" s="143"/>
    </row>
    <row r="753" spans="1:27" ht="18" customHeight="1">
      <c r="A753" s="143"/>
      <c r="B753" s="144"/>
      <c r="C753" s="166"/>
      <c r="D753" s="157"/>
      <c r="E753" s="157"/>
      <c r="F753" s="157"/>
      <c r="G753" s="157"/>
      <c r="H753" s="157"/>
      <c r="I753" s="157"/>
      <c r="J753" s="157"/>
      <c r="K753" s="143"/>
      <c r="L753" s="143"/>
      <c r="M753" s="143"/>
      <c r="N753" s="143"/>
      <c r="O753" s="143"/>
      <c r="P753" s="143"/>
      <c r="Q753" s="143"/>
      <c r="R753" s="143"/>
      <c r="S753" s="143"/>
      <c r="T753" s="143"/>
      <c r="U753" s="143"/>
      <c r="V753" s="143"/>
      <c r="W753" s="143"/>
      <c r="X753" s="143"/>
      <c r="Y753" s="143"/>
      <c r="Z753" s="143"/>
      <c r="AA753" s="143"/>
    </row>
    <row r="754" spans="1:27" ht="18" customHeight="1">
      <c r="A754" s="143"/>
      <c r="B754" s="144"/>
      <c r="C754" s="166"/>
      <c r="D754" s="157"/>
      <c r="E754" s="157"/>
      <c r="F754" s="157"/>
      <c r="G754" s="157"/>
      <c r="H754" s="157"/>
      <c r="I754" s="157"/>
      <c r="J754" s="157"/>
      <c r="K754" s="143"/>
      <c r="L754" s="143"/>
      <c r="M754" s="143"/>
      <c r="N754" s="143"/>
      <c r="O754" s="143"/>
      <c r="P754" s="143"/>
      <c r="Q754" s="143"/>
      <c r="R754" s="143"/>
      <c r="S754" s="143"/>
      <c r="T754" s="143"/>
      <c r="U754" s="143"/>
      <c r="V754" s="143"/>
      <c r="W754" s="143"/>
      <c r="X754" s="143"/>
      <c r="Y754" s="143"/>
      <c r="Z754" s="143"/>
      <c r="AA754" s="143"/>
    </row>
    <row r="755" spans="1:27" ht="18" customHeight="1">
      <c r="A755" s="143"/>
      <c r="B755" s="144"/>
      <c r="C755" s="166"/>
      <c r="D755" s="157"/>
      <c r="E755" s="157"/>
      <c r="F755" s="157"/>
      <c r="G755" s="157"/>
      <c r="H755" s="157"/>
      <c r="I755" s="157"/>
      <c r="J755" s="157"/>
      <c r="K755" s="143"/>
      <c r="L755" s="143"/>
      <c r="M755" s="143"/>
      <c r="N755" s="143"/>
      <c r="O755" s="143"/>
      <c r="P755" s="143"/>
      <c r="Q755" s="143"/>
      <c r="R755" s="143"/>
      <c r="S755" s="143"/>
      <c r="T755" s="143"/>
      <c r="U755" s="143"/>
      <c r="V755" s="143"/>
      <c r="W755" s="143"/>
      <c r="X755" s="143"/>
      <c r="Y755" s="143"/>
      <c r="Z755" s="143"/>
      <c r="AA755" s="143"/>
    </row>
    <row r="756" spans="1:27" ht="18" customHeight="1">
      <c r="A756" s="143"/>
      <c r="B756" s="144"/>
      <c r="C756" s="166"/>
      <c r="D756" s="157"/>
      <c r="E756" s="157"/>
      <c r="F756" s="157"/>
      <c r="G756" s="157"/>
      <c r="H756" s="157"/>
      <c r="I756" s="157"/>
      <c r="J756" s="157"/>
      <c r="K756" s="143"/>
      <c r="L756" s="143"/>
      <c r="M756" s="143"/>
      <c r="N756" s="143"/>
      <c r="O756" s="143"/>
      <c r="P756" s="143"/>
      <c r="Q756" s="143"/>
      <c r="R756" s="143"/>
      <c r="S756" s="143"/>
      <c r="T756" s="143"/>
      <c r="U756" s="143"/>
      <c r="V756" s="143"/>
      <c r="W756" s="143"/>
      <c r="X756" s="143"/>
      <c r="Y756" s="143"/>
      <c r="Z756" s="143"/>
      <c r="AA756" s="143"/>
    </row>
    <row r="757" spans="1:27" ht="18" customHeight="1">
      <c r="A757" s="143"/>
      <c r="B757" s="144"/>
      <c r="C757" s="166"/>
      <c r="D757" s="157"/>
      <c r="E757" s="157"/>
      <c r="F757" s="157"/>
      <c r="G757" s="157"/>
      <c r="H757" s="157"/>
      <c r="I757" s="157"/>
      <c r="J757" s="157"/>
      <c r="K757" s="143"/>
      <c r="L757" s="143"/>
      <c r="M757" s="143"/>
      <c r="N757" s="143"/>
      <c r="O757" s="143"/>
      <c r="P757" s="143"/>
      <c r="Q757" s="143"/>
      <c r="R757" s="143"/>
      <c r="S757" s="143"/>
      <c r="T757" s="143"/>
      <c r="U757" s="143"/>
      <c r="V757" s="143"/>
      <c r="W757" s="143"/>
      <c r="X757" s="143"/>
      <c r="Y757" s="143"/>
      <c r="Z757" s="143"/>
      <c r="AA757" s="143"/>
    </row>
    <row r="758" spans="1:27" ht="18" customHeight="1">
      <c r="A758" s="143"/>
      <c r="B758" s="144"/>
      <c r="C758" s="166"/>
      <c r="D758" s="157"/>
      <c r="E758" s="157"/>
      <c r="F758" s="157"/>
      <c r="G758" s="157"/>
      <c r="H758" s="157"/>
      <c r="I758" s="157"/>
      <c r="J758" s="157"/>
      <c r="K758" s="143"/>
      <c r="L758" s="143"/>
      <c r="M758" s="143"/>
      <c r="N758" s="143"/>
      <c r="O758" s="143"/>
      <c r="P758" s="143"/>
      <c r="Q758" s="143"/>
      <c r="R758" s="143"/>
      <c r="S758" s="143"/>
      <c r="T758" s="143"/>
      <c r="U758" s="143"/>
      <c r="V758" s="143"/>
      <c r="W758" s="143"/>
      <c r="X758" s="143"/>
      <c r="Y758" s="143"/>
      <c r="Z758" s="143"/>
      <c r="AA758" s="143"/>
    </row>
    <row r="759" spans="1:27" ht="18" customHeight="1">
      <c r="A759" s="143"/>
      <c r="B759" s="144"/>
      <c r="C759" s="166"/>
      <c r="D759" s="157"/>
      <c r="E759" s="157"/>
      <c r="F759" s="157"/>
      <c r="G759" s="157"/>
      <c r="H759" s="157"/>
      <c r="I759" s="157"/>
      <c r="J759" s="157"/>
      <c r="K759" s="143"/>
      <c r="L759" s="143"/>
      <c r="M759" s="143"/>
      <c r="N759" s="143"/>
      <c r="O759" s="143"/>
      <c r="P759" s="143"/>
      <c r="Q759" s="143"/>
      <c r="R759" s="143"/>
      <c r="S759" s="143"/>
      <c r="T759" s="143"/>
      <c r="U759" s="143"/>
      <c r="V759" s="143"/>
      <c r="W759" s="143"/>
      <c r="X759" s="143"/>
      <c r="Y759" s="143"/>
      <c r="Z759" s="143"/>
      <c r="AA759" s="143"/>
    </row>
    <row r="760" spans="1:27" ht="18" customHeight="1">
      <c r="A760" s="143"/>
      <c r="B760" s="144"/>
      <c r="C760" s="166"/>
      <c r="D760" s="157"/>
      <c r="E760" s="157"/>
      <c r="F760" s="157"/>
      <c r="G760" s="157"/>
      <c r="H760" s="157"/>
      <c r="I760" s="157"/>
      <c r="J760" s="157"/>
      <c r="K760" s="143"/>
      <c r="L760" s="143"/>
      <c r="M760" s="143"/>
      <c r="N760" s="143"/>
      <c r="O760" s="143"/>
      <c r="P760" s="143"/>
      <c r="Q760" s="143"/>
      <c r="R760" s="143"/>
      <c r="S760" s="143"/>
      <c r="T760" s="143"/>
      <c r="U760" s="143"/>
      <c r="V760" s="143"/>
      <c r="W760" s="143"/>
      <c r="X760" s="143"/>
      <c r="Y760" s="143"/>
      <c r="Z760" s="143"/>
      <c r="AA760" s="143"/>
    </row>
    <row r="761" spans="1:27" ht="18" customHeight="1">
      <c r="A761" s="143"/>
      <c r="B761" s="144"/>
      <c r="C761" s="166"/>
      <c r="D761" s="157"/>
      <c r="E761" s="157"/>
      <c r="F761" s="157"/>
      <c r="G761" s="157"/>
      <c r="H761" s="157"/>
      <c r="I761" s="157"/>
      <c r="J761" s="157"/>
      <c r="K761" s="143"/>
      <c r="L761" s="143"/>
      <c r="M761" s="143"/>
      <c r="N761" s="143"/>
      <c r="O761" s="143"/>
      <c r="P761" s="143"/>
      <c r="Q761" s="143"/>
      <c r="R761" s="143"/>
      <c r="S761" s="143"/>
      <c r="T761" s="143"/>
      <c r="U761" s="143"/>
      <c r="V761" s="143"/>
      <c r="W761" s="143"/>
      <c r="X761" s="143"/>
      <c r="Y761" s="143"/>
      <c r="Z761" s="143"/>
      <c r="AA761" s="143"/>
    </row>
    <row r="762" spans="1:27" ht="18" customHeight="1">
      <c r="A762" s="143"/>
      <c r="B762" s="144"/>
      <c r="C762" s="166"/>
      <c r="D762" s="157"/>
      <c r="E762" s="157"/>
      <c r="F762" s="157"/>
      <c r="G762" s="157"/>
      <c r="H762" s="157"/>
      <c r="I762" s="157"/>
      <c r="J762" s="157"/>
      <c r="K762" s="143"/>
      <c r="L762" s="143"/>
      <c r="M762" s="143"/>
      <c r="N762" s="143"/>
      <c r="O762" s="143"/>
      <c r="P762" s="143"/>
      <c r="Q762" s="143"/>
      <c r="R762" s="143"/>
      <c r="S762" s="143"/>
      <c r="T762" s="143"/>
      <c r="U762" s="143"/>
      <c r="V762" s="143"/>
      <c r="W762" s="143"/>
      <c r="X762" s="143"/>
      <c r="Y762" s="143"/>
      <c r="Z762" s="143"/>
      <c r="AA762" s="143"/>
    </row>
    <row r="763" spans="1:27" ht="18" customHeight="1">
      <c r="A763" s="143"/>
      <c r="B763" s="144"/>
      <c r="C763" s="166"/>
      <c r="D763" s="157"/>
      <c r="E763" s="157"/>
      <c r="F763" s="157"/>
      <c r="G763" s="157"/>
      <c r="H763" s="157"/>
      <c r="I763" s="157"/>
      <c r="J763" s="157"/>
      <c r="K763" s="143"/>
      <c r="L763" s="143"/>
      <c r="M763" s="143"/>
      <c r="N763" s="143"/>
      <c r="O763" s="143"/>
      <c r="P763" s="143"/>
      <c r="Q763" s="143"/>
      <c r="R763" s="143"/>
      <c r="S763" s="143"/>
      <c r="T763" s="143"/>
      <c r="U763" s="143"/>
      <c r="V763" s="143"/>
      <c r="W763" s="143"/>
      <c r="X763" s="143"/>
      <c r="Y763" s="143"/>
      <c r="Z763" s="143"/>
      <c r="AA763" s="143"/>
    </row>
    <row r="764" spans="1:27" ht="18" customHeight="1">
      <c r="A764" s="143"/>
      <c r="B764" s="144"/>
      <c r="C764" s="166"/>
      <c r="D764" s="157"/>
      <c r="E764" s="157"/>
      <c r="F764" s="157"/>
      <c r="G764" s="157"/>
      <c r="H764" s="157"/>
      <c r="I764" s="157"/>
      <c r="J764" s="157"/>
      <c r="K764" s="143"/>
      <c r="L764" s="143"/>
      <c r="M764" s="143"/>
      <c r="N764" s="143"/>
      <c r="O764" s="143"/>
      <c r="P764" s="143"/>
      <c r="Q764" s="143"/>
      <c r="R764" s="143"/>
      <c r="S764" s="143"/>
      <c r="T764" s="143"/>
      <c r="U764" s="143"/>
      <c r="V764" s="143"/>
      <c r="W764" s="143"/>
      <c r="X764" s="143"/>
      <c r="Y764" s="143"/>
      <c r="Z764" s="143"/>
      <c r="AA764" s="143"/>
    </row>
    <row r="765" spans="1:27" ht="18" customHeight="1">
      <c r="A765" s="143"/>
      <c r="B765" s="144"/>
      <c r="C765" s="166"/>
      <c r="D765" s="157"/>
      <c r="E765" s="157"/>
      <c r="F765" s="157"/>
      <c r="G765" s="157"/>
      <c r="H765" s="157"/>
      <c r="I765" s="157"/>
      <c r="J765" s="157"/>
      <c r="K765" s="143"/>
      <c r="L765" s="143"/>
      <c r="M765" s="143"/>
      <c r="N765" s="143"/>
      <c r="O765" s="143"/>
      <c r="P765" s="143"/>
      <c r="Q765" s="143"/>
      <c r="R765" s="143"/>
      <c r="S765" s="143"/>
      <c r="T765" s="143"/>
      <c r="U765" s="143"/>
      <c r="V765" s="143"/>
      <c r="W765" s="143"/>
      <c r="X765" s="143"/>
      <c r="Y765" s="143"/>
      <c r="Z765" s="143"/>
      <c r="AA765" s="143"/>
    </row>
    <row r="766" spans="1:27" ht="18" customHeight="1">
      <c r="A766" s="143"/>
      <c r="B766" s="144"/>
      <c r="C766" s="166"/>
      <c r="D766" s="157"/>
      <c r="E766" s="157"/>
      <c r="F766" s="157"/>
      <c r="G766" s="157"/>
      <c r="H766" s="157"/>
      <c r="I766" s="157"/>
      <c r="J766" s="157"/>
      <c r="K766" s="143"/>
      <c r="L766" s="143"/>
      <c r="M766" s="143"/>
      <c r="N766" s="143"/>
      <c r="O766" s="143"/>
      <c r="P766" s="143"/>
      <c r="Q766" s="143"/>
      <c r="R766" s="143"/>
      <c r="S766" s="143"/>
      <c r="T766" s="143"/>
      <c r="U766" s="143"/>
      <c r="V766" s="143"/>
      <c r="W766" s="143"/>
      <c r="X766" s="143"/>
      <c r="Y766" s="143"/>
      <c r="Z766" s="143"/>
      <c r="AA766" s="143"/>
    </row>
    <row r="767" spans="1:27" ht="18" customHeight="1">
      <c r="A767" s="143"/>
      <c r="B767" s="144"/>
      <c r="C767" s="166"/>
      <c r="D767" s="157"/>
      <c r="E767" s="157"/>
      <c r="F767" s="157"/>
      <c r="G767" s="157"/>
      <c r="H767" s="157"/>
      <c r="I767" s="157"/>
      <c r="J767" s="157"/>
      <c r="K767" s="143"/>
      <c r="L767" s="143"/>
      <c r="M767" s="143"/>
      <c r="N767" s="143"/>
      <c r="O767" s="143"/>
      <c r="P767" s="143"/>
      <c r="Q767" s="143"/>
      <c r="R767" s="143"/>
      <c r="S767" s="143"/>
      <c r="T767" s="143"/>
      <c r="U767" s="143"/>
      <c r="V767" s="143"/>
      <c r="W767" s="143"/>
      <c r="X767" s="143"/>
      <c r="Y767" s="143"/>
      <c r="Z767" s="143"/>
      <c r="AA767" s="143"/>
    </row>
    <row r="768" spans="1:27" ht="18" customHeight="1">
      <c r="A768" s="143"/>
      <c r="B768" s="144"/>
      <c r="C768" s="166"/>
      <c r="D768" s="157"/>
      <c r="E768" s="157"/>
      <c r="F768" s="157"/>
      <c r="G768" s="157"/>
      <c r="H768" s="157"/>
      <c r="I768" s="157"/>
      <c r="J768" s="157"/>
      <c r="K768" s="143"/>
      <c r="L768" s="143"/>
      <c r="M768" s="143"/>
      <c r="N768" s="143"/>
      <c r="O768" s="143"/>
      <c r="P768" s="143"/>
      <c r="Q768" s="143"/>
      <c r="R768" s="143"/>
      <c r="S768" s="143"/>
      <c r="T768" s="143"/>
      <c r="U768" s="143"/>
      <c r="V768" s="143"/>
      <c r="W768" s="143"/>
      <c r="X768" s="143"/>
      <c r="Y768" s="143"/>
      <c r="Z768" s="143"/>
      <c r="AA768" s="143"/>
    </row>
    <row r="769" spans="1:27" ht="18" customHeight="1">
      <c r="A769" s="143"/>
      <c r="B769" s="144"/>
      <c r="C769" s="166"/>
      <c r="D769" s="157"/>
      <c r="E769" s="157"/>
      <c r="F769" s="157"/>
      <c r="G769" s="157"/>
      <c r="H769" s="157"/>
      <c r="I769" s="157"/>
      <c r="J769" s="157"/>
      <c r="K769" s="143"/>
      <c r="L769" s="143"/>
      <c r="M769" s="143"/>
      <c r="N769" s="143"/>
      <c r="O769" s="143"/>
      <c r="P769" s="143"/>
      <c r="Q769" s="143"/>
      <c r="R769" s="143"/>
      <c r="S769" s="143"/>
      <c r="T769" s="143"/>
      <c r="U769" s="143"/>
      <c r="V769" s="143"/>
      <c r="W769" s="143"/>
      <c r="X769" s="143"/>
      <c r="Y769" s="143"/>
      <c r="Z769" s="143"/>
      <c r="AA769" s="143"/>
    </row>
    <row r="770" spans="1:27" ht="18" customHeight="1">
      <c r="A770" s="143"/>
      <c r="B770" s="144"/>
      <c r="C770" s="166"/>
      <c r="D770" s="157"/>
      <c r="E770" s="157"/>
      <c r="F770" s="157"/>
      <c r="G770" s="157"/>
      <c r="H770" s="157"/>
      <c r="I770" s="157"/>
      <c r="J770" s="157"/>
      <c r="K770" s="143"/>
      <c r="L770" s="143"/>
      <c r="M770" s="143"/>
      <c r="N770" s="143"/>
      <c r="O770" s="143"/>
      <c r="P770" s="143"/>
      <c r="Q770" s="143"/>
      <c r="R770" s="143"/>
      <c r="S770" s="143"/>
      <c r="T770" s="143"/>
      <c r="U770" s="143"/>
      <c r="V770" s="143"/>
      <c r="W770" s="143"/>
      <c r="X770" s="143"/>
      <c r="Y770" s="143"/>
      <c r="Z770" s="143"/>
      <c r="AA770" s="143"/>
    </row>
    <row r="771" spans="1:27" ht="18" customHeight="1">
      <c r="A771" s="143"/>
      <c r="B771" s="144"/>
      <c r="C771" s="166"/>
      <c r="D771" s="157"/>
      <c r="E771" s="157"/>
      <c r="F771" s="157"/>
      <c r="G771" s="157"/>
      <c r="H771" s="157"/>
      <c r="I771" s="157"/>
      <c r="J771" s="157"/>
      <c r="K771" s="143"/>
      <c r="L771" s="143"/>
      <c r="M771" s="143"/>
      <c r="N771" s="143"/>
      <c r="O771" s="143"/>
      <c r="P771" s="143"/>
      <c r="Q771" s="143"/>
      <c r="R771" s="143"/>
      <c r="S771" s="143"/>
      <c r="T771" s="143"/>
      <c r="U771" s="143"/>
      <c r="V771" s="143"/>
      <c r="W771" s="143"/>
      <c r="X771" s="143"/>
      <c r="Y771" s="143"/>
      <c r="Z771" s="143"/>
      <c r="AA771" s="143"/>
    </row>
    <row r="772" spans="1:27" ht="18" customHeight="1">
      <c r="A772" s="143"/>
      <c r="B772" s="144"/>
      <c r="C772" s="166"/>
      <c r="D772" s="157"/>
      <c r="E772" s="157"/>
      <c r="F772" s="157"/>
      <c r="G772" s="157"/>
      <c r="H772" s="157"/>
      <c r="I772" s="157"/>
      <c r="J772" s="157"/>
      <c r="K772" s="143"/>
      <c r="L772" s="143"/>
      <c r="M772" s="143"/>
      <c r="N772" s="143"/>
      <c r="O772" s="143"/>
      <c r="P772" s="143"/>
      <c r="Q772" s="143"/>
      <c r="R772" s="143"/>
      <c r="S772" s="143"/>
      <c r="T772" s="143"/>
      <c r="U772" s="143"/>
      <c r="V772" s="143"/>
      <c r="W772" s="143"/>
      <c r="X772" s="143"/>
      <c r="Y772" s="143"/>
      <c r="Z772" s="143"/>
      <c r="AA772" s="143"/>
    </row>
    <row r="773" spans="1:27" ht="18" customHeight="1">
      <c r="A773" s="143"/>
      <c r="B773" s="144"/>
      <c r="C773" s="166"/>
      <c r="D773" s="157"/>
      <c r="E773" s="157"/>
      <c r="F773" s="157"/>
      <c r="G773" s="157"/>
      <c r="H773" s="157"/>
      <c r="I773" s="157"/>
      <c r="J773" s="157"/>
      <c r="K773" s="143"/>
      <c r="L773" s="143"/>
      <c r="M773" s="143"/>
      <c r="N773" s="143"/>
      <c r="O773" s="143"/>
      <c r="P773" s="143"/>
      <c r="Q773" s="143"/>
      <c r="R773" s="143"/>
      <c r="S773" s="143"/>
      <c r="T773" s="143"/>
      <c r="U773" s="143"/>
      <c r="V773" s="143"/>
      <c r="W773" s="143"/>
      <c r="X773" s="143"/>
      <c r="Y773" s="143"/>
      <c r="Z773" s="143"/>
      <c r="AA773" s="143"/>
    </row>
    <row r="774" spans="1:27" ht="18" customHeight="1">
      <c r="A774" s="143"/>
      <c r="B774" s="144"/>
      <c r="C774" s="166"/>
      <c r="D774" s="157"/>
      <c r="E774" s="157"/>
      <c r="F774" s="157"/>
      <c r="G774" s="157"/>
      <c r="H774" s="157"/>
      <c r="I774" s="157"/>
      <c r="J774" s="157"/>
      <c r="K774" s="143"/>
      <c r="L774" s="143"/>
      <c r="M774" s="143"/>
      <c r="N774" s="143"/>
      <c r="O774" s="143"/>
      <c r="P774" s="143"/>
      <c r="Q774" s="143"/>
      <c r="R774" s="143"/>
      <c r="S774" s="143"/>
      <c r="T774" s="143"/>
      <c r="U774" s="143"/>
      <c r="V774" s="143"/>
      <c r="W774" s="143"/>
      <c r="X774" s="143"/>
      <c r="Y774" s="143"/>
      <c r="Z774" s="143"/>
      <c r="AA774" s="143"/>
    </row>
    <row r="775" spans="1:27" ht="18" customHeight="1">
      <c r="A775" s="143"/>
      <c r="B775" s="144"/>
      <c r="C775" s="166"/>
      <c r="D775" s="157"/>
      <c r="E775" s="157"/>
      <c r="F775" s="157"/>
      <c r="G775" s="157"/>
      <c r="H775" s="157"/>
      <c r="I775" s="157"/>
      <c r="J775" s="157"/>
      <c r="K775" s="143"/>
      <c r="L775" s="143"/>
      <c r="M775" s="143"/>
      <c r="N775" s="143"/>
      <c r="O775" s="143"/>
      <c r="P775" s="143"/>
      <c r="Q775" s="143"/>
      <c r="R775" s="143"/>
      <c r="S775" s="143"/>
      <c r="T775" s="143"/>
      <c r="U775" s="143"/>
      <c r="V775" s="143"/>
      <c r="W775" s="143"/>
      <c r="X775" s="143"/>
      <c r="Y775" s="143"/>
      <c r="Z775" s="143"/>
      <c r="AA775" s="143"/>
    </row>
    <row r="776" spans="1:27" ht="18" customHeight="1">
      <c r="A776" s="143"/>
      <c r="B776" s="144"/>
      <c r="C776" s="166"/>
      <c r="D776" s="157"/>
      <c r="E776" s="157"/>
      <c r="F776" s="157"/>
      <c r="G776" s="157"/>
      <c r="H776" s="157"/>
      <c r="I776" s="157"/>
      <c r="J776" s="157"/>
      <c r="K776" s="143"/>
      <c r="L776" s="143"/>
      <c r="M776" s="143"/>
      <c r="N776" s="143"/>
      <c r="O776" s="143"/>
      <c r="P776" s="143"/>
      <c r="Q776" s="143"/>
      <c r="R776" s="143"/>
      <c r="S776" s="143"/>
      <c r="T776" s="143"/>
      <c r="U776" s="143"/>
      <c r="V776" s="143"/>
      <c r="W776" s="143"/>
      <c r="X776" s="143"/>
      <c r="Y776" s="143"/>
      <c r="Z776" s="143"/>
      <c r="AA776" s="143"/>
    </row>
    <row r="777" spans="1:27" ht="18" customHeight="1">
      <c r="A777" s="143"/>
      <c r="B777" s="144"/>
      <c r="C777" s="166"/>
      <c r="D777" s="157"/>
      <c r="E777" s="157"/>
      <c r="F777" s="157"/>
      <c r="G777" s="157"/>
      <c r="H777" s="157"/>
      <c r="I777" s="157"/>
      <c r="J777" s="157"/>
      <c r="K777" s="143"/>
      <c r="L777" s="143"/>
      <c r="M777" s="143"/>
      <c r="N777" s="143"/>
      <c r="O777" s="143"/>
      <c r="P777" s="143"/>
      <c r="Q777" s="143"/>
      <c r="R777" s="143"/>
      <c r="S777" s="143"/>
      <c r="T777" s="143"/>
      <c r="U777" s="143"/>
      <c r="V777" s="143"/>
      <c r="W777" s="143"/>
      <c r="X777" s="143"/>
      <c r="Y777" s="143"/>
      <c r="Z777" s="143"/>
      <c r="AA777" s="143"/>
    </row>
    <row r="778" spans="1:27" ht="18" customHeight="1">
      <c r="A778" s="143"/>
      <c r="B778" s="144"/>
      <c r="C778" s="166"/>
      <c r="D778" s="157"/>
      <c r="E778" s="157"/>
      <c r="F778" s="157"/>
      <c r="G778" s="157"/>
      <c r="H778" s="157"/>
      <c r="I778" s="157"/>
      <c r="J778" s="157"/>
      <c r="K778" s="143"/>
      <c r="L778" s="143"/>
      <c r="M778" s="143"/>
      <c r="N778" s="143"/>
      <c r="O778" s="143"/>
      <c r="P778" s="143"/>
      <c r="Q778" s="143"/>
      <c r="R778" s="143"/>
      <c r="S778" s="143"/>
      <c r="T778" s="143"/>
      <c r="U778" s="143"/>
      <c r="V778" s="143"/>
      <c r="W778" s="143"/>
      <c r="X778" s="143"/>
      <c r="Y778" s="143"/>
      <c r="Z778" s="143"/>
      <c r="AA778" s="143"/>
    </row>
    <row r="779" spans="1:27" ht="18" customHeight="1">
      <c r="A779" s="143"/>
      <c r="B779" s="144"/>
      <c r="C779" s="166"/>
      <c r="D779" s="157"/>
      <c r="E779" s="157"/>
      <c r="F779" s="157"/>
      <c r="G779" s="157"/>
      <c r="H779" s="157"/>
      <c r="I779" s="157"/>
      <c r="J779" s="157"/>
      <c r="K779" s="143"/>
      <c r="L779" s="143"/>
      <c r="M779" s="143"/>
      <c r="N779" s="143"/>
      <c r="O779" s="143"/>
      <c r="P779" s="143"/>
      <c r="Q779" s="143"/>
      <c r="R779" s="143"/>
      <c r="S779" s="143"/>
      <c r="T779" s="143"/>
      <c r="U779" s="143"/>
      <c r="V779" s="143"/>
      <c r="W779" s="143"/>
      <c r="X779" s="143"/>
      <c r="Y779" s="143"/>
      <c r="Z779" s="143"/>
      <c r="AA779" s="143"/>
    </row>
    <row r="780" spans="1:27" ht="18" customHeight="1">
      <c r="A780" s="143"/>
      <c r="B780" s="144"/>
      <c r="C780" s="166"/>
      <c r="D780" s="157"/>
      <c r="E780" s="157"/>
      <c r="F780" s="157"/>
      <c r="G780" s="157"/>
      <c r="H780" s="157"/>
      <c r="I780" s="157"/>
      <c r="J780" s="157"/>
      <c r="K780" s="143"/>
      <c r="L780" s="143"/>
      <c r="M780" s="143"/>
      <c r="N780" s="143"/>
      <c r="O780" s="143"/>
      <c r="P780" s="143"/>
      <c r="Q780" s="143"/>
      <c r="R780" s="143"/>
      <c r="S780" s="143"/>
      <c r="T780" s="143"/>
      <c r="U780" s="143"/>
      <c r="V780" s="143"/>
      <c r="W780" s="143"/>
      <c r="X780" s="143"/>
      <c r="Y780" s="143"/>
      <c r="Z780" s="143"/>
      <c r="AA780" s="143"/>
    </row>
    <row r="781" spans="1:27" ht="18" customHeight="1">
      <c r="A781" s="143"/>
      <c r="B781" s="144"/>
      <c r="C781" s="166"/>
      <c r="D781" s="157"/>
      <c r="E781" s="157"/>
      <c r="F781" s="157"/>
      <c r="G781" s="157"/>
      <c r="H781" s="157"/>
      <c r="I781" s="157"/>
      <c r="J781" s="157"/>
      <c r="K781" s="143"/>
      <c r="L781" s="143"/>
      <c r="M781" s="143"/>
      <c r="N781" s="143"/>
      <c r="O781" s="143"/>
      <c r="P781" s="143"/>
      <c r="Q781" s="143"/>
      <c r="R781" s="143"/>
      <c r="S781" s="143"/>
      <c r="T781" s="143"/>
      <c r="U781" s="143"/>
      <c r="V781" s="143"/>
      <c r="W781" s="143"/>
      <c r="X781" s="143"/>
      <c r="Y781" s="143"/>
      <c r="Z781" s="143"/>
      <c r="AA781" s="143"/>
    </row>
    <row r="782" spans="1:27" ht="18" customHeight="1">
      <c r="A782" s="143"/>
      <c r="B782" s="144"/>
      <c r="C782" s="166"/>
      <c r="D782" s="157"/>
      <c r="E782" s="157"/>
      <c r="F782" s="157"/>
      <c r="G782" s="157"/>
      <c r="H782" s="157"/>
      <c r="I782" s="157"/>
      <c r="J782" s="157"/>
      <c r="K782" s="143"/>
      <c r="L782" s="143"/>
      <c r="M782" s="143"/>
      <c r="N782" s="143"/>
      <c r="O782" s="143"/>
      <c r="P782" s="143"/>
      <c r="Q782" s="143"/>
      <c r="R782" s="143"/>
      <c r="S782" s="143"/>
      <c r="T782" s="143"/>
      <c r="U782" s="143"/>
      <c r="V782" s="143"/>
      <c r="W782" s="143"/>
      <c r="X782" s="143"/>
      <c r="Y782" s="143"/>
      <c r="Z782" s="143"/>
      <c r="AA782" s="143"/>
    </row>
    <row r="783" spans="1:27" ht="18" customHeight="1">
      <c r="A783" s="143"/>
      <c r="B783" s="144"/>
      <c r="C783" s="166"/>
      <c r="D783" s="157"/>
      <c r="E783" s="157"/>
      <c r="F783" s="157"/>
      <c r="G783" s="157"/>
      <c r="H783" s="157"/>
      <c r="I783" s="157"/>
      <c r="J783" s="157"/>
      <c r="K783" s="143"/>
      <c r="L783" s="143"/>
      <c r="M783" s="143"/>
      <c r="N783" s="143"/>
      <c r="O783" s="143"/>
      <c r="P783" s="143"/>
      <c r="Q783" s="143"/>
      <c r="R783" s="143"/>
      <c r="S783" s="143"/>
      <c r="T783" s="143"/>
      <c r="U783" s="143"/>
      <c r="V783" s="143"/>
      <c r="W783" s="143"/>
      <c r="X783" s="143"/>
      <c r="Y783" s="143"/>
      <c r="Z783" s="143"/>
      <c r="AA783" s="143"/>
    </row>
    <row r="784" spans="1:27" ht="18" customHeight="1">
      <c r="A784" s="143"/>
      <c r="B784" s="144"/>
      <c r="C784" s="166"/>
      <c r="D784" s="157"/>
      <c r="E784" s="157"/>
      <c r="F784" s="157"/>
      <c r="G784" s="157"/>
      <c r="H784" s="157"/>
      <c r="I784" s="157"/>
      <c r="J784" s="157"/>
      <c r="K784" s="143"/>
      <c r="L784" s="143"/>
      <c r="M784" s="143"/>
      <c r="N784" s="143"/>
      <c r="O784" s="143"/>
      <c r="P784" s="143"/>
      <c r="Q784" s="143"/>
      <c r="R784" s="143"/>
      <c r="S784" s="143"/>
      <c r="T784" s="143"/>
      <c r="U784" s="143"/>
      <c r="V784" s="143"/>
      <c r="W784" s="143"/>
      <c r="X784" s="143"/>
      <c r="Y784" s="143"/>
      <c r="Z784" s="143"/>
      <c r="AA784" s="143"/>
    </row>
    <row r="785" spans="1:27" ht="18" customHeight="1">
      <c r="A785" s="143"/>
      <c r="B785" s="144"/>
      <c r="C785" s="166"/>
      <c r="D785" s="157"/>
      <c r="E785" s="157"/>
      <c r="F785" s="157"/>
      <c r="G785" s="157"/>
      <c r="H785" s="157"/>
      <c r="I785" s="157"/>
      <c r="J785" s="157"/>
      <c r="K785" s="143"/>
      <c r="L785" s="143"/>
      <c r="M785" s="143"/>
      <c r="N785" s="143"/>
      <c r="O785" s="143"/>
      <c r="P785" s="143"/>
      <c r="Q785" s="143"/>
      <c r="R785" s="143"/>
      <c r="S785" s="143"/>
      <c r="T785" s="143"/>
      <c r="U785" s="143"/>
      <c r="V785" s="143"/>
      <c r="W785" s="143"/>
      <c r="X785" s="143"/>
      <c r="Y785" s="143"/>
      <c r="Z785" s="143"/>
      <c r="AA785" s="143"/>
    </row>
    <row r="786" spans="1:27" ht="18" customHeight="1">
      <c r="A786" s="143"/>
      <c r="B786" s="144"/>
      <c r="C786" s="166"/>
      <c r="D786" s="157"/>
      <c r="E786" s="157"/>
      <c r="F786" s="157"/>
      <c r="G786" s="157"/>
      <c r="H786" s="157"/>
      <c r="I786" s="157"/>
      <c r="J786" s="157"/>
      <c r="K786" s="143"/>
      <c r="L786" s="143"/>
      <c r="M786" s="143"/>
      <c r="N786" s="143"/>
      <c r="O786" s="143"/>
      <c r="P786" s="143"/>
      <c r="Q786" s="143"/>
      <c r="R786" s="143"/>
      <c r="S786" s="143"/>
      <c r="T786" s="143"/>
      <c r="U786" s="143"/>
      <c r="V786" s="143"/>
      <c r="W786" s="143"/>
      <c r="X786" s="143"/>
      <c r="Y786" s="143"/>
      <c r="Z786" s="143"/>
      <c r="AA786" s="143"/>
    </row>
    <row r="787" spans="1:27" ht="18" customHeight="1">
      <c r="A787" s="143"/>
      <c r="B787" s="144"/>
      <c r="C787" s="166"/>
      <c r="D787" s="157"/>
      <c r="E787" s="157"/>
      <c r="F787" s="157"/>
      <c r="G787" s="157"/>
      <c r="H787" s="157"/>
      <c r="I787" s="157"/>
      <c r="J787" s="157"/>
      <c r="K787" s="143"/>
      <c r="L787" s="143"/>
      <c r="M787" s="143"/>
      <c r="N787" s="143"/>
      <c r="O787" s="143"/>
      <c r="P787" s="143"/>
      <c r="Q787" s="143"/>
      <c r="R787" s="143"/>
      <c r="S787" s="143"/>
      <c r="T787" s="143"/>
      <c r="U787" s="143"/>
      <c r="V787" s="143"/>
      <c r="W787" s="143"/>
      <c r="X787" s="143"/>
      <c r="Y787" s="143"/>
      <c r="Z787" s="143"/>
      <c r="AA787" s="143"/>
    </row>
    <row r="788" spans="1:27" ht="18" customHeight="1">
      <c r="A788" s="143"/>
      <c r="B788" s="144"/>
      <c r="C788" s="166"/>
      <c r="D788" s="157"/>
      <c r="E788" s="157"/>
      <c r="F788" s="157"/>
      <c r="G788" s="157"/>
      <c r="H788" s="157"/>
      <c r="I788" s="157"/>
      <c r="J788" s="157"/>
      <c r="K788" s="143"/>
      <c r="L788" s="143"/>
      <c r="M788" s="143"/>
      <c r="N788" s="143"/>
      <c r="O788" s="143"/>
      <c r="P788" s="143"/>
      <c r="Q788" s="143"/>
      <c r="R788" s="143"/>
      <c r="S788" s="143"/>
      <c r="T788" s="143"/>
      <c r="U788" s="143"/>
      <c r="V788" s="143"/>
      <c r="W788" s="143"/>
      <c r="X788" s="143"/>
      <c r="Y788" s="143"/>
      <c r="Z788" s="143"/>
      <c r="AA788" s="143"/>
    </row>
    <row r="789" spans="1:27" ht="18" customHeight="1">
      <c r="A789" s="143"/>
      <c r="B789" s="144"/>
      <c r="C789" s="166"/>
      <c r="D789" s="157"/>
      <c r="E789" s="157"/>
      <c r="F789" s="157"/>
      <c r="G789" s="157"/>
      <c r="H789" s="157"/>
      <c r="I789" s="157"/>
      <c r="J789" s="157"/>
      <c r="K789" s="143"/>
      <c r="L789" s="143"/>
      <c r="M789" s="143"/>
      <c r="N789" s="143"/>
      <c r="O789" s="143"/>
      <c r="P789" s="143"/>
      <c r="Q789" s="143"/>
      <c r="R789" s="143"/>
      <c r="S789" s="143"/>
      <c r="T789" s="143"/>
      <c r="U789" s="143"/>
      <c r="V789" s="143"/>
      <c r="W789" s="143"/>
      <c r="X789" s="143"/>
      <c r="Y789" s="143"/>
      <c r="Z789" s="143"/>
      <c r="AA789" s="143"/>
    </row>
    <row r="790" spans="1:27" ht="18" customHeight="1">
      <c r="A790" s="143"/>
      <c r="B790" s="144"/>
      <c r="C790" s="166"/>
      <c r="D790" s="157"/>
      <c r="E790" s="157"/>
      <c r="F790" s="157"/>
      <c r="G790" s="157"/>
      <c r="H790" s="157"/>
      <c r="I790" s="157"/>
      <c r="J790" s="157"/>
      <c r="K790" s="143"/>
      <c r="L790" s="143"/>
      <c r="M790" s="143"/>
      <c r="N790" s="143"/>
      <c r="O790" s="143"/>
      <c r="P790" s="143"/>
      <c r="Q790" s="143"/>
      <c r="R790" s="143"/>
      <c r="S790" s="143"/>
      <c r="T790" s="143"/>
      <c r="U790" s="143"/>
      <c r="V790" s="143"/>
      <c r="W790" s="143"/>
      <c r="X790" s="143"/>
      <c r="Y790" s="143"/>
      <c r="Z790" s="143"/>
      <c r="AA790" s="143"/>
    </row>
    <row r="791" spans="1:27" ht="18" customHeight="1">
      <c r="A791" s="143"/>
      <c r="B791" s="144"/>
      <c r="C791" s="166"/>
      <c r="D791" s="157"/>
      <c r="E791" s="157"/>
      <c r="F791" s="157"/>
      <c r="G791" s="157"/>
      <c r="H791" s="157"/>
      <c r="I791" s="157"/>
      <c r="J791" s="157"/>
      <c r="K791" s="143"/>
      <c r="L791" s="143"/>
      <c r="M791" s="143"/>
      <c r="N791" s="143"/>
      <c r="O791" s="143"/>
      <c r="P791" s="143"/>
      <c r="Q791" s="143"/>
      <c r="R791" s="143"/>
      <c r="S791" s="143"/>
      <c r="T791" s="143"/>
      <c r="U791" s="143"/>
      <c r="V791" s="143"/>
      <c r="W791" s="143"/>
      <c r="X791" s="143"/>
      <c r="Y791" s="143"/>
      <c r="Z791" s="143"/>
      <c r="AA791" s="143"/>
    </row>
    <row r="792" spans="1:27" ht="18" customHeight="1">
      <c r="A792" s="143"/>
      <c r="B792" s="144"/>
      <c r="C792" s="166"/>
      <c r="D792" s="157"/>
      <c r="E792" s="157"/>
      <c r="F792" s="157"/>
      <c r="G792" s="157"/>
      <c r="H792" s="157"/>
      <c r="I792" s="157"/>
      <c r="J792" s="157"/>
      <c r="K792" s="143"/>
      <c r="L792" s="143"/>
      <c r="M792" s="143"/>
      <c r="N792" s="143"/>
      <c r="O792" s="143"/>
      <c r="P792" s="143"/>
      <c r="Q792" s="143"/>
      <c r="R792" s="143"/>
      <c r="S792" s="143"/>
      <c r="T792" s="143"/>
      <c r="U792" s="143"/>
      <c r="V792" s="143"/>
      <c r="W792" s="143"/>
      <c r="X792" s="143"/>
      <c r="Y792" s="143"/>
      <c r="Z792" s="143"/>
      <c r="AA792" s="143"/>
    </row>
    <row r="793" spans="1:27" ht="18" customHeight="1">
      <c r="A793" s="143"/>
      <c r="B793" s="144"/>
      <c r="C793" s="166"/>
      <c r="D793" s="157"/>
      <c r="E793" s="157"/>
      <c r="F793" s="157"/>
      <c r="G793" s="157"/>
      <c r="H793" s="157"/>
      <c r="I793" s="157"/>
      <c r="J793" s="157"/>
      <c r="K793" s="143"/>
      <c r="L793" s="143"/>
      <c r="M793" s="143"/>
      <c r="N793" s="143"/>
      <c r="O793" s="143"/>
      <c r="P793" s="143"/>
      <c r="Q793" s="143"/>
      <c r="R793" s="143"/>
      <c r="S793" s="143"/>
      <c r="T793" s="143"/>
      <c r="U793" s="143"/>
      <c r="V793" s="143"/>
      <c r="W793" s="143"/>
      <c r="X793" s="143"/>
      <c r="Y793" s="143"/>
      <c r="Z793" s="143"/>
      <c r="AA793" s="143"/>
    </row>
    <row r="794" spans="1:27" ht="18" customHeight="1">
      <c r="A794" s="143"/>
      <c r="B794" s="144"/>
      <c r="C794" s="166"/>
      <c r="D794" s="157"/>
      <c r="E794" s="157"/>
      <c r="F794" s="157"/>
      <c r="G794" s="157"/>
      <c r="H794" s="157"/>
      <c r="I794" s="157"/>
      <c r="J794" s="157"/>
      <c r="K794" s="143"/>
      <c r="L794" s="143"/>
      <c r="M794" s="143"/>
      <c r="N794" s="143"/>
      <c r="O794" s="143"/>
      <c r="P794" s="143"/>
      <c r="Q794" s="143"/>
      <c r="R794" s="143"/>
      <c r="S794" s="143"/>
      <c r="T794" s="143"/>
      <c r="U794" s="143"/>
      <c r="V794" s="143"/>
      <c r="W794" s="143"/>
      <c r="X794" s="143"/>
      <c r="Y794" s="143"/>
      <c r="Z794" s="143"/>
      <c r="AA794" s="143"/>
    </row>
    <row r="795" spans="1:27" ht="18" customHeight="1">
      <c r="A795" s="143"/>
      <c r="B795" s="144"/>
      <c r="C795" s="166"/>
      <c r="D795" s="157"/>
      <c r="E795" s="157"/>
      <c r="F795" s="157"/>
      <c r="G795" s="157"/>
      <c r="H795" s="157"/>
      <c r="I795" s="157"/>
      <c r="J795" s="157"/>
      <c r="K795" s="143"/>
      <c r="L795" s="143"/>
      <c r="M795" s="143"/>
      <c r="N795" s="143"/>
      <c r="O795" s="143"/>
      <c r="P795" s="143"/>
      <c r="Q795" s="143"/>
      <c r="R795" s="143"/>
      <c r="S795" s="143"/>
      <c r="T795" s="143"/>
      <c r="U795" s="143"/>
      <c r="V795" s="143"/>
      <c r="W795" s="143"/>
      <c r="X795" s="143"/>
      <c r="Y795" s="143"/>
      <c r="Z795" s="143"/>
      <c r="AA795" s="143"/>
    </row>
    <row r="796" spans="1:27" ht="18" customHeight="1">
      <c r="A796" s="143"/>
      <c r="B796" s="144"/>
      <c r="C796" s="166"/>
      <c r="D796" s="157"/>
      <c r="E796" s="157"/>
      <c r="F796" s="157"/>
      <c r="G796" s="157"/>
      <c r="H796" s="157"/>
      <c r="I796" s="157"/>
      <c r="J796" s="157"/>
      <c r="K796" s="143"/>
      <c r="L796" s="143"/>
      <c r="M796" s="143"/>
      <c r="N796" s="143"/>
      <c r="O796" s="143"/>
      <c r="P796" s="143"/>
      <c r="Q796" s="143"/>
      <c r="R796" s="143"/>
      <c r="S796" s="143"/>
      <c r="T796" s="143"/>
      <c r="U796" s="143"/>
      <c r="V796" s="143"/>
      <c r="W796" s="143"/>
      <c r="X796" s="143"/>
      <c r="Y796" s="143"/>
      <c r="Z796" s="143"/>
      <c r="AA796" s="143"/>
    </row>
    <row r="797" spans="1:27" ht="18" customHeight="1">
      <c r="A797" s="143"/>
      <c r="B797" s="144"/>
      <c r="C797" s="166"/>
      <c r="D797" s="157"/>
      <c r="E797" s="157"/>
      <c r="F797" s="157"/>
      <c r="G797" s="157"/>
      <c r="H797" s="157"/>
      <c r="I797" s="157"/>
      <c r="J797" s="157"/>
      <c r="K797" s="143"/>
      <c r="L797" s="143"/>
      <c r="M797" s="143"/>
      <c r="N797" s="143"/>
      <c r="O797" s="143"/>
      <c r="P797" s="143"/>
      <c r="Q797" s="143"/>
      <c r="R797" s="143"/>
      <c r="S797" s="143"/>
      <c r="T797" s="143"/>
      <c r="U797" s="143"/>
      <c r="V797" s="143"/>
      <c r="W797" s="143"/>
      <c r="X797" s="143"/>
      <c r="Y797" s="143"/>
      <c r="Z797" s="143"/>
      <c r="AA797" s="143"/>
    </row>
    <row r="798" spans="1:27" ht="18" customHeight="1">
      <c r="A798" s="143"/>
      <c r="B798" s="144"/>
      <c r="C798" s="166"/>
      <c r="D798" s="157"/>
      <c r="E798" s="157"/>
      <c r="F798" s="157"/>
      <c r="G798" s="157"/>
      <c r="H798" s="157"/>
      <c r="I798" s="157"/>
      <c r="J798" s="157"/>
      <c r="K798" s="143"/>
      <c r="L798" s="143"/>
      <c r="M798" s="143"/>
      <c r="N798" s="143"/>
      <c r="O798" s="143"/>
      <c r="P798" s="143"/>
      <c r="Q798" s="143"/>
      <c r="R798" s="143"/>
      <c r="S798" s="143"/>
      <c r="T798" s="143"/>
      <c r="U798" s="143"/>
      <c r="V798" s="143"/>
      <c r="W798" s="143"/>
      <c r="X798" s="143"/>
      <c r="Y798" s="143"/>
      <c r="Z798" s="143"/>
      <c r="AA798" s="143"/>
    </row>
    <row r="799" spans="1:27" ht="18" customHeight="1">
      <c r="A799" s="143"/>
      <c r="B799" s="144"/>
      <c r="C799" s="166"/>
      <c r="D799" s="157"/>
      <c r="E799" s="157"/>
      <c r="F799" s="157"/>
      <c r="G799" s="157"/>
      <c r="H799" s="157"/>
      <c r="I799" s="157"/>
      <c r="J799" s="157"/>
      <c r="K799" s="143"/>
      <c r="L799" s="143"/>
      <c r="M799" s="143"/>
      <c r="N799" s="143"/>
      <c r="O799" s="143"/>
      <c r="P799" s="143"/>
      <c r="Q799" s="143"/>
      <c r="R799" s="143"/>
      <c r="S799" s="143"/>
      <c r="T799" s="143"/>
      <c r="U799" s="143"/>
      <c r="V799" s="143"/>
      <c r="W799" s="143"/>
      <c r="X799" s="143"/>
      <c r="Y799" s="143"/>
      <c r="Z799" s="143"/>
      <c r="AA799" s="143"/>
    </row>
    <row r="800" spans="1:27" ht="18" customHeight="1">
      <c r="A800" s="143"/>
      <c r="B800" s="144"/>
      <c r="C800" s="166"/>
      <c r="D800" s="157"/>
      <c r="E800" s="157"/>
      <c r="F800" s="157"/>
      <c r="G800" s="157"/>
      <c r="H800" s="157"/>
      <c r="I800" s="157"/>
      <c r="J800" s="157"/>
      <c r="K800" s="143"/>
      <c r="L800" s="143"/>
      <c r="M800" s="143"/>
      <c r="N800" s="143"/>
      <c r="O800" s="143"/>
      <c r="P800" s="143"/>
      <c r="Q800" s="143"/>
      <c r="R800" s="143"/>
      <c r="S800" s="143"/>
      <c r="T800" s="143"/>
      <c r="U800" s="143"/>
      <c r="V800" s="143"/>
      <c r="W800" s="143"/>
      <c r="X800" s="143"/>
      <c r="Y800" s="143"/>
      <c r="Z800" s="143"/>
      <c r="AA800" s="143"/>
    </row>
    <row r="801" spans="1:27" ht="18" customHeight="1">
      <c r="A801" s="143"/>
      <c r="B801" s="144"/>
      <c r="C801" s="166"/>
      <c r="D801" s="157"/>
      <c r="E801" s="157"/>
      <c r="F801" s="157"/>
      <c r="G801" s="157"/>
      <c r="H801" s="157"/>
      <c r="I801" s="157"/>
      <c r="J801" s="157"/>
      <c r="K801" s="143"/>
      <c r="L801" s="143"/>
      <c r="M801" s="143"/>
      <c r="N801" s="143"/>
      <c r="O801" s="143"/>
      <c r="P801" s="143"/>
      <c r="Q801" s="143"/>
      <c r="R801" s="143"/>
      <c r="S801" s="143"/>
      <c r="T801" s="143"/>
      <c r="U801" s="143"/>
      <c r="V801" s="143"/>
      <c r="W801" s="143"/>
      <c r="X801" s="143"/>
      <c r="Y801" s="143"/>
      <c r="Z801" s="143"/>
      <c r="AA801" s="143"/>
    </row>
    <row r="802" spans="1:27" ht="18" customHeight="1">
      <c r="A802" s="143"/>
      <c r="B802" s="144"/>
      <c r="C802" s="166"/>
      <c r="D802" s="157"/>
      <c r="E802" s="157"/>
      <c r="F802" s="157"/>
      <c r="G802" s="157"/>
      <c r="H802" s="157"/>
      <c r="I802" s="157"/>
      <c r="J802" s="157"/>
      <c r="K802" s="143"/>
      <c r="L802" s="143"/>
      <c r="M802" s="143"/>
      <c r="N802" s="143"/>
      <c r="O802" s="143"/>
      <c r="P802" s="143"/>
      <c r="Q802" s="143"/>
      <c r="R802" s="143"/>
      <c r="S802" s="143"/>
      <c r="T802" s="143"/>
      <c r="U802" s="143"/>
      <c r="V802" s="143"/>
      <c r="W802" s="143"/>
      <c r="X802" s="143"/>
      <c r="Y802" s="143"/>
      <c r="Z802" s="143"/>
      <c r="AA802" s="143"/>
    </row>
    <row r="803" spans="1:27" ht="18" customHeight="1">
      <c r="A803" s="143"/>
      <c r="B803" s="144"/>
      <c r="C803" s="166"/>
      <c r="D803" s="157"/>
      <c r="E803" s="157"/>
      <c r="F803" s="157"/>
      <c r="G803" s="157"/>
      <c r="H803" s="157"/>
      <c r="I803" s="157"/>
      <c r="J803" s="157"/>
      <c r="K803" s="143"/>
      <c r="L803" s="143"/>
      <c r="M803" s="143"/>
      <c r="N803" s="143"/>
      <c r="O803" s="143"/>
      <c r="P803" s="143"/>
      <c r="Q803" s="143"/>
      <c r="R803" s="143"/>
      <c r="S803" s="143"/>
      <c r="T803" s="143"/>
      <c r="U803" s="143"/>
      <c r="V803" s="143"/>
      <c r="W803" s="143"/>
      <c r="X803" s="143"/>
      <c r="Y803" s="143"/>
      <c r="Z803" s="143"/>
      <c r="AA803" s="143"/>
    </row>
    <row r="804" spans="1:27" ht="18" customHeight="1">
      <c r="A804" s="143"/>
      <c r="B804" s="144"/>
      <c r="C804" s="166"/>
      <c r="D804" s="157"/>
      <c r="E804" s="157"/>
      <c r="F804" s="157"/>
      <c r="G804" s="157"/>
      <c r="H804" s="157"/>
      <c r="I804" s="157"/>
      <c r="J804" s="157"/>
      <c r="K804" s="143"/>
      <c r="L804" s="143"/>
      <c r="M804" s="143"/>
      <c r="N804" s="143"/>
      <c r="O804" s="143"/>
      <c r="P804" s="143"/>
      <c r="Q804" s="143"/>
      <c r="R804" s="143"/>
      <c r="S804" s="143"/>
      <c r="T804" s="143"/>
      <c r="U804" s="143"/>
      <c r="V804" s="143"/>
      <c r="W804" s="143"/>
      <c r="X804" s="143"/>
      <c r="Y804" s="143"/>
      <c r="Z804" s="143"/>
      <c r="AA804" s="143"/>
    </row>
    <row r="805" spans="1:27" ht="18" customHeight="1">
      <c r="A805" s="143"/>
      <c r="B805" s="144"/>
      <c r="C805" s="166"/>
      <c r="D805" s="157"/>
      <c r="E805" s="157"/>
      <c r="F805" s="157"/>
      <c r="G805" s="157"/>
      <c r="H805" s="157"/>
      <c r="I805" s="157"/>
      <c r="J805" s="157"/>
      <c r="K805" s="143"/>
      <c r="L805" s="143"/>
      <c r="M805" s="143"/>
      <c r="N805" s="143"/>
      <c r="O805" s="143"/>
      <c r="P805" s="143"/>
      <c r="Q805" s="143"/>
      <c r="R805" s="143"/>
      <c r="S805" s="143"/>
      <c r="T805" s="143"/>
      <c r="U805" s="143"/>
      <c r="V805" s="143"/>
      <c r="W805" s="143"/>
      <c r="X805" s="143"/>
      <c r="Y805" s="143"/>
      <c r="Z805" s="143"/>
      <c r="AA805" s="143"/>
    </row>
    <row r="806" spans="1:27" ht="18" customHeight="1">
      <c r="A806" s="143"/>
      <c r="B806" s="144"/>
      <c r="C806" s="166"/>
      <c r="D806" s="157"/>
      <c r="E806" s="157"/>
      <c r="F806" s="157"/>
      <c r="G806" s="157"/>
      <c r="H806" s="157"/>
      <c r="I806" s="157"/>
      <c r="J806" s="157"/>
      <c r="K806" s="143"/>
      <c r="L806" s="143"/>
      <c r="M806" s="143"/>
      <c r="N806" s="143"/>
      <c r="O806" s="143"/>
      <c r="P806" s="143"/>
      <c r="Q806" s="143"/>
      <c r="R806" s="143"/>
      <c r="S806" s="143"/>
      <c r="T806" s="143"/>
      <c r="U806" s="143"/>
      <c r="V806" s="143"/>
      <c r="W806" s="143"/>
      <c r="X806" s="143"/>
      <c r="Y806" s="143"/>
      <c r="Z806" s="143"/>
      <c r="AA806" s="143"/>
    </row>
    <row r="807" spans="1:27" ht="18" customHeight="1">
      <c r="A807" s="143"/>
      <c r="B807" s="144"/>
      <c r="C807" s="166"/>
      <c r="D807" s="157"/>
      <c r="E807" s="157"/>
      <c r="F807" s="157"/>
      <c r="G807" s="157"/>
      <c r="H807" s="157"/>
      <c r="I807" s="157"/>
      <c r="J807" s="157"/>
      <c r="K807" s="143"/>
      <c r="L807" s="143"/>
      <c r="M807" s="143"/>
      <c r="N807" s="143"/>
      <c r="O807" s="143"/>
      <c r="P807" s="143"/>
      <c r="Q807" s="143"/>
      <c r="R807" s="143"/>
      <c r="S807" s="143"/>
      <c r="T807" s="143"/>
      <c r="U807" s="143"/>
      <c r="V807" s="143"/>
      <c r="W807" s="143"/>
      <c r="X807" s="143"/>
      <c r="Y807" s="143"/>
      <c r="Z807" s="143"/>
      <c r="AA807" s="143"/>
    </row>
    <row r="808" spans="1:27" ht="18" customHeight="1">
      <c r="A808" s="143"/>
      <c r="B808" s="144"/>
      <c r="C808" s="166"/>
      <c r="D808" s="157"/>
      <c r="E808" s="157"/>
      <c r="F808" s="157"/>
      <c r="G808" s="157"/>
      <c r="H808" s="157"/>
      <c r="I808" s="157"/>
      <c r="J808" s="157"/>
      <c r="K808" s="143"/>
      <c r="L808" s="143"/>
      <c r="M808" s="143"/>
      <c r="N808" s="143"/>
      <c r="O808" s="143"/>
      <c r="P808" s="143"/>
      <c r="Q808" s="143"/>
      <c r="R808" s="143"/>
      <c r="S808" s="143"/>
      <c r="T808" s="143"/>
      <c r="U808" s="143"/>
      <c r="V808" s="143"/>
      <c r="W808" s="143"/>
      <c r="X808" s="143"/>
      <c r="Y808" s="143"/>
      <c r="Z808" s="143"/>
      <c r="AA808" s="143"/>
    </row>
    <row r="809" spans="1:27" ht="18" customHeight="1">
      <c r="A809" s="143"/>
      <c r="B809" s="144"/>
      <c r="C809" s="166"/>
      <c r="D809" s="157"/>
      <c r="E809" s="157"/>
      <c r="F809" s="157"/>
      <c r="G809" s="157"/>
      <c r="H809" s="157"/>
      <c r="I809" s="157"/>
      <c r="J809" s="157"/>
      <c r="K809" s="143"/>
      <c r="L809" s="143"/>
      <c r="M809" s="143"/>
      <c r="N809" s="143"/>
      <c r="O809" s="143"/>
      <c r="P809" s="143"/>
      <c r="Q809" s="143"/>
      <c r="R809" s="143"/>
      <c r="S809" s="143"/>
      <c r="T809" s="143"/>
      <c r="U809" s="143"/>
      <c r="V809" s="143"/>
      <c r="W809" s="143"/>
      <c r="X809" s="143"/>
      <c r="Y809" s="143"/>
      <c r="Z809" s="143"/>
      <c r="AA809" s="143"/>
    </row>
    <row r="810" spans="1:27" ht="18" customHeight="1">
      <c r="A810" s="143"/>
      <c r="B810" s="144"/>
      <c r="C810" s="166"/>
      <c r="D810" s="157"/>
      <c r="E810" s="157"/>
      <c r="F810" s="157"/>
      <c r="G810" s="157"/>
      <c r="H810" s="157"/>
      <c r="I810" s="157"/>
      <c r="J810" s="157"/>
      <c r="K810" s="143"/>
      <c r="L810" s="143"/>
      <c r="M810" s="143"/>
      <c r="N810" s="143"/>
      <c r="O810" s="143"/>
      <c r="P810" s="143"/>
      <c r="Q810" s="143"/>
      <c r="R810" s="143"/>
      <c r="S810" s="143"/>
      <c r="T810" s="143"/>
      <c r="U810" s="143"/>
      <c r="V810" s="143"/>
      <c r="W810" s="143"/>
      <c r="X810" s="143"/>
      <c r="Y810" s="143"/>
      <c r="Z810" s="143"/>
      <c r="AA810" s="143"/>
    </row>
    <row r="811" spans="1:27" ht="18" customHeight="1">
      <c r="A811" s="143"/>
      <c r="B811" s="144"/>
      <c r="C811" s="166"/>
      <c r="D811" s="157"/>
      <c r="E811" s="157"/>
      <c r="F811" s="157"/>
      <c r="G811" s="157"/>
      <c r="H811" s="157"/>
      <c r="I811" s="157"/>
      <c r="J811" s="157"/>
      <c r="K811" s="143"/>
      <c r="L811" s="143"/>
      <c r="M811" s="143"/>
      <c r="N811" s="143"/>
      <c r="O811" s="143"/>
      <c r="P811" s="143"/>
      <c r="Q811" s="143"/>
      <c r="R811" s="143"/>
      <c r="S811" s="143"/>
      <c r="T811" s="143"/>
      <c r="U811" s="143"/>
      <c r="V811" s="143"/>
      <c r="W811" s="143"/>
      <c r="X811" s="143"/>
      <c r="Y811" s="143"/>
      <c r="Z811" s="143"/>
      <c r="AA811" s="143"/>
    </row>
    <row r="812" spans="1:27" ht="18" customHeight="1">
      <c r="A812" s="143"/>
      <c r="B812" s="144"/>
      <c r="C812" s="166"/>
      <c r="D812" s="157"/>
      <c r="E812" s="157"/>
      <c r="F812" s="157"/>
      <c r="G812" s="157"/>
      <c r="H812" s="157"/>
      <c r="I812" s="157"/>
      <c r="J812" s="157"/>
      <c r="K812" s="143"/>
      <c r="L812" s="143"/>
      <c r="M812" s="143"/>
      <c r="N812" s="143"/>
      <c r="O812" s="143"/>
      <c r="P812" s="143"/>
      <c r="Q812" s="143"/>
      <c r="R812" s="143"/>
      <c r="S812" s="143"/>
      <c r="T812" s="143"/>
      <c r="U812" s="143"/>
      <c r="V812" s="143"/>
      <c r="W812" s="143"/>
      <c r="X812" s="143"/>
      <c r="Y812" s="143"/>
      <c r="Z812" s="143"/>
      <c r="AA812" s="143"/>
    </row>
    <row r="813" spans="1:27" ht="18" customHeight="1">
      <c r="A813" s="143"/>
      <c r="B813" s="144"/>
      <c r="C813" s="166"/>
      <c r="D813" s="157"/>
      <c r="E813" s="157"/>
      <c r="F813" s="157"/>
      <c r="G813" s="157"/>
      <c r="H813" s="157"/>
      <c r="I813" s="157"/>
      <c r="J813" s="157"/>
      <c r="K813" s="143"/>
      <c r="L813" s="143"/>
      <c r="M813" s="143"/>
      <c r="N813" s="143"/>
      <c r="O813" s="143"/>
      <c r="P813" s="143"/>
      <c r="Q813" s="143"/>
      <c r="R813" s="143"/>
      <c r="S813" s="143"/>
      <c r="T813" s="143"/>
      <c r="U813" s="143"/>
      <c r="V813" s="143"/>
      <c r="W813" s="143"/>
      <c r="X813" s="143"/>
      <c r="Y813" s="143"/>
      <c r="Z813" s="143"/>
      <c r="AA813" s="143"/>
    </row>
    <row r="814" spans="1:27" ht="18" customHeight="1">
      <c r="A814" s="143"/>
      <c r="B814" s="144"/>
      <c r="C814" s="166"/>
      <c r="D814" s="157"/>
      <c r="E814" s="157"/>
      <c r="F814" s="157"/>
      <c r="G814" s="157"/>
      <c r="H814" s="157"/>
      <c r="I814" s="157"/>
      <c r="J814" s="157"/>
      <c r="K814" s="143"/>
      <c r="L814" s="143"/>
      <c r="M814" s="143"/>
      <c r="N814" s="143"/>
      <c r="O814" s="143"/>
      <c r="P814" s="143"/>
      <c r="Q814" s="143"/>
      <c r="R814" s="143"/>
      <c r="S814" s="143"/>
      <c r="T814" s="143"/>
      <c r="U814" s="143"/>
      <c r="V814" s="143"/>
      <c r="W814" s="143"/>
      <c r="X814" s="143"/>
      <c r="Y814" s="143"/>
      <c r="Z814" s="143"/>
      <c r="AA814" s="143"/>
    </row>
    <row r="815" spans="1:27" ht="18" customHeight="1">
      <c r="A815" s="143"/>
      <c r="B815" s="144"/>
      <c r="C815" s="166"/>
      <c r="D815" s="157"/>
      <c r="E815" s="157"/>
      <c r="F815" s="157"/>
      <c r="G815" s="157"/>
      <c r="H815" s="157"/>
      <c r="I815" s="157"/>
      <c r="J815" s="157"/>
      <c r="K815" s="143"/>
      <c r="L815" s="143"/>
      <c r="M815" s="143"/>
      <c r="N815" s="143"/>
      <c r="O815" s="143"/>
      <c r="P815" s="143"/>
      <c r="Q815" s="143"/>
      <c r="R815" s="143"/>
      <c r="S815" s="143"/>
      <c r="T815" s="143"/>
      <c r="U815" s="143"/>
      <c r="V815" s="143"/>
      <c r="W815" s="143"/>
      <c r="X815" s="143"/>
      <c r="Y815" s="143"/>
      <c r="Z815" s="143"/>
      <c r="AA815" s="143"/>
    </row>
    <row r="816" spans="1:27" ht="18" customHeight="1">
      <c r="A816" s="143"/>
      <c r="B816" s="144"/>
      <c r="C816" s="166"/>
      <c r="D816" s="157"/>
      <c r="E816" s="157"/>
      <c r="F816" s="157"/>
      <c r="G816" s="157"/>
      <c r="H816" s="157"/>
      <c r="I816" s="157"/>
      <c r="J816" s="157"/>
      <c r="K816" s="143"/>
      <c r="L816" s="143"/>
      <c r="M816" s="143"/>
      <c r="N816" s="143"/>
      <c r="O816" s="143"/>
      <c r="P816" s="143"/>
      <c r="Q816" s="143"/>
      <c r="R816" s="143"/>
      <c r="S816" s="143"/>
      <c r="T816" s="143"/>
      <c r="U816" s="143"/>
      <c r="V816" s="143"/>
      <c r="W816" s="143"/>
      <c r="X816" s="143"/>
      <c r="Y816" s="143"/>
      <c r="Z816" s="143"/>
      <c r="AA816" s="143"/>
    </row>
    <row r="817" spans="1:27" ht="18" customHeight="1">
      <c r="A817" s="143"/>
      <c r="B817" s="144"/>
      <c r="C817" s="166"/>
      <c r="D817" s="157"/>
      <c r="E817" s="157"/>
      <c r="F817" s="157"/>
      <c r="G817" s="157"/>
      <c r="H817" s="157"/>
      <c r="I817" s="157"/>
      <c r="J817" s="157"/>
      <c r="K817" s="143"/>
      <c r="L817" s="143"/>
      <c r="M817" s="143"/>
      <c r="N817" s="143"/>
      <c r="O817" s="143"/>
      <c r="P817" s="143"/>
      <c r="Q817" s="143"/>
      <c r="R817" s="143"/>
      <c r="S817" s="143"/>
      <c r="T817" s="143"/>
      <c r="U817" s="143"/>
      <c r="V817" s="143"/>
      <c r="W817" s="143"/>
      <c r="X817" s="143"/>
      <c r="Y817" s="143"/>
      <c r="Z817" s="143"/>
      <c r="AA817" s="143"/>
    </row>
    <row r="818" spans="1:27" ht="18" customHeight="1">
      <c r="A818" s="143"/>
      <c r="B818" s="144"/>
      <c r="C818" s="166"/>
      <c r="D818" s="157"/>
      <c r="E818" s="157"/>
      <c r="F818" s="157"/>
      <c r="G818" s="157"/>
      <c r="H818" s="157"/>
      <c r="I818" s="157"/>
      <c r="J818" s="157"/>
      <c r="K818" s="143"/>
      <c r="L818" s="143"/>
      <c r="M818" s="143"/>
      <c r="N818" s="143"/>
      <c r="O818" s="143"/>
      <c r="P818" s="143"/>
      <c r="Q818" s="143"/>
      <c r="R818" s="143"/>
      <c r="S818" s="143"/>
      <c r="T818" s="143"/>
      <c r="U818" s="143"/>
      <c r="V818" s="143"/>
      <c r="W818" s="143"/>
      <c r="X818" s="143"/>
      <c r="Y818" s="143"/>
      <c r="Z818" s="143"/>
      <c r="AA818" s="143"/>
    </row>
    <row r="819" spans="1:27" ht="18" customHeight="1">
      <c r="A819" s="143"/>
      <c r="B819" s="144"/>
      <c r="C819" s="166"/>
      <c r="D819" s="157"/>
      <c r="E819" s="157"/>
      <c r="F819" s="157"/>
      <c r="G819" s="157"/>
      <c r="H819" s="157"/>
      <c r="I819" s="157"/>
      <c r="J819" s="157"/>
      <c r="K819" s="143"/>
      <c r="L819" s="143"/>
      <c r="M819" s="143"/>
      <c r="N819" s="143"/>
      <c r="O819" s="143"/>
      <c r="P819" s="143"/>
      <c r="Q819" s="143"/>
      <c r="R819" s="143"/>
      <c r="S819" s="143"/>
      <c r="T819" s="143"/>
      <c r="U819" s="143"/>
      <c r="V819" s="143"/>
      <c r="W819" s="143"/>
      <c r="X819" s="143"/>
      <c r="Y819" s="143"/>
      <c r="Z819" s="143"/>
      <c r="AA819" s="143"/>
    </row>
    <row r="820" spans="1:27" ht="18" customHeight="1">
      <c r="A820" s="143"/>
      <c r="B820" s="144"/>
      <c r="C820" s="166"/>
      <c r="D820" s="157"/>
      <c r="E820" s="157"/>
      <c r="F820" s="157"/>
      <c r="G820" s="157"/>
      <c r="H820" s="157"/>
      <c r="I820" s="157"/>
      <c r="J820" s="157"/>
      <c r="K820" s="143"/>
      <c r="L820" s="143"/>
      <c r="M820" s="143"/>
      <c r="N820" s="143"/>
      <c r="O820" s="143"/>
      <c r="P820" s="143"/>
      <c r="Q820" s="143"/>
      <c r="R820" s="143"/>
      <c r="S820" s="143"/>
      <c r="T820" s="143"/>
      <c r="U820" s="143"/>
      <c r="V820" s="143"/>
      <c r="W820" s="143"/>
      <c r="X820" s="143"/>
      <c r="Y820" s="143"/>
      <c r="Z820" s="143"/>
      <c r="AA820" s="143"/>
    </row>
    <row r="821" spans="1:27" ht="18" customHeight="1">
      <c r="A821" s="143"/>
      <c r="B821" s="144"/>
      <c r="C821" s="166"/>
      <c r="D821" s="157"/>
      <c r="E821" s="157"/>
      <c r="F821" s="157"/>
      <c r="G821" s="157"/>
      <c r="H821" s="157"/>
      <c r="I821" s="157"/>
      <c r="J821" s="157"/>
      <c r="K821" s="143"/>
      <c r="L821" s="143"/>
      <c r="M821" s="143"/>
      <c r="N821" s="143"/>
      <c r="O821" s="143"/>
      <c r="P821" s="143"/>
      <c r="Q821" s="143"/>
      <c r="R821" s="143"/>
      <c r="S821" s="143"/>
      <c r="T821" s="143"/>
      <c r="U821" s="143"/>
      <c r="V821" s="143"/>
      <c r="W821" s="143"/>
      <c r="X821" s="143"/>
      <c r="Y821" s="143"/>
      <c r="Z821" s="143"/>
      <c r="AA821" s="143"/>
    </row>
    <row r="822" spans="1:27" ht="18" customHeight="1">
      <c r="A822" s="143"/>
      <c r="B822" s="144"/>
      <c r="C822" s="166"/>
      <c r="D822" s="157"/>
      <c r="E822" s="157"/>
      <c r="F822" s="157"/>
      <c r="G822" s="157"/>
      <c r="H822" s="157"/>
      <c r="I822" s="157"/>
      <c r="J822" s="157"/>
      <c r="K822" s="143"/>
      <c r="L822" s="143"/>
      <c r="M822" s="143"/>
      <c r="N822" s="143"/>
      <c r="O822" s="143"/>
      <c r="P822" s="143"/>
      <c r="Q822" s="143"/>
      <c r="R822" s="143"/>
      <c r="S822" s="143"/>
      <c r="T822" s="143"/>
      <c r="U822" s="143"/>
      <c r="V822" s="143"/>
      <c r="W822" s="143"/>
      <c r="X822" s="143"/>
      <c r="Y822" s="143"/>
      <c r="Z822" s="143"/>
      <c r="AA822" s="143"/>
    </row>
    <row r="823" spans="1:27" ht="18" customHeight="1">
      <c r="A823" s="143"/>
      <c r="B823" s="144"/>
      <c r="C823" s="166"/>
      <c r="D823" s="157"/>
      <c r="E823" s="157"/>
      <c r="F823" s="157"/>
      <c r="G823" s="157"/>
      <c r="H823" s="157"/>
      <c r="I823" s="157"/>
      <c r="J823" s="157"/>
      <c r="K823" s="143"/>
      <c r="L823" s="143"/>
      <c r="M823" s="143"/>
      <c r="N823" s="143"/>
      <c r="O823" s="143"/>
      <c r="P823" s="143"/>
      <c r="Q823" s="143"/>
      <c r="R823" s="143"/>
      <c r="S823" s="143"/>
      <c r="T823" s="143"/>
      <c r="U823" s="143"/>
      <c r="V823" s="143"/>
      <c r="W823" s="143"/>
      <c r="X823" s="143"/>
      <c r="Y823" s="143"/>
      <c r="Z823" s="143"/>
      <c r="AA823" s="143"/>
    </row>
    <row r="824" spans="1:27" ht="18" customHeight="1">
      <c r="A824" s="143"/>
      <c r="B824" s="144"/>
      <c r="C824" s="166"/>
      <c r="D824" s="157"/>
      <c r="E824" s="157"/>
      <c r="F824" s="157"/>
      <c r="G824" s="157"/>
      <c r="H824" s="157"/>
      <c r="I824" s="157"/>
      <c r="J824" s="157"/>
      <c r="K824" s="143"/>
      <c r="L824" s="143"/>
      <c r="M824" s="143"/>
      <c r="N824" s="143"/>
      <c r="O824" s="143"/>
      <c r="P824" s="143"/>
      <c r="Q824" s="143"/>
      <c r="R824" s="143"/>
      <c r="S824" s="143"/>
      <c r="T824" s="143"/>
      <c r="U824" s="143"/>
      <c r="V824" s="143"/>
      <c r="W824" s="143"/>
      <c r="X824" s="143"/>
      <c r="Y824" s="143"/>
      <c r="Z824" s="143"/>
      <c r="AA824" s="143"/>
    </row>
    <row r="825" spans="1:27" ht="18" customHeight="1">
      <c r="A825" s="143"/>
      <c r="B825" s="144"/>
      <c r="C825" s="166"/>
      <c r="D825" s="157"/>
      <c r="E825" s="157"/>
      <c r="F825" s="157"/>
      <c r="G825" s="157"/>
      <c r="H825" s="157"/>
      <c r="I825" s="157"/>
      <c r="J825" s="157"/>
      <c r="K825" s="143"/>
      <c r="L825" s="143"/>
      <c r="M825" s="143"/>
      <c r="N825" s="143"/>
      <c r="O825" s="143"/>
      <c r="P825" s="143"/>
      <c r="Q825" s="143"/>
      <c r="R825" s="143"/>
      <c r="S825" s="143"/>
      <c r="T825" s="143"/>
      <c r="U825" s="143"/>
      <c r="V825" s="143"/>
      <c r="W825" s="143"/>
      <c r="X825" s="143"/>
      <c r="Y825" s="143"/>
      <c r="Z825" s="143"/>
      <c r="AA825" s="143"/>
    </row>
    <row r="826" spans="1:27" ht="18" customHeight="1">
      <c r="A826" s="143"/>
      <c r="B826" s="144"/>
      <c r="C826" s="166"/>
      <c r="D826" s="157"/>
      <c r="E826" s="157"/>
      <c r="F826" s="157"/>
      <c r="G826" s="157"/>
      <c r="H826" s="157"/>
      <c r="I826" s="157"/>
      <c r="J826" s="157"/>
      <c r="K826" s="143"/>
      <c r="L826" s="143"/>
      <c r="M826" s="143"/>
      <c r="N826" s="143"/>
      <c r="O826" s="143"/>
      <c r="P826" s="143"/>
      <c r="Q826" s="143"/>
      <c r="R826" s="143"/>
      <c r="S826" s="143"/>
      <c r="T826" s="143"/>
      <c r="U826" s="143"/>
      <c r="V826" s="143"/>
      <c r="W826" s="143"/>
      <c r="X826" s="143"/>
      <c r="Y826" s="143"/>
      <c r="Z826" s="143"/>
      <c r="AA826" s="143"/>
    </row>
    <row r="827" spans="1:27" ht="18" customHeight="1">
      <c r="A827" s="143"/>
      <c r="B827" s="144"/>
      <c r="C827" s="166"/>
      <c r="D827" s="157"/>
      <c r="E827" s="157"/>
      <c r="F827" s="157"/>
      <c r="G827" s="157"/>
      <c r="H827" s="157"/>
      <c r="I827" s="157"/>
      <c r="J827" s="157"/>
      <c r="K827" s="143"/>
      <c r="L827" s="143"/>
      <c r="M827" s="143"/>
      <c r="N827" s="143"/>
      <c r="O827" s="143"/>
      <c r="P827" s="143"/>
      <c r="Q827" s="143"/>
      <c r="R827" s="143"/>
      <c r="S827" s="143"/>
      <c r="T827" s="143"/>
      <c r="U827" s="143"/>
      <c r="V827" s="143"/>
      <c r="W827" s="143"/>
      <c r="X827" s="143"/>
      <c r="Y827" s="143"/>
      <c r="Z827" s="143"/>
      <c r="AA827" s="143"/>
    </row>
    <row r="828" spans="1:27" ht="18" customHeight="1">
      <c r="A828" s="143"/>
      <c r="B828" s="144"/>
      <c r="C828" s="166"/>
      <c r="D828" s="157"/>
      <c r="E828" s="157"/>
      <c r="F828" s="157"/>
      <c r="G828" s="157"/>
      <c r="H828" s="157"/>
      <c r="I828" s="157"/>
      <c r="J828" s="157"/>
      <c r="K828" s="143"/>
      <c r="L828" s="143"/>
      <c r="M828" s="143"/>
      <c r="N828" s="143"/>
      <c r="O828" s="143"/>
      <c r="P828" s="143"/>
      <c r="Q828" s="143"/>
      <c r="R828" s="143"/>
      <c r="S828" s="143"/>
      <c r="T828" s="143"/>
      <c r="U828" s="143"/>
      <c r="V828" s="143"/>
      <c r="W828" s="143"/>
      <c r="X828" s="143"/>
      <c r="Y828" s="143"/>
      <c r="Z828" s="143"/>
      <c r="AA828" s="143"/>
    </row>
    <row r="829" spans="1:27" ht="18" customHeight="1">
      <c r="A829" s="143"/>
      <c r="B829" s="144"/>
      <c r="C829" s="166"/>
      <c r="D829" s="157"/>
      <c r="E829" s="157"/>
      <c r="F829" s="157"/>
      <c r="G829" s="157"/>
      <c r="H829" s="157"/>
      <c r="I829" s="157"/>
      <c r="J829" s="157"/>
      <c r="K829" s="143"/>
      <c r="L829" s="143"/>
      <c r="M829" s="143"/>
      <c r="N829" s="143"/>
      <c r="O829" s="143"/>
      <c r="P829" s="143"/>
      <c r="Q829" s="143"/>
      <c r="R829" s="143"/>
      <c r="S829" s="143"/>
      <c r="T829" s="143"/>
      <c r="U829" s="143"/>
      <c r="V829" s="143"/>
      <c r="W829" s="143"/>
      <c r="X829" s="143"/>
      <c r="Y829" s="143"/>
      <c r="Z829" s="143"/>
      <c r="AA829" s="143"/>
    </row>
    <row r="830" spans="1:27" ht="18" customHeight="1">
      <c r="A830" s="143"/>
      <c r="B830" s="144"/>
      <c r="C830" s="166"/>
      <c r="D830" s="157"/>
      <c r="E830" s="157"/>
      <c r="F830" s="157"/>
      <c r="G830" s="157"/>
      <c r="H830" s="157"/>
      <c r="I830" s="157"/>
      <c r="J830" s="157"/>
      <c r="K830" s="143"/>
      <c r="L830" s="143"/>
      <c r="M830" s="143"/>
      <c r="N830" s="143"/>
      <c r="O830" s="143"/>
      <c r="P830" s="143"/>
      <c r="Q830" s="143"/>
      <c r="R830" s="143"/>
      <c r="S830" s="143"/>
      <c r="T830" s="143"/>
      <c r="U830" s="143"/>
      <c r="V830" s="143"/>
      <c r="W830" s="143"/>
      <c r="X830" s="143"/>
      <c r="Y830" s="143"/>
      <c r="Z830" s="143"/>
      <c r="AA830" s="143"/>
    </row>
    <row r="831" spans="1:27" ht="18" customHeight="1">
      <c r="A831" s="143"/>
      <c r="B831" s="144"/>
      <c r="C831" s="166"/>
      <c r="D831" s="157"/>
      <c r="E831" s="157"/>
      <c r="F831" s="157"/>
      <c r="G831" s="157"/>
      <c r="H831" s="157"/>
      <c r="I831" s="157"/>
      <c r="J831" s="157"/>
      <c r="K831" s="143"/>
      <c r="L831" s="143"/>
      <c r="M831" s="143"/>
      <c r="N831" s="143"/>
      <c r="O831" s="143"/>
      <c r="P831" s="143"/>
      <c r="Q831" s="143"/>
      <c r="R831" s="143"/>
      <c r="S831" s="143"/>
      <c r="T831" s="143"/>
      <c r="U831" s="143"/>
      <c r="V831" s="143"/>
      <c r="W831" s="143"/>
      <c r="X831" s="143"/>
      <c r="Y831" s="143"/>
      <c r="Z831" s="143"/>
      <c r="AA831" s="143"/>
    </row>
    <row r="832" spans="1:27" ht="18" customHeight="1">
      <c r="A832" s="143"/>
      <c r="B832" s="144"/>
      <c r="C832" s="166"/>
      <c r="D832" s="157"/>
      <c r="E832" s="157"/>
      <c r="F832" s="157"/>
      <c r="G832" s="157"/>
      <c r="H832" s="157"/>
      <c r="I832" s="157"/>
      <c r="J832" s="157"/>
      <c r="K832" s="143"/>
      <c r="L832" s="143"/>
      <c r="M832" s="143"/>
      <c r="N832" s="143"/>
      <c r="O832" s="143"/>
      <c r="P832" s="143"/>
      <c r="Q832" s="143"/>
      <c r="R832" s="143"/>
      <c r="S832" s="143"/>
      <c r="T832" s="143"/>
      <c r="U832" s="143"/>
      <c r="V832" s="143"/>
      <c r="W832" s="143"/>
      <c r="X832" s="143"/>
      <c r="Y832" s="143"/>
      <c r="Z832" s="143"/>
      <c r="AA832" s="143"/>
    </row>
    <row r="833" spans="1:27" ht="18" customHeight="1">
      <c r="A833" s="143"/>
      <c r="B833" s="144"/>
      <c r="C833" s="166"/>
      <c r="D833" s="157"/>
      <c r="E833" s="157"/>
      <c r="F833" s="157"/>
      <c r="G833" s="157"/>
      <c r="H833" s="157"/>
      <c r="I833" s="157"/>
      <c r="J833" s="157"/>
      <c r="K833" s="143"/>
      <c r="L833" s="143"/>
      <c r="M833" s="143"/>
      <c r="N833" s="143"/>
      <c r="O833" s="143"/>
      <c r="P833" s="143"/>
      <c r="Q833" s="143"/>
      <c r="R833" s="143"/>
      <c r="S833" s="143"/>
      <c r="T833" s="143"/>
      <c r="U833" s="143"/>
      <c r="V833" s="143"/>
      <c r="W833" s="143"/>
      <c r="X833" s="143"/>
      <c r="Y833" s="143"/>
      <c r="Z833" s="143"/>
      <c r="AA833" s="143"/>
    </row>
    <row r="834" spans="1:27" ht="18" customHeight="1">
      <c r="A834" s="143"/>
      <c r="B834" s="144"/>
      <c r="C834" s="166"/>
      <c r="D834" s="157"/>
      <c r="E834" s="157"/>
      <c r="F834" s="157"/>
      <c r="G834" s="157"/>
      <c r="H834" s="157"/>
      <c r="I834" s="157"/>
      <c r="J834" s="157"/>
      <c r="K834" s="143"/>
      <c r="L834" s="143"/>
      <c r="M834" s="143"/>
      <c r="N834" s="143"/>
      <c r="O834" s="143"/>
      <c r="P834" s="143"/>
      <c r="Q834" s="143"/>
      <c r="R834" s="143"/>
      <c r="S834" s="143"/>
      <c r="T834" s="143"/>
      <c r="U834" s="143"/>
      <c r="V834" s="143"/>
      <c r="W834" s="143"/>
      <c r="X834" s="143"/>
      <c r="Y834" s="143"/>
      <c r="Z834" s="143"/>
      <c r="AA834" s="143"/>
    </row>
    <row r="835" spans="1:27" ht="18" customHeight="1">
      <c r="A835" s="143"/>
      <c r="B835" s="144"/>
      <c r="C835" s="166"/>
      <c r="D835" s="157"/>
      <c r="E835" s="157"/>
      <c r="F835" s="157"/>
      <c r="G835" s="157"/>
      <c r="H835" s="157"/>
      <c r="I835" s="157"/>
      <c r="J835" s="157"/>
      <c r="K835" s="143"/>
      <c r="L835" s="143"/>
      <c r="M835" s="143"/>
      <c r="N835" s="143"/>
      <c r="O835" s="143"/>
      <c r="P835" s="143"/>
      <c r="Q835" s="143"/>
      <c r="R835" s="143"/>
      <c r="S835" s="143"/>
      <c r="T835" s="143"/>
      <c r="U835" s="143"/>
      <c r="V835" s="143"/>
      <c r="W835" s="143"/>
      <c r="X835" s="143"/>
      <c r="Y835" s="143"/>
      <c r="Z835" s="143"/>
      <c r="AA835" s="143"/>
    </row>
    <row r="836" spans="1:27" ht="18" customHeight="1">
      <c r="A836" s="143"/>
      <c r="B836" s="144"/>
      <c r="C836" s="166"/>
      <c r="D836" s="157"/>
      <c r="E836" s="157"/>
      <c r="F836" s="157"/>
      <c r="G836" s="157"/>
      <c r="H836" s="157"/>
      <c r="I836" s="157"/>
      <c r="J836" s="157"/>
      <c r="K836" s="143"/>
      <c r="L836" s="143"/>
      <c r="M836" s="143"/>
      <c r="N836" s="143"/>
      <c r="O836" s="143"/>
      <c r="P836" s="143"/>
      <c r="Q836" s="143"/>
      <c r="R836" s="143"/>
      <c r="S836" s="143"/>
      <c r="T836" s="143"/>
      <c r="U836" s="143"/>
      <c r="V836" s="143"/>
      <c r="W836" s="143"/>
      <c r="X836" s="143"/>
      <c r="Y836" s="143"/>
      <c r="Z836" s="143"/>
      <c r="AA836" s="143"/>
    </row>
    <row r="837" spans="1:27" ht="18" customHeight="1">
      <c r="A837" s="143"/>
      <c r="B837" s="144"/>
      <c r="C837" s="166"/>
      <c r="D837" s="157"/>
      <c r="E837" s="157"/>
      <c r="F837" s="157"/>
      <c r="G837" s="157"/>
      <c r="H837" s="157"/>
      <c r="I837" s="157"/>
      <c r="J837" s="157"/>
      <c r="K837" s="143"/>
      <c r="L837" s="143"/>
      <c r="M837" s="143"/>
      <c r="N837" s="143"/>
      <c r="O837" s="143"/>
      <c r="P837" s="143"/>
      <c r="Q837" s="143"/>
      <c r="R837" s="143"/>
      <c r="S837" s="143"/>
      <c r="T837" s="143"/>
      <c r="U837" s="143"/>
      <c r="V837" s="143"/>
      <c r="W837" s="143"/>
      <c r="X837" s="143"/>
      <c r="Y837" s="143"/>
      <c r="Z837" s="143"/>
      <c r="AA837" s="143"/>
    </row>
    <row r="838" spans="1:27" ht="18" customHeight="1">
      <c r="A838" s="143"/>
      <c r="B838" s="144"/>
      <c r="C838" s="166"/>
      <c r="D838" s="157"/>
      <c r="E838" s="157"/>
      <c r="F838" s="157"/>
      <c r="G838" s="157"/>
      <c r="H838" s="157"/>
      <c r="I838" s="157"/>
      <c r="J838" s="157"/>
      <c r="K838" s="143"/>
      <c r="L838" s="143"/>
      <c r="M838" s="143"/>
      <c r="N838" s="143"/>
      <c r="O838" s="143"/>
      <c r="P838" s="143"/>
      <c r="Q838" s="143"/>
      <c r="R838" s="143"/>
      <c r="S838" s="143"/>
      <c r="T838" s="143"/>
      <c r="U838" s="143"/>
      <c r="V838" s="143"/>
      <c r="W838" s="143"/>
      <c r="X838" s="143"/>
      <c r="Y838" s="143"/>
      <c r="Z838" s="143"/>
      <c r="AA838" s="143"/>
    </row>
    <row r="839" spans="1:27" ht="18" customHeight="1">
      <c r="A839" s="143"/>
      <c r="B839" s="144"/>
      <c r="C839" s="166"/>
      <c r="D839" s="157"/>
      <c r="E839" s="157"/>
      <c r="F839" s="157"/>
      <c r="G839" s="157"/>
      <c r="H839" s="157"/>
      <c r="I839" s="157"/>
      <c r="J839" s="157"/>
      <c r="K839" s="143"/>
      <c r="L839" s="143"/>
      <c r="M839" s="143"/>
      <c r="N839" s="143"/>
      <c r="O839" s="143"/>
      <c r="P839" s="143"/>
      <c r="Q839" s="143"/>
      <c r="R839" s="143"/>
      <c r="S839" s="143"/>
      <c r="T839" s="143"/>
      <c r="U839" s="143"/>
      <c r="V839" s="143"/>
      <c r="W839" s="143"/>
      <c r="X839" s="143"/>
      <c r="Y839" s="143"/>
      <c r="Z839" s="143"/>
      <c r="AA839" s="143"/>
    </row>
    <row r="840" spans="1:27" ht="18" customHeight="1">
      <c r="A840" s="143"/>
      <c r="B840" s="144"/>
      <c r="C840" s="166"/>
      <c r="D840" s="157"/>
      <c r="E840" s="157"/>
      <c r="F840" s="157"/>
      <c r="G840" s="157"/>
      <c r="H840" s="157"/>
      <c r="I840" s="157"/>
      <c r="J840" s="157"/>
      <c r="K840" s="143"/>
      <c r="L840" s="143"/>
      <c r="M840" s="143"/>
      <c r="N840" s="143"/>
      <c r="O840" s="143"/>
      <c r="P840" s="143"/>
      <c r="Q840" s="143"/>
      <c r="R840" s="143"/>
      <c r="S840" s="143"/>
      <c r="T840" s="143"/>
      <c r="U840" s="143"/>
      <c r="V840" s="143"/>
      <c r="W840" s="143"/>
      <c r="X840" s="143"/>
      <c r="Y840" s="143"/>
      <c r="Z840" s="143"/>
      <c r="AA840" s="143"/>
    </row>
    <row r="841" spans="1:27" ht="18" customHeight="1">
      <c r="A841" s="143"/>
      <c r="B841" s="144"/>
      <c r="C841" s="166"/>
      <c r="D841" s="157"/>
      <c r="E841" s="157"/>
      <c r="F841" s="157"/>
      <c r="G841" s="157"/>
      <c r="H841" s="157"/>
      <c r="I841" s="157"/>
      <c r="J841" s="157"/>
      <c r="K841" s="143"/>
      <c r="L841" s="143"/>
      <c r="M841" s="143"/>
      <c r="N841" s="143"/>
      <c r="O841" s="143"/>
      <c r="P841" s="143"/>
      <c r="Q841" s="143"/>
      <c r="R841" s="143"/>
      <c r="S841" s="143"/>
      <c r="T841" s="143"/>
      <c r="U841" s="143"/>
      <c r="V841" s="143"/>
      <c r="W841" s="143"/>
      <c r="X841" s="143"/>
      <c r="Y841" s="143"/>
      <c r="Z841" s="143"/>
      <c r="AA841" s="143"/>
    </row>
    <row r="842" spans="1:27" ht="18" customHeight="1">
      <c r="A842" s="143"/>
      <c r="B842" s="144"/>
      <c r="C842" s="166"/>
      <c r="D842" s="157"/>
      <c r="E842" s="157"/>
      <c r="F842" s="157"/>
      <c r="G842" s="157"/>
      <c r="H842" s="157"/>
      <c r="I842" s="157"/>
      <c r="J842" s="157"/>
      <c r="K842" s="143"/>
      <c r="L842" s="143"/>
      <c r="M842" s="143"/>
      <c r="N842" s="143"/>
      <c r="O842" s="143"/>
      <c r="P842" s="143"/>
      <c r="Q842" s="143"/>
      <c r="R842" s="143"/>
      <c r="S842" s="143"/>
      <c r="T842" s="143"/>
      <c r="U842" s="143"/>
      <c r="V842" s="143"/>
      <c r="W842" s="143"/>
      <c r="X842" s="143"/>
      <c r="Y842" s="143"/>
      <c r="Z842" s="143"/>
      <c r="AA842" s="143"/>
    </row>
    <row r="843" spans="1:27" ht="18" customHeight="1">
      <c r="A843" s="143"/>
      <c r="B843" s="144"/>
      <c r="C843" s="166"/>
      <c r="D843" s="157"/>
      <c r="E843" s="157"/>
      <c r="F843" s="157"/>
      <c r="G843" s="157"/>
      <c r="H843" s="157"/>
      <c r="I843" s="157"/>
      <c r="J843" s="157"/>
      <c r="K843" s="143"/>
      <c r="L843" s="143"/>
      <c r="M843" s="143"/>
      <c r="N843" s="143"/>
      <c r="O843" s="143"/>
      <c r="P843" s="143"/>
      <c r="Q843" s="143"/>
      <c r="R843" s="143"/>
      <c r="S843" s="143"/>
      <c r="T843" s="143"/>
      <c r="U843" s="143"/>
      <c r="V843" s="143"/>
      <c r="W843" s="143"/>
      <c r="X843" s="143"/>
      <c r="Y843" s="143"/>
      <c r="Z843" s="143"/>
      <c r="AA843" s="143"/>
    </row>
    <row r="844" spans="1:27" ht="18" customHeight="1">
      <c r="A844" s="143"/>
      <c r="B844" s="144"/>
      <c r="C844" s="166"/>
      <c r="D844" s="157"/>
      <c r="E844" s="157"/>
      <c r="F844" s="157"/>
      <c r="G844" s="157"/>
      <c r="H844" s="157"/>
      <c r="I844" s="157"/>
      <c r="J844" s="157"/>
      <c r="K844" s="143"/>
      <c r="L844" s="143"/>
      <c r="M844" s="143"/>
      <c r="N844" s="143"/>
      <c r="O844" s="143"/>
      <c r="P844" s="143"/>
      <c r="Q844" s="143"/>
      <c r="R844" s="143"/>
      <c r="S844" s="143"/>
      <c r="T844" s="143"/>
      <c r="U844" s="143"/>
      <c r="V844" s="143"/>
      <c r="W844" s="143"/>
      <c r="X844" s="143"/>
      <c r="Y844" s="143"/>
      <c r="Z844" s="143"/>
      <c r="AA844" s="143"/>
    </row>
    <row r="845" spans="1:27" ht="18" customHeight="1">
      <c r="A845" s="143"/>
      <c r="B845" s="144"/>
      <c r="C845" s="166"/>
      <c r="D845" s="157"/>
      <c r="E845" s="157"/>
      <c r="F845" s="157"/>
      <c r="G845" s="157"/>
      <c r="H845" s="157"/>
      <c r="I845" s="157"/>
      <c r="J845" s="157"/>
      <c r="K845" s="143"/>
      <c r="L845" s="143"/>
      <c r="M845" s="143"/>
      <c r="N845" s="143"/>
      <c r="O845" s="143"/>
      <c r="P845" s="143"/>
      <c r="Q845" s="143"/>
      <c r="R845" s="143"/>
      <c r="S845" s="143"/>
      <c r="T845" s="143"/>
      <c r="U845" s="143"/>
      <c r="V845" s="143"/>
      <c r="W845" s="143"/>
      <c r="X845" s="143"/>
      <c r="Y845" s="143"/>
      <c r="Z845" s="143"/>
      <c r="AA845" s="143"/>
    </row>
    <row r="846" spans="1:27" ht="18" customHeight="1">
      <c r="A846" s="143"/>
      <c r="B846" s="144"/>
      <c r="C846" s="166"/>
      <c r="D846" s="157"/>
      <c r="E846" s="157"/>
      <c r="F846" s="157"/>
      <c r="G846" s="157"/>
      <c r="H846" s="157"/>
      <c r="I846" s="157"/>
      <c r="J846" s="157"/>
      <c r="K846" s="143"/>
      <c r="L846" s="143"/>
      <c r="M846" s="143"/>
      <c r="N846" s="143"/>
      <c r="O846" s="143"/>
      <c r="P846" s="143"/>
      <c r="Q846" s="143"/>
      <c r="R846" s="143"/>
      <c r="S846" s="143"/>
      <c r="T846" s="143"/>
      <c r="U846" s="143"/>
      <c r="V846" s="143"/>
      <c r="W846" s="143"/>
      <c r="X846" s="143"/>
      <c r="Y846" s="143"/>
      <c r="Z846" s="143"/>
      <c r="AA846" s="143"/>
    </row>
    <row r="847" spans="1:27" ht="18" customHeight="1">
      <c r="A847" s="143"/>
      <c r="B847" s="144"/>
      <c r="C847" s="166"/>
      <c r="D847" s="157"/>
      <c r="E847" s="157"/>
      <c r="F847" s="157"/>
      <c r="G847" s="157"/>
      <c r="H847" s="157"/>
      <c r="I847" s="157"/>
      <c r="J847" s="157"/>
      <c r="K847" s="143"/>
      <c r="L847" s="143"/>
      <c r="M847" s="143"/>
      <c r="N847" s="143"/>
      <c r="O847" s="143"/>
      <c r="P847" s="143"/>
      <c r="Q847" s="143"/>
      <c r="R847" s="143"/>
      <c r="S847" s="143"/>
      <c r="T847" s="143"/>
      <c r="U847" s="143"/>
      <c r="V847" s="143"/>
      <c r="W847" s="143"/>
      <c r="X847" s="143"/>
      <c r="Y847" s="143"/>
      <c r="Z847" s="143"/>
      <c r="AA847" s="143"/>
    </row>
    <row r="848" spans="1:27" ht="18" customHeight="1">
      <c r="A848" s="143"/>
      <c r="B848" s="144"/>
      <c r="C848" s="166"/>
      <c r="D848" s="157"/>
      <c r="E848" s="157"/>
      <c r="F848" s="157"/>
      <c r="G848" s="157"/>
      <c r="H848" s="157"/>
      <c r="I848" s="157"/>
      <c r="J848" s="157"/>
      <c r="K848" s="143"/>
      <c r="L848" s="143"/>
      <c r="M848" s="143"/>
      <c r="N848" s="143"/>
      <c r="O848" s="143"/>
      <c r="P848" s="143"/>
      <c r="Q848" s="143"/>
      <c r="R848" s="143"/>
      <c r="S848" s="143"/>
      <c r="T848" s="143"/>
      <c r="U848" s="143"/>
      <c r="V848" s="143"/>
      <c r="W848" s="143"/>
      <c r="X848" s="143"/>
      <c r="Y848" s="143"/>
      <c r="Z848" s="143"/>
      <c r="AA848" s="143"/>
    </row>
    <row r="849" spans="1:27" ht="18" customHeight="1">
      <c r="A849" s="143"/>
      <c r="B849" s="144"/>
      <c r="C849" s="166"/>
      <c r="D849" s="157"/>
      <c r="E849" s="157"/>
      <c r="F849" s="157"/>
      <c r="G849" s="157"/>
      <c r="H849" s="157"/>
      <c r="I849" s="157"/>
      <c r="J849" s="157"/>
      <c r="K849" s="143"/>
      <c r="L849" s="143"/>
      <c r="M849" s="143"/>
      <c r="N849" s="143"/>
      <c r="O849" s="143"/>
      <c r="P849" s="143"/>
      <c r="Q849" s="143"/>
      <c r="R849" s="143"/>
      <c r="S849" s="143"/>
      <c r="T849" s="143"/>
      <c r="U849" s="143"/>
      <c r="V849" s="143"/>
      <c r="W849" s="143"/>
      <c r="X849" s="143"/>
      <c r="Y849" s="143"/>
      <c r="Z849" s="143"/>
      <c r="AA849" s="143"/>
    </row>
    <row r="850" spans="1:27" ht="18" customHeight="1">
      <c r="A850" s="143"/>
      <c r="B850" s="144"/>
      <c r="C850" s="166"/>
      <c r="D850" s="157"/>
      <c r="E850" s="157"/>
      <c r="F850" s="157"/>
      <c r="G850" s="157"/>
      <c r="H850" s="157"/>
      <c r="I850" s="157"/>
      <c r="J850" s="157"/>
      <c r="K850" s="143"/>
      <c r="L850" s="143"/>
      <c r="M850" s="143"/>
      <c r="N850" s="143"/>
      <c r="O850" s="143"/>
      <c r="P850" s="143"/>
      <c r="Q850" s="143"/>
      <c r="R850" s="143"/>
      <c r="S850" s="143"/>
      <c r="T850" s="143"/>
      <c r="U850" s="143"/>
      <c r="V850" s="143"/>
      <c r="W850" s="143"/>
      <c r="X850" s="143"/>
      <c r="Y850" s="143"/>
      <c r="Z850" s="143"/>
      <c r="AA850" s="143"/>
    </row>
    <row r="851" spans="1:27" ht="18" customHeight="1">
      <c r="A851" s="143"/>
      <c r="B851" s="144"/>
      <c r="C851" s="166"/>
      <c r="D851" s="157"/>
      <c r="E851" s="157"/>
      <c r="F851" s="157"/>
      <c r="G851" s="157"/>
      <c r="H851" s="157"/>
      <c r="I851" s="157"/>
      <c r="J851" s="157"/>
      <c r="K851" s="143"/>
      <c r="L851" s="143"/>
      <c r="M851" s="143"/>
      <c r="N851" s="143"/>
      <c r="O851" s="143"/>
      <c r="P851" s="143"/>
      <c r="Q851" s="143"/>
      <c r="R851" s="143"/>
      <c r="S851" s="143"/>
      <c r="T851" s="143"/>
      <c r="U851" s="143"/>
      <c r="V851" s="143"/>
      <c r="W851" s="143"/>
      <c r="X851" s="143"/>
      <c r="Y851" s="143"/>
      <c r="Z851" s="143"/>
      <c r="AA851" s="143"/>
    </row>
    <row r="852" spans="1:27" ht="18" customHeight="1">
      <c r="A852" s="143"/>
      <c r="B852" s="144"/>
      <c r="C852" s="166"/>
      <c r="D852" s="157"/>
      <c r="E852" s="157"/>
      <c r="F852" s="157"/>
      <c r="G852" s="157"/>
      <c r="H852" s="157"/>
      <c r="I852" s="157"/>
      <c r="J852" s="157"/>
      <c r="K852" s="143"/>
      <c r="L852" s="143"/>
      <c r="M852" s="143"/>
      <c r="N852" s="143"/>
      <c r="O852" s="143"/>
      <c r="P852" s="143"/>
      <c r="Q852" s="143"/>
      <c r="R852" s="143"/>
      <c r="S852" s="143"/>
      <c r="T852" s="143"/>
      <c r="U852" s="143"/>
      <c r="V852" s="143"/>
      <c r="W852" s="143"/>
      <c r="X852" s="143"/>
      <c r="Y852" s="143"/>
      <c r="Z852" s="143"/>
      <c r="AA852" s="143"/>
    </row>
    <row r="853" spans="1:27" ht="18" customHeight="1">
      <c r="A853" s="143"/>
      <c r="B853" s="144"/>
      <c r="C853" s="166"/>
      <c r="D853" s="157"/>
      <c r="E853" s="157"/>
      <c r="F853" s="157"/>
      <c r="G853" s="157"/>
      <c r="H853" s="157"/>
      <c r="I853" s="157"/>
      <c r="J853" s="157"/>
      <c r="K853" s="143"/>
      <c r="L853" s="143"/>
      <c r="M853" s="143"/>
      <c r="N853" s="143"/>
      <c r="O853" s="143"/>
      <c r="P853" s="143"/>
      <c r="Q853" s="143"/>
      <c r="R853" s="143"/>
      <c r="S853" s="143"/>
      <c r="T853" s="143"/>
      <c r="U853" s="143"/>
      <c r="V853" s="143"/>
      <c r="W853" s="143"/>
      <c r="X853" s="143"/>
      <c r="Y853" s="143"/>
      <c r="Z853" s="143"/>
      <c r="AA853" s="143"/>
    </row>
    <row r="854" spans="1:27" ht="18" customHeight="1">
      <c r="A854" s="143"/>
      <c r="B854" s="144"/>
      <c r="C854" s="166"/>
      <c r="D854" s="157"/>
      <c r="E854" s="157"/>
      <c r="F854" s="157"/>
      <c r="G854" s="157"/>
      <c r="H854" s="157"/>
      <c r="I854" s="157"/>
      <c r="J854" s="157"/>
      <c r="K854" s="143"/>
      <c r="L854" s="143"/>
      <c r="M854" s="143"/>
      <c r="N854" s="143"/>
      <c r="O854" s="143"/>
      <c r="P854" s="143"/>
      <c r="Q854" s="143"/>
      <c r="R854" s="143"/>
      <c r="S854" s="143"/>
      <c r="T854" s="143"/>
      <c r="U854" s="143"/>
      <c r="V854" s="143"/>
      <c r="W854" s="143"/>
      <c r="X854" s="143"/>
      <c r="Y854" s="143"/>
      <c r="Z854" s="143"/>
      <c r="AA854" s="143"/>
    </row>
    <row r="855" spans="1:27" ht="18" customHeight="1">
      <c r="A855" s="143"/>
      <c r="B855" s="144"/>
      <c r="C855" s="166"/>
      <c r="D855" s="157"/>
      <c r="E855" s="157"/>
      <c r="F855" s="157"/>
      <c r="G855" s="157"/>
      <c r="H855" s="157"/>
      <c r="I855" s="157"/>
      <c r="J855" s="157"/>
      <c r="K855" s="143"/>
      <c r="L855" s="143"/>
      <c r="M855" s="143"/>
      <c r="N855" s="143"/>
      <c r="O855" s="143"/>
      <c r="P855" s="143"/>
      <c r="Q855" s="143"/>
      <c r="R855" s="143"/>
      <c r="S855" s="143"/>
      <c r="T855" s="143"/>
      <c r="U855" s="143"/>
      <c r="V855" s="143"/>
      <c r="W855" s="143"/>
      <c r="X855" s="143"/>
      <c r="Y855" s="143"/>
      <c r="Z855" s="143"/>
      <c r="AA855" s="143"/>
    </row>
    <row r="856" spans="1:27" ht="18" customHeight="1">
      <c r="A856" s="143"/>
      <c r="B856" s="144"/>
      <c r="C856" s="166"/>
      <c r="D856" s="157"/>
      <c r="E856" s="157"/>
      <c r="F856" s="157"/>
      <c r="G856" s="157"/>
      <c r="H856" s="157"/>
      <c r="I856" s="157"/>
      <c r="J856" s="157"/>
      <c r="K856" s="143"/>
      <c r="L856" s="143"/>
      <c r="M856" s="143"/>
      <c r="N856" s="143"/>
      <c r="O856" s="143"/>
      <c r="P856" s="143"/>
      <c r="Q856" s="143"/>
      <c r="R856" s="143"/>
      <c r="S856" s="143"/>
      <c r="T856" s="143"/>
      <c r="U856" s="143"/>
      <c r="V856" s="143"/>
      <c r="W856" s="143"/>
      <c r="X856" s="143"/>
      <c r="Y856" s="143"/>
      <c r="Z856" s="143"/>
      <c r="AA856" s="143"/>
    </row>
    <row r="857" spans="1:27" ht="18" customHeight="1">
      <c r="A857" s="143"/>
      <c r="B857" s="144"/>
      <c r="C857" s="166"/>
      <c r="D857" s="157"/>
      <c r="E857" s="157"/>
      <c r="F857" s="157"/>
      <c r="G857" s="157"/>
      <c r="H857" s="157"/>
      <c r="I857" s="157"/>
      <c r="J857" s="157"/>
      <c r="K857" s="143"/>
      <c r="L857" s="143"/>
      <c r="M857" s="143"/>
      <c r="N857" s="143"/>
      <c r="O857" s="143"/>
      <c r="P857" s="143"/>
      <c r="Q857" s="143"/>
      <c r="R857" s="143"/>
      <c r="S857" s="143"/>
      <c r="T857" s="143"/>
      <c r="U857" s="143"/>
      <c r="V857" s="143"/>
      <c r="W857" s="143"/>
      <c r="X857" s="143"/>
      <c r="Y857" s="143"/>
      <c r="Z857" s="143"/>
      <c r="AA857" s="143"/>
    </row>
    <row r="858" spans="1:27" ht="18" customHeight="1">
      <c r="A858" s="143"/>
      <c r="B858" s="144"/>
      <c r="C858" s="166"/>
      <c r="D858" s="157"/>
      <c r="E858" s="157"/>
      <c r="F858" s="157"/>
      <c r="G858" s="157"/>
      <c r="H858" s="157"/>
      <c r="I858" s="157"/>
      <c r="J858" s="157"/>
      <c r="K858" s="143"/>
      <c r="L858" s="143"/>
      <c r="M858" s="143"/>
      <c r="N858" s="143"/>
      <c r="O858" s="143"/>
      <c r="P858" s="143"/>
      <c r="Q858" s="143"/>
      <c r="R858" s="143"/>
      <c r="S858" s="143"/>
      <c r="T858" s="143"/>
      <c r="U858" s="143"/>
      <c r="V858" s="143"/>
      <c r="W858" s="143"/>
      <c r="X858" s="143"/>
      <c r="Y858" s="143"/>
      <c r="Z858" s="143"/>
      <c r="AA858" s="143"/>
    </row>
    <row r="859" spans="1:27" ht="18" customHeight="1">
      <c r="A859" s="143"/>
      <c r="B859" s="144"/>
      <c r="C859" s="166"/>
      <c r="D859" s="157"/>
      <c r="E859" s="157"/>
      <c r="F859" s="157"/>
      <c r="G859" s="157"/>
      <c r="H859" s="157"/>
      <c r="I859" s="157"/>
      <c r="J859" s="157"/>
      <c r="K859" s="143"/>
      <c r="L859" s="143"/>
      <c r="M859" s="143"/>
      <c r="N859" s="143"/>
      <c r="O859" s="143"/>
      <c r="P859" s="143"/>
      <c r="Q859" s="143"/>
      <c r="R859" s="143"/>
      <c r="S859" s="143"/>
      <c r="T859" s="143"/>
      <c r="U859" s="143"/>
      <c r="V859" s="143"/>
      <c r="W859" s="143"/>
      <c r="X859" s="143"/>
      <c r="Y859" s="143"/>
      <c r="Z859" s="143"/>
      <c r="AA859" s="143"/>
    </row>
    <row r="860" spans="1:27" ht="18" customHeight="1">
      <c r="A860" s="143"/>
      <c r="B860" s="144"/>
      <c r="C860" s="166"/>
      <c r="D860" s="157"/>
      <c r="E860" s="157"/>
      <c r="F860" s="157"/>
      <c r="G860" s="157"/>
      <c r="H860" s="157"/>
      <c r="I860" s="157"/>
      <c r="J860" s="157"/>
      <c r="K860" s="143"/>
      <c r="L860" s="143"/>
      <c r="M860" s="143"/>
      <c r="N860" s="143"/>
      <c r="O860" s="143"/>
      <c r="P860" s="143"/>
      <c r="Q860" s="143"/>
      <c r="R860" s="143"/>
      <c r="S860" s="143"/>
      <c r="T860" s="143"/>
      <c r="U860" s="143"/>
      <c r="V860" s="143"/>
      <c r="W860" s="143"/>
      <c r="X860" s="143"/>
      <c r="Y860" s="143"/>
      <c r="Z860" s="143"/>
      <c r="AA860" s="143"/>
    </row>
    <row r="861" spans="1:27" ht="18" customHeight="1">
      <c r="A861" s="143"/>
      <c r="B861" s="144"/>
      <c r="C861" s="166"/>
      <c r="D861" s="157"/>
      <c r="E861" s="157"/>
      <c r="F861" s="157"/>
      <c r="G861" s="157"/>
      <c r="H861" s="157"/>
      <c r="I861" s="157"/>
      <c r="J861" s="157"/>
      <c r="K861" s="143"/>
      <c r="L861" s="143"/>
      <c r="M861" s="143"/>
      <c r="N861" s="143"/>
      <c r="O861" s="143"/>
      <c r="P861" s="143"/>
      <c r="Q861" s="143"/>
      <c r="R861" s="143"/>
      <c r="S861" s="143"/>
      <c r="T861" s="143"/>
      <c r="U861" s="143"/>
      <c r="V861" s="143"/>
      <c r="W861" s="143"/>
      <c r="X861" s="143"/>
      <c r="Y861" s="143"/>
      <c r="Z861" s="143"/>
      <c r="AA861" s="143"/>
    </row>
    <row r="862" spans="1:27" ht="18" customHeight="1">
      <c r="A862" s="143"/>
      <c r="B862" s="144"/>
      <c r="C862" s="166"/>
      <c r="D862" s="157"/>
      <c r="E862" s="157"/>
      <c r="F862" s="157"/>
      <c r="G862" s="157"/>
      <c r="H862" s="157"/>
      <c r="I862" s="157"/>
      <c r="J862" s="157"/>
      <c r="K862" s="143"/>
      <c r="L862" s="143"/>
      <c r="M862" s="143"/>
      <c r="N862" s="143"/>
      <c r="O862" s="143"/>
      <c r="P862" s="143"/>
      <c r="Q862" s="143"/>
      <c r="R862" s="143"/>
      <c r="S862" s="143"/>
      <c r="T862" s="143"/>
      <c r="U862" s="143"/>
      <c r="V862" s="143"/>
      <c r="W862" s="143"/>
      <c r="X862" s="143"/>
      <c r="Y862" s="143"/>
      <c r="Z862" s="143"/>
      <c r="AA862" s="143"/>
    </row>
    <row r="863" spans="1:27" ht="18" customHeight="1">
      <c r="A863" s="143"/>
      <c r="B863" s="144"/>
      <c r="C863" s="166"/>
      <c r="D863" s="157"/>
      <c r="E863" s="157"/>
      <c r="F863" s="157"/>
      <c r="G863" s="157"/>
      <c r="H863" s="157"/>
      <c r="I863" s="157"/>
      <c r="J863" s="157"/>
      <c r="K863" s="143"/>
      <c r="L863" s="143"/>
      <c r="M863" s="143"/>
      <c r="N863" s="143"/>
      <c r="O863" s="143"/>
      <c r="P863" s="143"/>
      <c r="Q863" s="143"/>
      <c r="R863" s="143"/>
      <c r="S863" s="143"/>
      <c r="T863" s="143"/>
      <c r="U863" s="143"/>
      <c r="V863" s="143"/>
      <c r="W863" s="143"/>
      <c r="X863" s="143"/>
      <c r="Y863" s="143"/>
      <c r="Z863" s="143"/>
      <c r="AA863" s="143"/>
    </row>
    <row r="864" spans="1:27" ht="18" customHeight="1">
      <c r="A864" s="143"/>
      <c r="B864" s="144"/>
      <c r="C864" s="166"/>
      <c r="D864" s="157"/>
      <c r="E864" s="157"/>
      <c r="F864" s="157"/>
      <c r="G864" s="157"/>
      <c r="H864" s="157"/>
      <c r="I864" s="157"/>
      <c r="J864" s="157"/>
      <c r="K864" s="143"/>
      <c r="L864" s="143"/>
      <c r="M864" s="143"/>
      <c r="N864" s="143"/>
      <c r="O864" s="143"/>
      <c r="P864" s="143"/>
      <c r="Q864" s="143"/>
      <c r="R864" s="143"/>
      <c r="S864" s="143"/>
      <c r="T864" s="143"/>
      <c r="U864" s="143"/>
      <c r="V864" s="143"/>
      <c r="W864" s="143"/>
      <c r="X864" s="143"/>
      <c r="Y864" s="143"/>
      <c r="Z864" s="143"/>
      <c r="AA864" s="143"/>
    </row>
    <row r="865" spans="1:27" ht="18" customHeight="1">
      <c r="A865" s="143"/>
      <c r="B865" s="144"/>
      <c r="C865" s="166"/>
      <c r="D865" s="157"/>
      <c r="E865" s="157"/>
      <c r="F865" s="157"/>
      <c r="G865" s="157"/>
      <c r="H865" s="157"/>
      <c r="I865" s="157"/>
      <c r="J865" s="157"/>
      <c r="K865" s="143"/>
      <c r="L865" s="143"/>
      <c r="M865" s="143"/>
      <c r="N865" s="143"/>
      <c r="O865" s="143"/>
      <c r="P865" s="143"/>
      <c r="Q865" s="143"/>
      <c r="R865" s="143"/>
      <c r="S865" s="143"/>
      <c r="T865" s="143"/>
      <c r="U865" s="143"/>
      <c r="V865" s="143"/>
      <c r="W865" s="143"/>
      <c r="X865" s="143"/>
      <c r="Y865" s="143"/>
      <c r="Z865" s="143"/>
      <c r="AA865" s="143"/>
    </row>
    <row r="866" spans="1:27" ht="18" customHeight="1">
      <c r="A866" s="143"/>
      <c r="B866" s="144"/>
      <c r="C866" s="166"/>
      <c r="D866" s="157"/>
      <c r="E866" s="157"/>
      <c r="F866" s="157"/>
      <c r="G866" s="157"/>
      <c r="H866" s="157"/>
      <c r="I866" s="157"/>
      <c r="J866" s="157"/>
      <c r="K866" s="143"/>
      <c r="L866" s="143"/>
      <c r="M866" s="143"/>
      <c r="N866" s="143"/>
      <c r="O866" s="143"/>
      <c r="P866" s="143"/>
      <c r="Q866" s="143"/>
      <c r="R866" s="143"/>
      <c r="S866" s="143"/>
      <c r="T866" s="143"/>
      <c r="U866" s="143"/>
      <c r="V866" s="143"/>
      <c r="W866" s="143"/>
      <c r="X866" s="143"/>
      <c r="Y866" s="143"/>
      <c r="Z866" s="143"/>
      <c r="AA866" s="143"/>
    </row>
    <row r="867" spans="1:27" ht="18" customHeight="1">
      <c r="A867" s="143"/>
      <c r="B867" s="144"/>
      <c r="C867" s="166"/>
      <c r="D867" s="157"/>
      <c r="E867" s="157"/>
      <c r="F867" s="157"/>
      <c r="G867" s="157"/>
      <c r="H867" s="157"/>
      <c r="I867" s="157"/>
      <c r="J867" s="157"/>
      <c r="K867" s="143"/>
      <c r="L867" s="143"/>
      <c r="M867" s="143"/>
      <c r="N867" s="143"/>
      <c r="O867" s="143"/>
      <c r="P867" s="143"/>
      <c r="Q867" s="143"/>
      <c r="R867" s="143"/>
      <c r="S867" s="143"/>
      <c r="T867" s="143"/>
      <c r="U867" s="143"/>
      <c r="V867" s="143"/>
      <c r="W867" s="143"/>
      <c r="X867" s="143"/>
      <c r="Y867" s="143"/>
      <c r="Z867" s="143"/>
      <c r="AA867" s="143"/>
    </row>
    <row r="868" spans="1:27" ht="18" customHeight="1">
      <c r="A868" s="143"/>
      <c r="B868" s="144"/>
      <c r="C868" s="166"/>
      <c r="D868" s="157"/>
      <c r="E868" s="157"/>
      <c r="F868" s="157"/>
      <c r="G868" s="157"/>
      <c r="H868" s="157"/>
      <c r="I868" s="157"/>
      <c r="J868" s="157"/>
      <c r="K868" s="143"/>
      <c r="L868" s="143"/>
      <c r="M868" s="143"/>
      <c r="N868" s="143"/>
      <c r="O868" s="143"/>
      <c r="P868" s="143"/>
      <c r="Q868" s="143"/>
      <c r="R868" s="143"/>
      <c r="S868" s="143"/>
      <c r="T868" s="143"/>
      <c r="U868" s="143"/>
      <c r="V868" s="143"/>
      <c r="W868" s="143"/>
      <c r="X868" s="143"/>
      <c r="Y868" s="143"/>
      <c r="Z868" s="143"/>
      <c r="AA868" s="143"/>
    </row>
    <row r="869" spans="1:27" ht="18" customHeight="1">
      <c r="A869" s="143"/>
      <c r="B869" s="144"/>
      <c r="C869" s="166"/>
      <c r="D869" s="157"/>
      <c r="E869" s="157"/>
      <c r="F869" s="157"/>
      <c r="G869" s="157"/>
      <c r="H869" s="157"/>
      <c r="I869" s="157"/>
      <c r="J869" s="157"/>
      <c r="K869" s="143"/>
      <c r="L869" s="143"/>
      <c r="M869" s="143"/>
      <c r="N869" s="143"/>
      <c r="O869" s="143"/>
      <c r="P869" s="143"/>
      <c r="Q869" s="143"/>
      <c r="R869" s="143"/>
      <c r="S869" s="143"/>
      <c r="T869" s="143"/>
      <c r="U869" s="143"/>
      <c r="V869" s="143"/>
      <c r="W869" s="143"/>
      <c r="X869" s="143"/>
      <c r="Y869" s="143"/>
      <c r="Z869" s="143"/>
      <c r="AA869" s="143"/>
    </row>
    <row r="870" spans="1:27" ht="18" customHeight="1">
      <c r="A870" s="143"/>
      <c r="B870" s="144"/>
      <c r="C870" s="166"/>
      <c r="D870" s="157"/>
      <c r="E870" s="157"/>
      <c r="F870" s="157"/>
      <c r="G870" s="157"/>
      <c r="H870" s="157"/>
      <c r="I870" s="157"/>
      <c r="J870" s="157"/>
      <c r="K870" s="143"/>
      <c r="L870" s="143"/>
      <c r="M870" s="143"/>
      <c r="N870" s="143"/>
      <c r="O870" s="143"/>
      <c r="P870" s="143"/>
      <c r="Q870" s="143"/>
      <c r="R870" s="143"/>
      <c r="S870" s="143"/>
      <c r="T870" s="143"/>
      <c r="U870" s="143"/>
      <c r="V870" s="143"/>
      <c r="W870" s="143"/>
      <c r="X870" s="143"/>
      <c r="Y870" s="143"/>
      <c r="Z870" s="143"/>
      <c r="AA870" s="143"/>
    </row>
    <row r="871" spans="1:27" ht="18" customHeight="1">
      <c r="A871" s="143"/>
      <c r="B871" s="144"/>
      <c r="C871" s="166"/>
      <c r="D871" s="157"/>
      <c r="E871" s="157"/>
      <c r="F871" s="157"/>
      <c r="G871" s="157"/>
      <c r="H871" s="157"/>
      <c r="I871" s="157"/>
      <c r="J871" s="157"/>
      <c r="K871" s="143"/>
      <c r="L871" s="143"/>
      <c r="M871" s="143"/>
      <c r="N871" s="143"/>
      <c r="O871" s="143"/>
      <c r="P871" s="143"/>
      <c r="Q871" s="143"/>
      <c r="R871" s="143"/>
      <c r="S871" s="143"/>
      <c r="T871" s="143"/>
      <c r="U871" s="143"/>
      <c r="V871" s="143"/>
      <c r="W871" s="143"/>
      <c r="X871" s="143"/>
      <c r="Y871" s="143"/>
      <c r="Z871" s="143"/>
      <c r="AA871" s="143"/>
    </row>
    <row r="872" spans="1:27" ht="18" customHeight="1">
      <c r="A872" s="143"/>
      <c r="B872" s="144"/>
      <c r="C872" s="166"/>
      <c r="D872" s="157"/>
      <c r="E872" s="157"/>
      <c r="F872" s="157"/>
      <c r="G872" s="157"/>
      <c r="H872" s="157"/>
      <c r="I872" s="157"/>
      <c r="J872" s="157"/>
      <c r="K872" s="143"/>
      <c r="L872" s="143"/>
      <c r="M872" s="143"/>
      <c r="N872" s="143"/>
      <c r="O872" s="143"/>
      <c r="P872" s="143"/>
      <c r="Q872" s="143"/>
      <c r="R872" s="143"/>
      <c r="S872" s="143"/>
      <c r="T872" s="143"/>
      <c r="U872" s="143"/>
      <c r="V872" s="143"/>
      <c r="W872" s="143"/>
      <c r="X872" s="143"/>
      <c r="Y872" s="143"/>
      <c r="Z872" s="143"/>
      <c r="AA872" s="143"/>
    </row>
    <row r="873" spans="1:27" ht="18" customHeight="1">
      <c r="A873" s="143"/>
      <c r="B873" s="144"/>
      <c r="C873" s="166"/>
      <c r="D873" s="157"/>
      <c r="E873" s="157"/>
      <c r="F873" s="157"/>
      <c r="G873" s="157"/>
      <c r="H873" s="157"/>
      <c r="I873" s="157"/>
      <c r="J873" s="157"/>
      <c r="K873" s="143"/>
      <c r="L873" s="143"/>
      <c r="M873" s="143"/>
      <c r="N873" s="143"/>
      <c r="O873" s="143"/>
      <c r="P873" s="143"/>
      <c r="Q873" s="143"/>
      <c r="R873" s="143"/>
      <c r="S873" s="143"/>
      <c r="T873" s="143"/>
      <c r="U873" s="143"/>
      <c r="V873" s="143"/>
      <c r="W873" s="143"/>
      <c r="X873" s="143"/>
      <c r="Y873" s="143"/>
      <c r="Z873" s="143"/>
      <c r="AA873" s="143"/>
    </row>
    <row r="874" spans="1:27" ht="18" customHeight="1">
      <c r="A874" s="143"/>
      <c r="B874" s="144"/>
      <c r="C874" s="166"/>
      <c r="D874" s="157"/>
      <c r="E874" s="157"/>
      <c r="F874" s="157"/>
      <c r="G874" s="157"/>
      <c r="H874" s="157"/>
      <c r="I874" s="157"/>
      <c r="J874" s="157"/>
      <c r="K874" s="143"/>
      <c r="L874" s="143"/>
      <c r="M874" s="143"/>
      <c r="N874" s="143"/>
      <c r="O874" s="143"/>
      <c r="P874" s="143"/>
      <c r="Q874" s="143"/>
      <c r="R874" s="143"/>
      <c r="S874" s="143"/>
      <c r="T874" s="143"/>
      <c r="U874" s="143"/>
      <c r="V874" s="143"/>
      <c r="W874" s="143"/>
      <c r="X874" s="143"/>
      <c r="Y874" s="143"/>
      <c r="Z874" s="143"/>
      <c r="AA874" s="143"/>
    </row>
    <row r="875" spans="1:27" ht="18" customHeight="1">
      <c r="A875" s="143"/>
      <c r="B875" s="144"/>
      <c r="C875" s="166"/>
      <c r="D875" s="157"/>
      <c r="E875" s="157"/>
      <c r="F875" s="157"/>
      <c r="G875" s="157"/>
      <c r="H875" s="157"/>
      <c r="I875" s="157"/>
      <c r="J875" s="157"/>
      <c r="K875" s="143"/>
      <c r="L875" s="143"/>
      <c r="M875" s="143"/>
      <c r="N875" s="143"/>
      <c r="O875" s="143"/>
      <c r="P875" s="143"/>
      <c r="Q875" s="143"/>
      <c r="R875" s="143"/>
      <c r="S875" s="143"/>
      <c r="T875" s="143"/>
      <c r="U875" s="143"/>
      <c r="V875" s="143"/>
      <c r="W875" s="143"/>
      <c r="X875" s="143"/>
      <c r="Y875" s="143"/>
      <c r="Z875" s="143"/>
      <c r="AA875" s="143"/>
    </row>
    <row r="876" spans="1:27" ht="18" customHeight="1">
      <c r="A876" s="143"/>
      <c r="B876" s="144"/>
      <c r="C876" s="166"/>
      <c r="D876" s="157"/>
      <c r="E876" s="157"/>
      <c r="F876" s="157"/>
      <c r="G876" s="157"/>
      <c r="H876" s="157"/>
      <c r="I876" s="157"/>
      <c r="J876" s="157"/>
      <c r="K876" s="143"/>
      <c r="L876" s="143"/>
      <c r="M876" s="143"/>
      <c r="N876" s="143"/>
      <c r="O876" s="143"/>
      <c r="P876" s="143"/>
      <c r="Q876" s="143"/>
      <c r="R876" s="143"/>
      <c r="S876" s="143"/>
      <c r="T876" s="143"/>
      <c r="U876" s="143"/>
      <c r="V876" s="143"/>
      <c r="W876" s="143"/>
      <c r="X876" s="143"/>
      <c r="Y876" s="143"/>
      <c r="Z876" s="143"/>
      <c r="AA876" s="143"/>
    </row>
    <row r="877" spans="1:27" ht="18" customHeight="1">
      <c r="A877" s="143"/>
      <c r="B877" s="144"/>
      <c r="C877" s="166"/>
      <c r="D877" s="157"/>
      <c r="E877" s="157"/>
      <c r="F877" s="157"/>
      <c r="G877" s="157"/>
      <c r="H877" s="157"/>
      <c r="I877" s="157"/>
      <c r="J877" s="157"/>
      <c r="K877" s="143"/>
      <c r="L877" s="143"/>
      <c r="M877" s="143"/>
      <c r="N877" s="143"/>
      <c r="O877" s="143"/>
      <c r="P877" s="143"/>
      <c r="Q877" s="143"/>
      <c r="R877" s="143"/>
      <c r="S877" s="143"/>
      <c r="T877" s="143"/>
      <c r="U877" s="143"/>
      <c r="V877" s="143"/>
      <c r="W877" s="143"/>
      <c r="X877" s="143"/>
      <c r="Y877" s="143"/>
      <c r="Z877" s="143"/>
      <c r="AA877" s="143"/>
    </row>
    <row r="878" spans="1:27" ht="18" customHeight="1">
      <c r="A878" s="143"/>
      <c r="B878" s="144"/>
      <c r="C878" s="166"/>
      <c r="D878" s="157"/>
      <c r="E878" s="157"/>
      <c r="F878" s="157"/>
      <c r="G878" s="157"/>
      <c r="H878" s="157"/>
      <c r="I878" s="157"/>
      <c r="J878" s="157"/>
      <c r="K878" s="143"/>
      <c r="L878" s="143"/>
      <c r="M878" s="143"/>
      <c r="N878" s="143"/>
      <c r="O878" s="143"/>
      <c r="P878" s="143"/>
      <c r="Q878" s="143"/>
      <c r="R878" s="143"/>
      <c r="S878" s="143"/>
      <c r="T878" s="143"/>
      <c r="U878" s="143"/>
      <c r="V878" s="143"/>
      <c r="W878" s="143"/>
      <c r="X878" s="143"/>
      <c r="Y878" s="143"/>
      <c r="Z878" s="143"/>
      <c r="AA878" s="143"/>
    </row>
    <row r="879" spans="1:27" ht="18" customHeight="1">
      <c r="A879" s="143"/>
      <c r="B879" s="144"/>
      <c r="C879" s="166"/>
      <c r="D879" s="157"/>
      <c r="E879" s="157"/>
      <c r="F879" s="157"/>
      <c r="G879" s="157"/>
      <c r="H879" s="157"/>
      <c r="I879" s="157"/>
      <c r="J879" s="157"/>
      <c r="K879" s="143"/>
      <c r="L879" s="143"/>
      <c r="M879" s="143"/>
      <c r="N879" s="143"/>
      <c r="O879" s="143"/>
      <c r="P879" s="143"/>
      <c r="Q879" s="143"/>
      <c r="R879" s="143"/>
      <c r="S879" s="143"/>
      <c r="T879" s="143"/>
      <c r="U879" s="143"/>
      <c r="V879" s="143"/>
      <c r="W879" s="143"/>
      <c r="X879" s="143"/>
      <c r="Y879" s="143"/>
      <c r="Z879" s="143"/>
      <c r="AA879" s="143"/>
    </row>
    <row r="880" spans="1:27" ht="18" customHeight="1">
      <c r="A880" s="143"/>
      <c r="B880" s="144"/>
      <c r="C880" s="166"/>
      <c r="D880" s="157"/>
      <c r="E880" s="157"/>
      <c r="F880" s="157"/>
      <c r="G880" s="157"/>
      <c r="H880" s="157"/>
      <c r="I880" s="157"/>
      <c r="J880" s="157"/>
      <c r="K880" s="143"/>
      <c r="L880" s="143"/>
      <c r="M880" s="143"/>
      <c r="N880" s="143"/>
      <c r="O880" s="143"/>
      <c r="P880" s="143"/>
      <c r="Q880" s="143"/>
      <c r="R880" s="143"/>
      <c r="S880" s="143"/>
      <c r="T880" s="143"/>
      <c r="U880" s="143"/>
      <c r="V880" s="143"/>
      <c r="W880" s="143"/>
      <c r="X880" s="143"/>
      <c r="Y880" s="143"/>
      <c r="Z880" s="143"/>
      <c r="AA880" s="143"/>
    </row>
    <row r="881" spans="1:27" ht="18" customHeight="1">
      <c r="A881" s="143"/>
      <c r="B881" s="144"/>
      <c r="C881" s="166"/>
      <c r="D881" s="157"/>
      <c r="E881" s="157"/>
      <c r="F881" s="157"/>
      <c r="G881" s="157"/>
      <c r="H881" s="157"/>
      <c r="I881" s="157"/>
      <c r="J881" s="157"/>
      <c r="K881" s="143"/>
      <c r="L881" s="143"/>
      <c r="M881" s="143"/>
      <c r="N881" s="143"/>
      <c r="O881" s="143"/>
      <c r="P881" s="143"/>
      <c r="Q881" s="143"/>
      <c r="R881" s="143"/>
      <c r="S881" s="143"/>
      <c r="T881" s="143"/>
      <c r="U881" s="143"/>
      <c r="V881" s="143"/>
      <c r="W881" s="143"/>
      <c r="X881" s="143"/>
      <c r="Y881" s="143"/>
      <c r="Z881" s="143"/>
      <c r="AA881" s="143"/>
    </row>
    <row r="882" spans="1:27" ht="18" customHeight="1">
      <c r="A882" s="143"/>
      <c r="B882" s="144"/>
      <c r="C882" s="166"/>
      <c r="D882" s="157"/>
      <c r="E882" s="157"/>
      <c r="F882" s="157"/>
      <c r="G882" s="157"/>
      <c r="H882" s="157"/>
      <c r="I882" s="157"/>
      <c r="J882" s="157"/>
      <c r="K882" s="143"/>
      <c r="L882" s="143"/>
      <c r="M882" s="143"/>
      <c r="N882" s="143"/>
      <c r="O882" s="143"/>
      <c r="P882" s="143"/>
      <c r="Q882" s="143"/>
      <c r="R882" s="143"/>
      <c r="S882" s="143"/>
      <c r="T882" s="143"/>
      <c r="U882" s="143"/>
      <c r="V882" s="143"/>
      <c r="W882" s="143"/>
      <c r="X882" s="143"/>
      <c r="Y882" s="143"/>
      <c r="Z882" s="143"/>
      <c r="AA882" s="143"/>
    </row>
    <row r="883" spans="1:27" ht="18" customHeight="1">
      <c r="A883" s="143"/>
      <c r="B883" s="144"/>
      <c r="C883" s="166"/>
      <c r="D883" s="157"/>
      <c r="E883" s="157"/>
      <c r="F883" s="157"/>
      <c r="G883" s="157"/>
      <c r="H883" s="157"/>
      <c r="I883" s="157"/>
      <c r="J883" s="157"/>
      <c r="K883" s="143"/>
      <c r="L883" s="143"/>
      <c r="M883" s="143"/>
      <c r="N883" s="143"/>
      <c r="O883" s="143"/>
      <c r="P883" s="143"/>
      <c r="Q883" s="143"/>
      <c r="R883" s="143"/>
      <c r="S883" s="143"/>
      <c r="T883" s="143"/>
      <c r="U883" s="143"/>
      <c r="V883" s="143"/>
      <c r="W883" s="143"/>
      <c r="X883" s="143"/>
      <c r="Y883" s="143"/>
      <c r="Z883" s="143"/>
      <c r="AA883" s="143"/>
    </row>
    <row r="884" spans="1:27" ht="18" customHeight="1">
      <c r="A884" s="143"/>
      <c r="B884" s="144"/>
      <c r="C884" s="166"/>
      <c r="D884" s="157"/>
      <c r="E884" s="157"/>
      <c r="F884" s="157"/>
      <c r="G884" s="157"/>
      <c r="H884" s="157"/>
      <c r="I884" s="157"/>
      <c r="J884" s="157"/>
      <c r="K884" s="143"/>
      <c r="L884" s="143"/>
      <c r="M884" s="143"/>
      <c r="N884" s="143"/>
      <c r="O884" s="143"/>
      <c r="P884" s="143"/>
      <c r="Q884" s="143"/>
      <c r="R884" s="143"/>
      <c r="S884" s="143"/>
      <c r="T884" s="143"/>
      <c r="U884" s="143"/>
      <c r="V884" s="143"/>
      <c r="W884" s="143"/>
      <c r="X884" s="143"/>
      <c r="Y884" s="143"/>
      <c r="Z884" s="143"/>
      <c r="AA884" s="143"/>
    </row>
    <row r="885" spans="1:27" ht="18" customHeight="1">
      <c r="A885" s="143"/>
      <c r="B885" s="144"/>
      <c r="C885" s="166"/>
      <c r="D885" s="157"/>
      <c r="E885" s="157"/>
      <c r="F885" s="157"/>
      <c r="G885" s="157"/>
      <c r="H885" s="157"/>
      <c r="I885" s="157"/>
      <c r="J885" s="157"/>
      <c r="K885" s="143"/>
      <c r="L885" s="143"/>
      <c r="M885" s="143"/>
      <c r="N885" s="143"/>
      <c r="O885" s="143"/>
      <c r="P885" s="143"/>
      <c r="Q885" s="143"/>
      <c r="R885" s="143"/>
      <c r="S885" s="143"/>
      <c r="T885" s="143"/>
      <c r="U885" s="143"/>
      <c r="V885" s="143"/>
      <c r="W885" s="143"/>
      <c r="X885" s="143"/>
      <c r="Y885" s="143"/>
      <c r="Z885" s="143"/>
      <c r="AA885" s="143"/>
    </row>
    <row r="886" spans="1:27" ht="18" customHeight="1">
      <c r="A886" s="143"/>
      <c r="B886" s="144"/>
      <c r="C886" s="166"/>
      <c r="D886" s="157"/>
      <c r="E886" s="157"/>
      <c r="F886" s="157"/>
      <c r="G886" s="157"/>
      <c r="H886" s="157"/>
      <c r="I886" s="157"/>
      <c r="J886" s="157"/>
      <c r="K886" s="143"/>
      <c r="L886" s="143"/>
      <c r="M886" s="143"/>
      <c r="N886" s="143"/>
      <c r="O886" s="143"/>
      <c r="P886" s="143"/>
      <c r="Q886" s="143"/>
      <c r="R886" s="143"/>
      <c r="S886" s="143"/>
      <c r="T886" s="143"/>
      <c r="U886" s="143"/>
      <c r="V886" s="143"/>
      <c r="W886" s="143"/>
      <c r="X886" s="143"/>
      <c r="Y886" s="143"/>
      <c r="Z886" s="143"/>
      <c r="AA886" s="143"/>
    </row>
    <row r="887" spans="1:27" ht="18" customHeight="1">
      <c r="A887" s="143"/>
      <c r="B887" s="144"/>
      <c r="C887" s="166"/>
      <c r="D887" s="157"/>
      <c r="E887" s="157"/>
      <c r="F887" s="157"/>
      <c r="G887" s="157"/>
      <c r="H887" s="157"/>
      <c r="I887" s="157"/>
      <c r="J887" s="157"/>
      <c r="K887" s="143"/>
      <c r="L887" s="143"/>
      <c r="M887" s="143"/>
      <c r="N887" s="143"/>
      <c r="O887" s="143"/>
      <c r="P887" s="143"/>
      <c r="Q887" s="143"/>
      <c r="R887" s="143"/>
      <c r="S887" s="143"/>
      <c r="T887" s="143"/>
      <c r="U887" s="143"/>
      <c r="V887" s="143"/>
      <c r="W887" s="143"/>
      <c r="X887" s="143"/>
      <c r="Y887" s="143"/>
      <c r="Z887" s="143"/>
      <c r="AA887" s="143"/>
    </row>
    <row r="888" spans="1:27" ht="18" customHeight="1">
      <c r="A888" s="143"/>
      <c r="B888" s="144"/>
      <c r="C888" s="166"/>
      <c r="D888" s="157"/>
      <c r="E888" s="157"/>
      <c r="F888" s="157"/>
      <c r="G888" s="157"/>
      <c r="H888" s="157"/>
      <c r="I888" s="157"/>
      <c r="J888" s="157"/>
      <c r="K888" s="143"/>
      <c r="L888" s="143"/>
      <c r="M888" s="143"/>
      <c r="N888" s="143"/>
      <c r="O888" s="143"/>
      <c r="P888" s="143"/>
      <c r="Q888" s="143"/>
      <c r="R888" s="143"/>
      <c r="S888" s="143"/>
      <c r="T888" s="143"/>
      <c r="U888" s="143"/>
      <c r="V888" s="143"/>
      <c r="W888" s="143"/>
      <c r="X888" s="143"/>
      <c r="Y888" s="143"/>
      <c r="Z888" s="143"/>
      <c r="AA888" s="143"/>
    </row>
    <row r="889" spans="1:27" ht="18" customHeight="1">
      <c r="A889" s="143"/>
      <c r="B889" s="144"/>
      <c r="C889" s="166"/>
      <c r="D889" s="157"/>
      <c r="E889" s="157"/>
      <c r="F889" s="157"/>
      <c r="G889" s="157"/>
      <c r="H889" s="157"/>
      <c r="I889" s="157"/>
      <c r="J889" s="157"/>
      <c r="K889" s="143"/>
      <c r="L889" s="143"/>
      <c r="M889" s="143"/>
      <c r="N889" s="143"/>
      <c r="O889" s="143"/>
      <c r="P889" s="143"/>
      <c r="Q889" s="143"/>
      <c r="R889" s="143"/>
      <c r="S889" s="143"/>
      <c r="T889" s="143"/>
      <c r="U889" s="143"/>
      <c r="V889" s="143"/>
      <c r="W889" s="143"/>
      <c r="X889" s="143"/>
      <c r="Y889" s="143"/>
      <c r="Z889" s="143"/>
      <c r="AA889" s="143"/>
    </row>
    <row r="890" spans="1:27" ht="18" customHeight="1">
      <c r="A890" s="143"/>
      <c r="B890" s="144"/>
      <c r="C890" s="166"/>
      <c r="D890" s="157"/>
      <c r="E890" s="157"/>
      <c r="F890" s="157"/>
      <c r="G890" s="157"/>
      <c r="H890" s="157"/>
      <c r="I890" s="157"/>
      <c r="J890" s="157"/>
      <c r="K890" s="143"/>
      <c r="L890" s="143"/>
      <c r="M890" s="143"/>
      <c r="N890" s="143"/>
      <c r="O890" s="143"/>
      <c r="P890" s="143"/>
      <c r="Q890" s="143"/>
      <c r="R890" s="143"/>
      <c r="S890" s="143"/>
      <c r="T890" s="143"/>
      <c r="U890" s="143"/>
      <c r="V890" s="143"/>
      <c r="W890" s="143"/>
      <c r="X890" s="143"/>
      <c r="Y890" s="143"/>
      <c r="Z890" s="143"/>
      <c r="AA890" s="143"/>
    </row>
    <row r="891" spans="1:27" ht="18" customHeight="1">
      <c r="A891" s="143"/>
      <c r="B891" s="144"/>
      <c r="C891" s="166"/>
      <c r="D891" s="157"/>
      <c r="E891" s="157"/>
      <c r="F891" s="157"/>
      <c r="G891" s="157"/>
      <c r="H891" s="157"/>
      <c r="I891" s="157"/>
      <c r="J891" s="157"/>
      <c r="K891" s="143"/>
      <c r="L891" s="143"/>
      <c r="M891" s="143"/>
      <c r="N891" s="143"/>
      <c r="O891" s="143"/>
      <c r="P891" s="143"/>
      <c r="Q891" s="143"/>
      <c r="R891" s="143"/>
      <c r="S891" s="143"/>
      <c r="T891" s="143"/>
      <c r="U891" s="143"/>
      <c r="V891" s="143"/>
      <c r="W891" s="143"/>
      <c r="X891" s="143"/>
      <c r="Y891" s="143"/>
      <c r="Z891" s="143"/>
      <c r="AA891" s="143"/>
    </row>
    <row r="892" spans="1:27" ht="18" customHeight="1">
      <c r="A892" s="143"/>
      <c r="B892" s="144"/>
      <c r="C892" s="166"/>
      <c r="D892" s="157"/>
      <c r="E892" s="157"/>
      <c r="F892" s="157"/>
      <c r="G892" s="157"/>
      <c r="H892" s="157"/>
      <c r="I892" s="157"/>
      <c r="J892" s="157"/>
      <c r="K892" s="143"/>
      <c r="L892" s="143"/>
      <c r="M892" s="143"/>
      <c r="N892" s="143"/>
      <c r="O892" s="143"/>
      <c r="P892" s="143"/>
      <c r="Q892" s="143"/>
      <c r="R892" s="143"/>
      <c r="S892" s="143"/>
      <c r="T892" s="143"/>
      <c r="U892" s="143"/>
      <c r="V892" s="143"/>
      <c r="W892" s="143"/>
      <c r="X892" s="143"/>
      <c r="Y892" s="143"/>
      <c r="Z892" s="143"/>
      <c r="AA892" s="143"/>
    </row>
    <row r="893" spans="1:27" ht="18" customHeight="1">
      <c r="A893" s="143"/>
      <c r="B893" s="144"/>
      <c r="C893" s="166"/>
      <c r="D893" s="157"/>
      <c r="E893" s="157"/>
      <c r="F893" s="157"/>
      <c r="G893" s="157"/>
      <c r="H893" s="157"/>
      <c r="I893" s="157"/>
      <c r="J893" s="157"/>
      <c r="K893" s="143"/>
      <c r="L893" s="143"/>
      <c r="M893" s="143"/>
      <c r="N893" s="143"/>
      <c r="O893" s="143"/>
      <c r="P893" s="143"/>
      <c r="Q893" s="143"/>
      <c r="R893" s="143"/>
      <c r="S893" s="143"/>
      <c r="T893" s="143"/>
      <c r="U893" s="143"/>
      <c r="V893" s="143"/>
      <c r="W893" s="143"/>
      <c r="X893" s="143"/>
      <c r="Y893" s="143"/>
      <c r="Z893" s="143"/>
      <c r="AA893" s="143"/>
    </row>
    <row r="894" spans="1:27" ht="18" customHeight="1">
      <c r="A894" s="143"/>
      <c r="B894" s="144"/>
      <c r="C894" s="166"/>
      <c r="D894" s="157"/>
      <c r="E894" s="157"/>
      <c r="F894" s="157"/>
      <c r="G894" s="157"/>
      <c r="H894" s="157"/>
      <c r="I894" s="157"/>
      <c r="J894" s="157"/>
      <c r="K894" s="143"/>
      <c r="L894" s="143"/>
      <c r="M894" s="143"/>
      <c r="N894" s="143"/>
      <c r="O894" s="143"/>
      <c r="P894" s="143"/>
      <c r="Q894" s="143"/>
      <c r="R894" s="143"/>
      <c r="S894" s="143"/>
      <c r="T894" s="143"/>
      <c r="U894" s="143"/>
      <c r="V894" s="143"/>
      <c r="W894" s="143"/>
      <c r="X894" s="143"/>
      <c r="Y894" s="143"/>
      <c r="Z894" s="143"/>
      <c r="AA894" s="143"/>
    </row>
    <row r="895" spans="1:27" ht="18" customHeight="1">
      <c r="A895" s="143"/>
      <c r="B895" s="144"/>
      <c r="C895" s="166"/>
      <c r="D895" s="157"/>
      <c r="E895" s="157"/>
      <c r="F895" s="157"/>
      <c r="G895" s="157"/>
      <c r="H895" s="157"/>
      <c r="I895" s="157"/>
      <c r="J895" s="157"/>
      <c r="K895" s="143"/>
      <c r="L895" s="143"/>
      <c r="M895" s="143"/>
      <c r="N895" s="143"/>
      <c r="O895" s="143"/>
      <c r="P895" s="143"/>
      <c r="Q895" s="143"/>
      <c r="R895" s="143"/>
      <c r="S895" s="143"/>
      <c r="T895" s="143"/>
      <c r="U895" s="143"/>
      <c r="V895" s="143"/>
      <c r="W895" s="143"/>
      <c r="X895" s="143"/>
      <c r="Y895" s="143"/>
      <c r="Z895" s="143"/>
      <c r="AA895" s="143"/>
    </row>
    <row r="896" spans="1:27" ht="18" customHeight="1">
      <c r="A896" s="143"/>
      <c r="B896" s="144"/>
      <c r="C896" s="166"/>
      <c r="D896" s="157"/>
      <c r="E896" s="157"/>
      <c r="F896" s="157"/>
      <c r="G896" s="157"/>
      <c r="H896" s="157"/>
      <c r="I896" s="157"/>
      <c r="J896" s="157"/>
      <c r="K896" s="143"/>
      <c r="L896" s="143"/>
      <c r="M896" s="143"/>
      <c r="N896" s="143"/>
      <c r="O896" s="143"/>
      <c r="P896" s="143"/>
      <c r="Q896" s="143"/>
      <c r="R896" s="143"/>
      <c r="S896" s="143"/>
      <c r="T896" s="143"/>
      <c r="U896" s="143"/>
      <c r="V896" s="143"/>
      <c r="W896" s="143"/>
      <c r="X896" s="143"/>
      <c r="Y896" s="143"/>
      <c r="Z896" s="143"/>
      <c r="AA896" s="143"/>
    </row>
    <row r="897" spans="1:27" ht="18" customHeight="1">
      <c r="A897" s="143"/>
      <c r="B897" s="144"/>
      <c r="C897" s="166"/>
      <c r="D897" s="157"/>
      <c r="E897" s="157"/>
      <c r="F897" s="157"/>
      <c r="G897" s="157"/>
      <c r="H897" s="157"/>
      <c r="I897" s="157"/>
      <c r="J897" s="157"/>
      <c r="K897" s="143"/>
      <c r="L897" s="143"/>
      <c r="M897" s="143"/>
      <c r="N897" s="143"/>
      <c r="O897" s="143"/>
      <c r="P897" s="143"/>
      <c r="Q897" s="143"/>
      <c r="R897" s="143"/>
      <c r="S897" s="143"/>
      <c r="T897" s="143"/>
      <c r="U897" s="143"/>
      <c r="V897" s="143"/>
      <c r="W897" s="143"/>
      <c r="X897" s="143"/>
      <c r="Y897" s="143"/>
      <c r="Z897" s="143"/>
      <c r="AA897" s="143"/>
    </row>
    <row r="898" spans="1:27" ht="18" customHeight="1">
      <c r="A898" s="143"/>
      <c r="B898" s="144"/>
      <c r="C898" s="166"/>
      <c r="D898" s="157"/>
      <c r="E898" s="157"/>
      <c r="F898" s="157"/>
      <c r="G898" s="157"/>
      <c r="H898" s="157"/>
      <c r="I898" s="157"/>
      <c r="J898" s="157"/>
      <c r="K898" s="143"/>
      <c r="L898" s="143"/>
      <c r="M898" s="143"/>
      <c r="N898" s="143"/>
      <c r="O898" s="143"/>
      <c r="P898" s="143"/>
      <c r="Q898" s="143"/>
      <c r="R898" s="143"/>
      <c r="S898" s="143"/>
      <c r="T898" s="143"/>
      <c r="U898" s="143"/>
      <c r="V898" s="143"/>
      <c r="W898" s="143"/>
      <c r="X898" s="143"/>
      <c r="Y898" s="143"/>
      <c r="Z898" s="143"/>
      <c r="AA898" s="143"/>
    </row>
    <row r="899" spans="1:27" ht="18" customHeight="1">
      <c r="A899" s="143"/>
      <c r="B899" s="144"/>
      <c r="C899" s="166"/>
      <c r="D899" s="157"/>
      <c r="E899" s="157"/>
      <c r="F899" s="157"/>
      <c r="G899" s="157"/>
      <c r="H899" s="157"/>
      <c r="I899" s="157"/>
      <c r="J899" s="157"/>
      <c r="K899" s="143"/>
      <c r="L899" s="143"/>
      <c r="M899" s="143"/>
      <c r="N899" s="143"/>
      <c r="O899" s="143"/>
      <c r="P899" s="143"/>
      <c r="Q899" s="143"/>
      <c r="R899" s="143"/>
      <c r="S899" s="143"/>
      <c r="T899" s="143"/>
      <c r="U899" s="143"/>
      <c r="V899" s="143"/>
      <c r="W899" s="143"/>
      <c r="X899" s="143"/>
      <c r="Y899" s="143"/>
      <c r="Z899" s="143"/>
      <c r="AA899" s="143"/>
    </row>
    <row r="900" spans="1:27" ht="18" customHeight="1">
      <c r="A900" s="143"/>
      <c r="B900" s="144"/>
      <c r="C900" s="166"/>
      <c r="D900" s="157"/>
      <c r="E900" s="157"/>
      <c r="F900" s="157"/>
      <c r="G900" s="157"/>
      <c r="H900" s="157"/>
      <c r="I900" s="157"/>
      <c r="J900" s="157"/>
      <c r="K900" s="143"/>
      <c r="L900" s="143"/>
      <c r="M900" s="143"/>
      <c r="N900" s="143"/>
      <c r="O900" s="143"/>
      <c r="P900" s="143"/>
      <c r="Q900" s="143"/>
      <c r="R900" s="143"/>
      <c r="S900" s="143"/>
      <c r="T900" s="143"/>
      <c r="U900" s="143"/>
      <c r="V900" s="143"/>
      <c r="W900" s="143"/>
      <c r="X900" s="143"/>
      <c r="Y900" s="143"/>
      <c r="Z900" s="143"/>
      <c r="AA900" s="143"/>
    </row>
    <row r="901" spans="1:27" ht="18" customHeight="1">
      <c r="A901" s="143"/>
      <c r="B901" s="144"/>
      <c r="C901" s="166"/>
      <c r="D901" s="157"/>
      <c r="E901" s="157"/>
      <c r="F901" s="157"/>
      <c r="G901" s="157"/>
      <c r="H901" s="157"/>
      <c r="I901" s="157"/>
      <c r="J901" s="157"/>
      <c r="K901" s="143"/>
      <c r="L901" s="143"/>
      <c r="M901" s="143"/>
      <c r="N901" s="143"/>
      <c r="O901" s="143"/>
      <c r="P901" s="143"/>
      <c r="Q901" s="143"/>
      <c r="R901" s="143"/>
      <c r="S901" s="143"/>
      <c r="T901" s="143"/>
      <c r="U901" s="143"/>
      <c r="V901" s="143"/>
      <c r="W901" s="143"/>
      <c r="X901" s="143"/>
      <c r="Y901" s="143"/>
      <c r="Z901" s="143"/>
      <c r="AA901" s="143"/>
    </row>
    <row r="902" spans="1:27" ht="18" customHeight="1">
      <c r="A902" s="143"/>
      <c r="B902" s="144"/>
      <c r="C902" s="166"/>
      <c r="D902" s="157"/>
      <c r="E902" s="157"/>
      <c r="F902" s="157"/>
      <c r="G902" s="157"/>
      <c r="H902" s="157"/>
      <c r="I902" s="157"/>
      <c r="J902" s="157"/>
      <c r="K902" s="143"/>
      <c r="L902" s="143"/>
      <c r="M902" s="143"/>
      <c r="N902" s="143"/>
      <c r="O902" s="143"/>
      <c r="P902" s="143"/>
      <c r="Q902" s="143"/>
      <c r="R902" s="143"/>
      <c r="S902" s="143"/>
      <c r="T902" s="143"/>
      <c r="U902" s="143"/>
      <c r="V902" s="143"/>
      <c r="W902" s="143"/>
      <c r="X902" s="143"/>
      <c r="Y902" s="143"/>
      <c r="Z902" s="143"/>
      <c r="AA902" s="143"/>
    </row>
    <row r="903" spans="1:27" ht="18" customHeight="1">
      <c r="A903" s="143"/>
      <c r="B903" s="144"/>
      <c r="C903" s="166"/>
      <c r="D903" s="157"/>
      <c r="E903" s="157"/>
      <c r="F903" s="157"/>
      <c r="G903" s="157"/>
      <c r="H903" s="157"/>
      <c r="I903" s="157"/>
      <c r="J903" s="157"/>
      <c r="K903" s="143"/>
      <c r="L903" s="143"/>
      <c r="M903" s="143"/>
      <c r="N903" s="143"/>
      <c r="O903" s="143"/>
      <c r="P903" s="143"/>
      <c r="Q903" s="143"/>
      <c r="R903" s="143"/>
      <c r="S903" s="143"/>
      <c r="T903" s="143"/>
      <c r="U903" s="143"/>
      <c r="V903" s="143"/>
      <c r="W903" s="143"/>
      <c r="X903" s="143"/>
      <c r="Y903" s="143"/>
      <c r="Z903" s="143"/>
      <c r="AA903" s="143"/>
    </row>
    <row r="904" spans="1:27" ht="18" customHeight="1">
      <c r="A904" s="143"/>
      <c r="B904" s="144"/>
      <c r="C904" s="166"/>
      <c r="D904" s="157"/>
      <c r="E904" s="157"/>
      <c r="F904" s="157"/>
      <c r="G904" s="157"/>
      <c r="H904" s="157"/>
      <c r="I904" s="157"/>
      <c r="J904" s="157"/>
      <c r="K904" s="143"/>
      <c r="L904" s="143"/>
      <c r="M904" s="143"/>
      <c r="N904" s="143"/>
      <c r="O904" s="143"/>
      <c r="P904" s="143"/>
      <c r="Q904" s="143"/>
      <c r="R904" s="143"/>
      <c r="S904" s="143"/>
      <c r="T904" s="143"/>
      <c r="U904" s="143"/>
      <c r="V904" s="143"/>
      <c r="W904" s="143"/>
      <c r="X904" s="143"/>
      <c r="Y904" s="143"/>
      <c r="Z904" s="143"/>
      <c r="AA904" s="143"/>
    </row>
    <row r="905" spans="1:27" ht="18" customHeight="1">
      <c r="A905" s="143"/>
      <c r="B905" s="144"/>
      <c r="C905" s="166"/>
      <c r="D905" s="157"/>
      <c r="E905" s="157"/>
      <c r="F905" s="157"/>
      <c r="G905" s="157"/>
      <c r="H905" s="157"/>
      <c r="I905" s="157"/>
      <c r="J905" s="157"/>
      <c r="K905" s="143"/>
      <c r="L905" s="143"/>
      <c r="M905" s="143"/>
      <c r="N905" s="143"/>
      <c r="O905" s="143"/>
      <c r="P905" s="143"/>
      <c r="Q905" s="143"/>
      <c r="R905" s="143"/>
      <c r="S905" s="143"/>
      <c r="T905" s="143"/>
      <c r="U905" s="143"/>
      <c r="V905" s="143"/>
      <c r="W905" s="143"/>
      <c r="X905" s="143"/>
      <c r="Y905" s="143"/>
      <c r="Z905" s="143"/>
      <c r="AA905" s="143"/>
    </row>
    <row r="906" spans="1:27" ht="18" customHeight="1">
      <c r="A906" s="143"/>
      <c r="B906" s="144"/>
      <c r="C906" s="166"/>
      <c r="D906" s="157"/>
      <c r="E906" s="157"/>
      <c r="F906" s="157"/>
      <c r="G906" s="157"/>
      <c r="H906" s="157"/>
      <c r="I906" s="157"/>
      <c r="J906" s="157"/>
      <c r="K906" s="143"/>
      <c r="L906" s="143"/>
      <c r="M906" s="143"/>
      <c r="N906" s="143"/>
      <c r="O906" s="143"/>
      <c r="P906" s="143"/>
      <c r="Q906" s="143"/>
      <c r="R906" s="143"/>
      <c r="S906" s="143"/>
      <c r="T906" s="143"/>
      <c r="U906" s="143"/>
      <c r="V906" s="143"/>
      <c r="W906" s="143"/>
      <c r="X906" s="143"/>
      <c r="Y906" s="143"/>
      <c r="Z906" s="143"/>
      <c r="AA906" s="143"/>
    </row>
    <row r="907" spans="1:27" ht="18" customHeight="1">
      <c r="A907" s="143"/>
      <c r="B907" s="144"/>
      <c r="C907" s="166"/>
      <c r="D907" s="157"/>
      <c r="E907" s="157"/>
      <c r="F907" s="157"/>
      <c r="G907" s="157"/>
      <c r="H907" s="157"/>
      <c r="I907" s="157"/>
      <c r="J907" s="157"/>
      <c r="K907" s="143"/>
      <c r="L907" s="143"/>
      <c r="M907" s="143"/>
      <c r="N907" s="143"/>
      <c r="O907" s="143"/>
      <c r="P907" s="143"/>
      <c r="Q907" s="143"/>
      <c r="R907" s="143"/>
      <c r="S907" s="143"/>
      <c r="T907" s="143"/>
      <c r="U907" s="143"/>
      <c r="V907" s="143"/>
      <c r="W907" s="143"/>
      <c r="X907" s="143"/>
      <c r="Y907" s="143"/>
      <c r="Z907" s="143"/>
      <c r="AA907" s="143"/>
    </row>
    <row r="908" spans="1:27" ht="18" customHeight="1">
      <c r="A908" s="143"/>
      <c r="B908" s="144"/>
      <c r="C908" s="166"/>
      <c r="D908" s="157"/>
      <c r="E908" s="157"/>
      <c r="F908" s="157"/>
      <c r="G908" s="157"/>
      <c r="H908" s="157"/>
      <c r="I908" s="157"/>
      <c r="J908" s="157"/>
      <c r="K908" s="143"/>
      <c r="L908" s="143"/>
      <c r="M908" s="143"/>
      <c r="N908" s="143"/>
      <c r="O908" s="143"/>
      <c r="P908" s="143"/>
      <c r="Q908" s="143"/>
      <c r="R908" s="143"/>
      <c r="S908" s="143"/>
      <c r="T908" s="143"/>
      <c r="U908" s="143"/>
      <c r="V908" s="143"/>
      <c r="W908" s="143"/>
      <c r="X908" s="143"/>
      <c r="Y908" s="143"/>
      <c r="Z908" s="143"/>
      <c r="AA908" s="143"/>
    </row>
    <row r="909" spans="1:27" ht="18" customHeight="1">
      <c r="A909" s="143"/>
      <c r="B909" s="144"/>
      <c r="C909" s="166"/>
      <c r="D909" s="157"/>
      <c r="E909" s="157"/>
      <c r="F909" s="157"/>
      <c r="G909" s="157"/>
      <c r="H909" s="157"/>
      <c r="I909" s="157"/>
      <c r="J909" s="157"/>
      <c r="K909" s="143"/>
      <c r="L909" s="143"/>
      <c r="M909" s="143"/>
      <c r="N909" s="143"/>
      <c r="O909" s="143"/>
      <c r="P909" s="143"/>
      <c r="Q909" s="143"/>
      <c r="R909" s="143"/>
      <c r="S909" s="143"/>
      <c r="T909" s="143"/>
      <c r="U909" s="143"/>
      <c r="V909" s="143"/>
      <c r="W909" s="143"/>
      <c r="X909" s="143"/>
      <c r="Y909" s="143"/>
      <c r="Z909" s="143"/>
      <c r="AA909" s="143"/>
    </row>
    <row r="910" spans="1:27" ht="18" customHeight="1">
      <c r="A910" s="143"/>
      <c r="B910" s="144"/>
      <c r="C910" s="166"/>
      <c r="D910" s="157"/>
      <c r="E910" s="157"/>
      <c r="F910" s="157"/>
      <c r="G910" s="157"/>
      <c r="H910" s="157"/>
      <c r="I910" s="157"/>
      <c r="J910" s="157"/>
      <c r="K910" s="143"/>
      <c r="L910" s="143"/>
      <c r="M910" s="143"/>
      <c r="N910" s="143"/>
      <c r="O910" s="143"/>
      <c r="P910" s="143"/>
      <c r="Q910" s="143"/>
      <c r="R910" s="143"/>
      <c r="S910" s="143"/>
      <c r="T910" s="143"/>
      <c r="U910" s="143"/>
      <c r="V910" s="143"/>
      <c r="W910" s="143"/>
      <c r="X910" s="143"/>
      <c r="Y910" s="143"/>
      <c r="Z910" s="143"/>
      <c r="AA910" s="143"/>
    </row>
    <row r="911" spans="1:27" ht="18" customHeight="1">
      <c r="A911" s="143"/>
      <c r="B911" s="144"/>
      <c r="C911" s="166"/>
      <c r="D911" s="157"/>
      <c r="E911" s="157"/>
      <c r="F911" s="157"/>
      <c r="G911" s="157"/>
      <c r="H911" s="157"/>
      <c r="I911" s="157"/>
      <c r="J911" s="157"/>
      <c r="K911" s="143"/>
      <c r="L911" s="143"/>
      <c r="M911" s="143"/>
      <c r="N911" s="143"/>
      <c r="O911" s="143"/>
      <c r="P911" s="143"/>
      <c r="Q911" s="143"/>
      <c r="R911" s="143"/>
      <c r="S911" s="143"/>
      <c r="T911" s="143"/>
      <c r="U911" s="143"/>
      <c r="V911" s="143"/>
      <c r="W911" s="143"/>
      <c r="X911" s="143"/>
      <c r="Y911" s="143"/>
      <c r="Z911" s="143"/>
      <c r="AA911" s="143"/>
    </row>
    <row r="912" spans="1:27" ht="18" customHeight="1">
      <c r="A912" s="143"/>
      <c r="B912" s="144"/>
      <c r="C912" s="166"/>
      <c r="D912" s="157"/>
      <c r="E912" s="157"/>
      <c r="F912" s="157"/>
      <c r="G912" s="157"/>
      <c r="H912" s="157"/>
      <c r="I912" s="157"/>
      <c r="J912" s="157"/>
      <c r="K912" s="143"/>
      <c r="L912" s="143"/>
      <c r="M912" s="143"/>
      <c r="N912" s="143"/>
      <c r="O912" s="143"/>
      <c r="P912" s="143"/>
      <c r="Q912" s="143"/>
      <c r="R912" s="143"/>
      <c r="S912" s="143"/>
      <c r="T912" s="143"/>
      <c r="U912" s="143"/>
      <c r="V912" s="143"/>
      <c r="W912" s="143"/>
      <c r="X912" s="143"/>
      <c r="Y912" s="143"/>
      <c r="Z912" s="143"/>
      <c r="AA912" s="143"/>
    </row>
    <row r="913" spans="1:27" ht="18" customHeight="1">
      <c r="A913" s="143"/>
      <c r="B913" s="144"/>
      <c r="C913" s="166"/>
      <c r="D913" s="157"/>
      <c r="E913" s="157"/>
      <c r="F913" s="157"/>
      <c r="G913" s="157"/>
      <c r="H913" s="157"/>
      <c r="I913" s="157"/>
      <c r="J913" s="157"/>
      <c r="K913" s="143"/>
      <c r="L913" s="143"/>
      <c r="M913" s="143"/>
      <c r="N913" s="143"/>
      <c r="O913" s="143"/>
      <c r="P913" s="143"/>
      <c r="Q913" s="143"/>
      <c r="R913" s="143"/>
      <c r="S913" s="143"/>
      <c r="T913" s="143"/>
      <c r="U913" s="143"/>
      <c r="V913" s="143"/>
      <c r="W913" s="143"/>
      <c r="X913" s="143"/>
      <c r="Y913" s="143"/>
      <c r="Z913" s="143"/>
      <c r="AA913" s="143"/>
    </row>
    <row r="914" spans="1:27" ht="18" customHeight="1">
      <c r="A914" s="143"/>
      <c r="B914" s="144"/>
      <c r="C914" s="166"/>
      <c r="D914" s="157"/>
      <c r="E914" s="157"/>
      <c r="F914" s="157"/>
      <c r="G914" s="157"/>
      <c r="H914" s="157"/>
      <c r="I914" s="157"/>
      <c r="J914" s="157"/>
      <c r="K914" s="143"/>
      <c r="L914" s="143"/>
      <c r="M914" s="143"/>
      <c r="N914" s="143"/>
      <c r="O914" s="143"/>
      <c r="P914" s="143"/>
      <c r="Q914" s="143"/>
      <c r="R914" s="143"/>
      <c r="S914" s="143"/>
      <c r="T914" s="143"/>
      <c r="U914" s="143"/>
      <c r="V914" s="143"/>
      <c r="W914" s="143"/>
      <c r="X914" s="143"/>
      <c r="Y914" s="143"/>
      <c r="Z914" s="143"/>
      <c r="AA914" s="143"/>
    </row>
    <row r="915" spans="1:27" ht="18" customHeight="1">
      <c r="A915" s="143"/>
      <c r="B915" s="144"/>
      <c r="C915" s="166"/>
      <c r="D915" s="157"/>
      <c r="E915" s="157"/>
      <c r="F915" s="157"/>
      <c r="G915" s="157"/>
      <c r="H915" s="157"/>
      <c r="I915" s="157"/>
      <c r="J915" s="157"/>
      <c r="K915" s="143"/>
      <c r="L915" s="143"/>
      <c r="M915" s="143"/>
      <c r="N915" s="143"/>
      <c r="O915" s="143"/>
      <c r="P915" s="143"/>
      <c r="Q915" s="143"/>
      <c r="R915" s="143"/>
      <c r="S915" s="143"/>
      <c r="T915" s="143"/>
      <c r="U915" s="143"/>
      <c r="V915" s="143"/>
      <c r="W915" s="143"/>
      <c r="X915" s="143"/>
      <c r="Y915" s="143"/>
      <c r="Z915" s="143"/>
      <c r="AA915" s="143"/>
    </row>
    <row r="916" spans="1:27" ht="18" customHeight="1">
      <c r="A916" s="143"/>
      <c r="B916" s="144"/>
      <c r="C916" s="166"/>
      <c r="D916" s="157"/>
      <c r="E916" s="157"/>
      <c r="F916" s="157"/>
      <c r="G916" s="157"/>
      <c r="H916" s="157"/>
      <c r="I916" s="157"/>
      <c r="J916" s="157"/>
      <c r="K916" s="143"/>
      <c r="L916" s="143"/>
      <c r="M916" s="143"/>
      <c r="N916" s="143"/>
      <c r="O916" s="143"/>
      <c r="P916" s="143"/>
      <c r="Q916" s="143"/>
      <c r="R916" s="143"/>
      <c r="S916" s="143"/>
      <c r="T916" s="143"/>
      <c r="U916" s="143"/>
      <c r="V916" s="143"/>
      <c r="W916" s="143"/>
      <c r="X916" s="143"/>
      <c r="Y916" s="143"/>
      <c r="Z916" s="143"/>
      <c r="AA916" s="143"/>
    </row>
    <row r="917" spans="1:27" ht="18" customHeight="1">
      <c r="A917" s="143"/>
      <c r="B917" s="144"/>
      <c r="C917" s="166"/>
      <c r="D917" s="157"/>
      <c r="E917" s="157"/>
      <c r="F917" s="157"/>
      <c r="G917" s="157"/>
      <c r="H917" s="157"/>
      <c r="I917" s="157"/>
      <c r="J917" s="157"/>
      <c r="K917" s="143"/>
      <c r="L917" s="143"/>
      <c r="M917" s="143"/>
      <c r="N917" s="143"/>
      <c r="O917" s="143"/>
      <c r="P917" s="143"/>
      <c r="Q917" s="143"/>
      <c r="R917" s="143"/>
      <c r="S917" s="143"/>
      <c r="T917" s="143"/>
      <c r="U917" s="143"/>
      <c r="V917" s="143"/>
      <c r="W917" s="143"/>
      <c r="X917" s="143"/>
      <c r="Y917" s="143"/>
      <c r="Z917" s="143"/>
      <c r="AA917" s="143"/>
    </row>
    <row r="918" spans="1:27" ht="18" customHeight="1">
      <c r="A918" s="143"/>
      <c r="B918" s="144"/>
      <c r="C918" s="166"/>
      <c r="D918" s="157"/>
      <c r="E918" s="157"/>
      <c r="F918" s="157"/>
      <c r="G918" s="157"/>
      <c r="H918" s="157"/>
      <c r="I918" s="157"/>
      <c r="J918" s="157"/>
      <c r="K918" s="143"/>
      <c r="L918" s="143"/>
      <c r="M918" s="143"/>
      <c r="N918" s="143"/>
      <c r="O918" s="143"/>
      <c r="P918" s="143"/>
      <c r="Q918" s="143"/>
      <c r="R918" s="143"/>
      <c r="S918" s="143"/>
      <c r="T918" s="143"/>
      <c r="U918" s="143"/>
      <c r="V918" s="143"/>
      <c r="W918" s="143"/>
      <c r="X918" s="143"/>
      <c r="Y918" s="143"/>
      <c r="Z918" s="143"/>
      <c r="AA918" s="143"/>
    </row>
    <row r="919" spans="1:27" ht="18" customHeight="1">
      <c r="A919" s="143"/>
      <c r="B919" s="144"/>
      <c r="C919" s="166"/>
      <c r="D919" s="157"/>
      <c r="E919" s="157"/>
      <c r="F919" s="157"/>
      <c r="G919" s="157"/>
      <c r="H919" s="157"/>
      <c r="I919" s="157"/>
      <c r="J919" s="157"/>
      <c r="K919" s="143"/>
      <c r="L919" s="143"/>
      <c r="M919" s="143"/>
      <c r="N919" s="143"/>
      <c r="O919" s="143"/>
      <c r="P919" s="143"/>
      <c r="Q919" s="143"/>
      <c r="R919" s="143"/>
      <c r="S919" s="143"/>
      <c r="T919" s="143"/>
      <c r="U919" s="143"/>
      <c r="V919" s="143"/>
      <c r="W919" s="143"/>
      <c r="X919" s="143"/>
      <c r="Y919" s="143"/>
      <c r="Z919" s="143"/>
      <c r="AA919" s="143"/>
    </row>
    <row r="920" spans="1:27" ht="18" customHeight="1">
      <c r="A920" s="143"/>
      <c r="B920" s="144"/>
      <c r="C920" s="166"/>
      <c r="D920" s="157"/>
      <c r="E920" s="157"/>
      <c r="F920" s="157"/>
      <c r="G920" s="157"/>
      <c r="H920" s="157"/>
      <c r="I920" s="157"/>
      <c r="J920" s="157"/>
      <c r="K920" s="143"/>
      <c r="L920" s="143"/>
      <c r="M920" s="143"/>
      <c r="N920" s="143"/>
      <c r="O920" s="143"/>
      <c r="P920" s="143"/>
      <c r="Q920" s="143"/>
      <c r="R920" s="143"/>
      <c r="S920" s="143"/>
      <c r="T920" s="143"/>
      <c r="U920" s="143"/>
      <c r="V920" s="143"/>
      <c r="W920" s="143"/>
      <c r="X920" s="143"/>
      <c r="Y920" s="143"/>
      <c r="Z920" s="143"/>
      <c r="AA920" s="143"/>
    </row>
    <row r="921" spans="1:27" ht="18" customHeight="1">
      <c r="A921" s="143"/>
      <c r="B921" s="144"/>
      <c r="C921" s="166"/>
      <c r="D921" s="157"/>
      <c r="E921" s="157"/>
      <c r="F921" s="157"/>
      <c r="G921" s="157"/>
      <c r="H921" s="157"/>
      <c r="I921" s="157"/>
      <c r="J921" s="157"/>
      <c r="K921" s="143"/>
      <c r="L921" s="143"/>
      <c r="M921" s="143"/>
      <c r="N921" s="143"/>
      <c r="O921" s="143"/>
      <c r="P921" s="143"/>
      <c r="Q921" s="143"/>
      <c r="R921" s="143"/>
      <c r="S921" s="143"/>
      <c r="T921" s="143"/>
      <c r="U921" s="143"/>
      <c r="V921" s="143"/>
      <c r="W921" s="143"/>
      <c r="X921" s="143"/>
      <c r="Y921" s="143"/>
      <c r="Z921" s="143"/>
      <c r="AA921" s="143"/>
    </row>
    <row r="922" spans="1:27" ht="18" customHeight="1">
      <c r="A922" s="143"/>
      <c r="B922" s="144"/>
      <c r="C922" s="166"/>
      <c r="D922" s="157"/>
      <c r="E922" s="157"/>
      <c r="F922" s="157"/>
      <c r="G922" s="157"/>
      <c r="H922" s="157"/>
      <c r="I922" s="157"/>
      <c r="J922" s="157"/>
      <c r="K922" s="143"/>
      <c r="L922" s="143"/>
      <c r="M922" s="143"/>
      <c r="N922" s="143"/>
      <c r="O922" s="143"/>
      <c r="P922" s="143"/>
      <c r="Q922" s="143"/>
      <c r="R922" s="143"/>
      <c r="S922" s="143"/>
      <c r="T922" s="143"/>
      <c r="U922" s="143"/>
      <c r="V922" s="143"/>
      <c r="W922" s="143"/>
      <c r="X922" s="143"/>
      <c r="Y922" s="143"/>
      <c r="Z922" s="143"/>
      <c r="AA922" s="143"/>
    </row>
    <row r="923" spans="1:27" ht="18" customHeight="1">
      <c r="A923" s="143"/>
      <c r="B923" s="144"/>
      <c r="C923" s="166"/>
      <c r="D923" s="157"/>
      <c r="E923" s="157"/>
      <c r="F923" s="157"/>
      <c r="G923" s="157"/>
      <c r="H923" s="157"/>
      <c r="I923" s="157"/>
      <c r="J923" s="157"/>
      <c r="K923" s="143"/>
      <c r="L923" s="143"/>
      <c r="M923" s="143"/>
      <c r="N923" s="143"/>
      <c r="O923" s="143"/>
      <c r="P923" s="143"/>
      <c r="Q923" s="143"/>
      <c r="R923" s="143"/>
      <c r="S923" s="143"/>
      <c r="T923" s="143"/>
      <c r="U923" s="143"/>
      <c r="V923" s="143"/>
      <c r="W923" s="143"/>
      <c r="X923" s="143"/>
      <c r="Y923" s="143"/>
      <c r="Z923" s="143"/>
      <c r="AA923" s="143"/>
    </row>
    <row r="924" spans="1:27" ht="18" customHeight="1">
      <c r="A924" s="143"/>
      <c r="B924" s="144"/>
      <c r="C924" s="166"/>
      <c r="D924" s="157"/>
      <c r="E924" s="157"/>
      <c r="F924" s="157"/>
      <c r="G924" s="157"/>
      <c r="H924" s="157"/>
      <c r="I924" s="157"/>
      <c r="J924" s="157"/>
      <c r="K924" s="143"/>
      <c r="L924" s="143"/>
      <c r="M924" s="143"/>
      <c r="N924" s="143"/>
      <c r="O924" s="143"/>
      <c r="P924" s="143"/>
      <c r="Q924" s="143"/>
      <c r="R924" s="143"/>
      <c r="S924" s="143"/>
      <c r="T924" s="143"/>
      <c r="U924" s="143"/>
      <c r="V924" s="143"/>
      <c r="W924" s="143"/>
      <c r="X924" s="143"/>
      <c r="Y924" s="143"/>
      <c r="Z924" s="143"/>
      <c r="AA924" s="143"/>
    </row>
    <row r="925" spans="1:27" ht="18" customHeight="1">
      <c r="A925" s="143"/>
      <c r="B925" s="144"/>
      <c r="C925" s="166"/>
      <c r="D925" s="157"/>
      <c r="E925" s="157"/>
      <c r="F925" s="157"/>
      <c r="G925" s="157"/>
      <c r="H925" s="157"/>
      <c r="I925" s="157"/>
      <c r="J925" s="157"/>
      <c r="K925" s="143"/>
      <c r="L925" s="143"/>
      <c r="M925" s="143"/>
      <c r="N925" s="143"/>
      <c r="O925" s="143"/>
      <c r="P925" s="143"/>
      <c r="Q925" s="143"/>
      <c r="R925" s="143"/>
      <c r="S925" s="143"/>
      <c r="T925" s="143"/>
      <c r="U925" s="143"/>
      <c r="V925" s="143"/>
      <c r="W925" s="143"/>
      <c r="X925" s="143"/>
      <c r="Y925" s="143"/>
      <c r="Z925" s="143"/>
      <c r="AA925" s="143"/>
    </row>
    <row r="926" spans="1:27" ht="18" customHeight="1">
      <c r="A926" s="143"/>
      <c r="B926" s="144"/>
      <c r="C926" s="166"/>
      <c r="D926" s="157"/>
      <c r="E926" s="157"/>
      <c r="F926" s="157"/>
      <c r="G926" s="157"/>
      <c r="H926" s="157"/>
      <c r="I926" s="157"/>
      <c r="J926" s="157"/>
      <c r="K926" s="143"/>
      <c r="L926" s="143"/>
      <c r="M926" s="143"/>
      <c r="N926" s="143"/>
      <c r="O926" s="143"/>
      <c r="P926" s="143"/>
      <c r="Q926" s="143"/>
      <c r="R926" s="143"/>
      <c r="S926" s="143"/>
      <c r="T926" s="143"/>
      <c r="U926" s="143"/>
      <c r="V926" s="143"/>
      <c r="W926" s="143"/>
      <c r="X926" s="143"/>
      <c r="Y926" s="143"/>
      <c r="Z926" s="143"/>
      <c r="AA926" s="143"/>
    </row>
    <row r="927" spans="1:27" ht="18" customHeight="1">
      <c r="A927" s="143"/>
      <c r="B927" s="144"/>
      <c r="C927" s="166"/>
      <c r="D927" s="157"/>
      <c r="E927" s="157"/>
      <c r="F927" s="157"/>
      <c r="G927" s="157"/>
      <c r="H927" s="157"/>
      <c r="I927" s="157"/>
      <c r="J927" s="157"/>
      <c r="K927" s="143"/>
      <c r="L927" s="143"/>
      <c r="M927" s="143"/>
      <c r="N927" s="143"/>
      <c r="O927" s="143"/>
      <c r="P927" s="143"/>
      <c r="Q927" s="143"/>
      <c r="R927" s="143"/>
      <c r="S927" s="143"/>
      <c r="T927" s="143"/>
      <c r="U927" s="143"/>
      <c r="V927" s="143"/>
      <c r="W927" s="143"/>
      <c r="X927" s="143"/>
      <c r="Y927" s="143"/>
      <c r="Z927" s="143"/>
      <c r="AA927" s="143"/>
    </row>
    <row r="928" spans="1:27" ht="18" customHeight="1">
      <c r="A928" s="143"/>
      <c r="B928" s="144"/>
      <c r="C928" s="166"/>
      <c r="D928" s="157"/>
      <c r="E928" s="157"/>
      <c r="F928" s="157"/>
      <c r="G928" s="157"/>
      <c r="H928" s="157"/>
      <c r="I928" s="157"/>
      <c r="J928" s="157"/>
      <c r="K928" s="143"/>
      <c r="L928" s="143"/>
      <c r="M928" s="143"/>
      <c r="N928" s="143"/>
      <c r="O928" s="143"/>
      <c r="P928" s="143"/>
      <c r="Q928" s="143"/>
      <c r="R928" s="143"/>
      <c r="S928" s="143"/>
      <c r="T928" s="143"/>
      <c r="U928" s="143"/>
      <c r="V928" s="143"/>
      <c r="W928" s="143"/>
      <c r="X928" s="143"/>
      <c r="Y928" s="143"/>
      <c r="Z928" s="143"/>
      <c r="AA928" s="143"/>
    </row>
    <row r="929" spans="1:27" ht="18" customHeight="1">
      <c r="A929" s="143"/>
      <c r="B929" s="144"/>
      <c r="C929" s="166"/>
      <c r="D929" s="157"/>
      <c r="E929" s="157"/>
      <c r="F929" s="157"/>
      <c r="G929" s="157"/>
      <c r="H929" s="157"/>
      <c r="I929" s="157"/>
      <c r="J929" s="157"/>
      <c r="K929" s="143"/>
      <c r="L929" s="143"/>
      <c r="M929" s="143"/>
      <c r="N929" s="143"/>
      <c r="O929" s="143"/>
      <c r="P929" s="143"/>
      <c r="Q929" s="143"/>
      <c r="R929" s="143"/>
      <c r="S929" s="143"/>
      <c r="T929" s="143"/>
      <c r="U929" s="143"/>
      <c r="V929" s="143"/>
      <c r="W929" s="143"/>
      <c r="X929" s="143"/>
      <c r="Y929" s="143"/>
      <c r="Z929" s="143"/>
      <c r="AA929" s="143"/>
    </row>
    <row r="930" spans="1:27" ht="18" customHeight="1">
      <c r="A930" s="143"/>
      <c r="B930" s="144"/>
      <c r="C930" s="166"/>
      <c r="D930" s="157"/>
      <c r="E930" s="157"/>
      <c r="F930" s="157"/>
      <c r="G930" s="157"/>
      <c r="H930" s="157"/>
      <c r="I930" s="157"/>
      <c r="J930" s="157"/>
      <c r="K930" s="143"/>
      <c r="L930" s="143"/>
      <c r="M930" s="143"/>
      <c r="N930" s="143"/>
      <c r="O930" s="143"/>
      <c r="P930" s="143"/>
      <c r="Q930" s="143"/>
      <c r="R930" s="143"/>
      <c r="S930" s="143"/>
      <c r="T930" s="143"/>
      <c r="U930" s="143"/>
      <c r="V930" s="143"/>
      <c r="W930" s="143"/>
      <c r="X930" s="143"/>
      <c r="Y930" s="143"/>
      <c r="Z930" s="143"/>
      <c r="AA930" s="143"/>
    </row>
    <row r="931" spans="1:27" ht="18" customHeight="1">
      <c r="A931" s="143"/>
      <c r="B931" s="144"/>
      <c r="C931" s="166"/>
      <c r="D931" s="157"/>
      <c r="E931" s="157"/>
      <c r="F931" s="157"/>
      <c r="G931" s="157"/>
      <c r="H931" s="157"/>
      <c r="I931" s="157"/>
      <c r="J931" s="157"/>
      <c r="K931" s="143"/>
      <c r="L931" s="143"/>
      <c r="M931" s="143"/>
      <c r="N931" s="143"/>
      <c r="O931" s="143"/>
      <c r="P931" s="143"/>
      <c r="Q931" s="143"/>
      <c r="R931" s="143"/>
      <c r="S931" s="143"/>
      <c r="T931" s="143"/>
      <c r="U931" s="143"/>
      <c r="V931" s="143"/>
      <c r="W931" s="143"/>
      <c r="X931" s="143"/>
      <c r="Y931" s="143"/>
      <c r="Z931" s="143"/>
      <c r="AA931" s="143"/>
    </row>
    <row r="932" spans="1:27" ht="18" customHeight="1">
      <c r="A932" s="143"/>
      <c r="B932" s="144"/>
      <c r="C932" s="166"/>
      <c r="D932" s="157"/>
      <c r="E932" s="157"/>
      <c r="F932" s="157"/>
      <c r="G932" s="157"/>
      <c r="H932" s="157"/>
      <c r="I932" s="157"/>
      <c r="J932" s="157"/>
      <c r="K932" s="143"/>
      <c r="L932" s="143"/>
      <c r="M932" s="143"/>
      <c r="N932" s="143"/>
      <c r="O932" s="143"/>
      <c r="P932" s="143"/>
      <c r="Q932" s="143"/>
      <c r="R932" s="143"/>
      <c r="S932" s="143"/>
      <c r="T932" s="143"/>
      <c r="U932" s="143"/>
      <c r="V932" s="143"/>
      <c r="W932" s="143"/>
      <c r="X932" s="143"/>
      <c r="Y932" s="143"/>
      <c r="Z932" s="143"/>
      <c r="AA932" s="143"/>
    </row>
    <row r="933" spans="1:27" ht="18" customHeight="1">
      <c r="A933" s="143"/>
      <c r="B933" s="144"/>
      <c r="C933" s="166"/>
      <c r="D933" s="157"/>
      <c r="E933" s="157"/>
      <c r="F933" s="157"/>
      <c r="G933" s="157"/>
      <c r="H933" s="157"/>
      <c r="I933" s="157"/>
      <c r="J933" s="157"/>
      <c r="K933" s="143"/>
      <c r="L933" s="143"/>
      <c r="M933" s="143"/>
      <c r="N933" s="143"/>
      <c r="O933" s="143"/>
      <c r="P933" s="143"/>
      <c r="Q933" s="143"/>
      <c r="R933" s="143"/>
      <c r="S933" s="143"/>
      <c r="T933" s="143"/>
      <c r="U933" s="143"/>
      <c r="V933" s="143"/>
      <c r="W933" s="143"/>
      <c r="X933" s="143"/>
      <c r="Y933" s="143"/>
      <c r="Z933" s="143"/>
      <c r="AA933" s="143"/>
    </row>
    <row r="934" spans="1:27" ht="18" customHeight="1">
      <c r="A934" s="143"/>
      <c r="B934" s="144"/>
      <c r="C934" s="166"/>
      <c r="D934" s="157"/>
      <c r="E934" s="157"/>
      <c r="F934" s="157"/>
      <c r="G934" s="157"/>
      <c r="H934" s="157"/>
      <c r="I934" s="157"/>
      <c r="J934" s="157"/>
      <c r="K934" s="143"/>
      <c r="L934" s="143"/>
      <c r="M934" s="143"/>
      <c r="N934" s="143"/>
      <c r="O934" s="143"/>
      <c r="P934" s="143"/>
      <c r="Q934" s="143"/>
      <c r="R934" s="143"/>
      <c r="S934" s="143"/>
      <c r="T934" s="143"/>
      <c r="U934" s="143"/>
      <c r="V934" s="143"/>
      <c r="W934" s="143"/>
      <c r="X934" s="143"/>
      <c r="Y934" s="143"/>
      <c r="Z934" s="143"/>
      <c r="AA934" s="143"/>
    </row>
    <row r="935" spans="1:27" ht="18" customHeight="1">
      <c r="A935" s="143"/>
      <c r="B935" s="144"/>
      <c r="C935" s="166"/>
      <c r="D935" s="157"/>
      <c r="E935" s="157"/>
      <c r="F935" s="157"/>
      <c r="G935" s="157"/>
      <c r="H935" s="157"/>
      <c r="I935" s="157"/>
      <c r="J935" s="157"/>
      <c r="K935" s="143"/>
      <c r="L935" s="143"/>
      <c r="M935" s="143"/>
      <c r="N935" s="143"/>
      <c r="O935" s="143"/>
      <c r="P935" s="143"/>
      <c r="Q935" s="143"/>
      <c r="R935" s="143"/>
      <c r="S935" s="143"/>
      <c r="T935" s="143"/>
      <c r="U935" s="143"/>
      <c r="V935" s="143"/>
      <c r="W935" s="143"/>
      <c r="X935" s="143"/>
      <c r="Y935" s="143"/>
      <c r="Z935" s="143"/>
      <c r="AA935" s="143"/>
    </row>
    <row r="936" spans="1:27" ht="18" customHeight="1">
      <c r="A936" s="143"/>
      <c r="B936" s="144"/>
      <c r="C936" s="166"/>
      <c r="D936" s="157"/>
      <c r="E936" s="157"/>
      <c r="F936" s="157"/>
      <c r="G936" s="157"/>
      <c r="H936" s="157"/>
      <c r="I936" s="157"/>
      <c r="J936" s="157"/>
      <c r="K936" s="143"/>
      <c r="L936" s="143"/>
      <c r="M936" s="143"/>
      <c r="N936" s="143"/>
      <c r="O936" s="143"/>
      <c r="P936" s="143"/>
      <c r="Q936" s="143"/>
      <c r="R936" s="143"/>
      <c r="S936" s="143"/>
      <c r="T936" s="143"/>
      <c r="U936" s="143"/>
      <c r="V936" s="143"/>
      <c r="W936" s="143"/>
      <c r="X936" s="143"/>
      <c r="Y936" s="143"/>
      <c r="Z936" s="143"/>
      <c r="AA936" s="143"/>
    </row>
    <row r="937" spans="1:27" ht="18" customHeight="1">
      <c r="A937" s="143"/>
      <c r="B937" s="144"/>
      <c r="C937" s="166"/>
      <c r="D937" s="157"/>
      <c r="E937" s="157"/>
      <c r="F937" s="157"/>
      <c r="G937" s="157"/>
      <c r="H937" s="157"/>
      <c r="I937" s="157"/>
      <c r="J937" s="157"/>
      <c r="K937" s="143"/>
      <c r="L937" s="143"/>
      <c r="M937" s="143"/>
      <c r="N937" s="143"/>
      <c r="O937" s="143"/>
      <c r="P937" s="143"/>
      <c r="Q937" s="143"/>
      <c r="R937" s="143"/>
      <c r="S937" s="143"/>
      <c r="T937" s="143"/>
      <c r="U937" s="143"/>
      <c r="V937" s="143"/>
      <c r="W937" s="143"/>
      <c r="X937" s="143"/>
      <c r="Y937" s="143"/>
      <c r="Z937" s="143"/>
      <c r="AA937" s="143"/>
    </row>
    <row r="938" spans="1:27" ht="18" customHeight="1">
      <c r="A938" s="143"/>
      <c r="B938" s="144"/>
      <c r="C938" s="166"/>
      <c r="D938" s="157"/>
      <c r="E938" s="157"/>
      <c r="F938" s="157"/>
      <c r="G938" s="157"/>
      <c r="H938" s="157"/>
      <c r="I938" s="157"/>
      <c r="J938" s="157"/>
      <c r="K938" s="143"/>
      <c r="L938" s="143"/>
      <c r="M938" s="143"/>
      <c r="N938" s="143"/>
      <c r="O938" s="143"/>
      <c r="P938" s="143"/>
      <c r="Q938" s="143"/>
      <c r="R938" s="143"/>
      <c r="S938" s="143"/>
      <c r="T938" s="143"/>
      <c r="U938" s="143"/>
      <c r="V938" s="143"/>
      <c r="W938" s="143"/>
      <c r="X938" s="143"/>
      <c r="Y938" s="143"/>
      <c r="Z938" s="143"/>
      <c r="AA938" s="143"/>
    </row>
    <row r="939" spans="1:27" ht="18" customHeight="1">
      <c r="A939" s="143"/>
      <c r="B939" s="144"/>
      <c r="C939" s="166"/>
      <c r="D939" s="157"/>
      <c r="E939" s="157"/>
      <c r="F939" s="157"/>
      <c r="G939" s="157"/>
      <c r="H939" s="157"/>
      <c r="I939" s="157"/>
      <c r="J939" s="157"/>
      <c r="K939" s="143"/>
      <c r="L939" s="143"/>
      <c r="M939" s="143"/>
      <c r="N939" s="143"/>
      <c r="O939" s="143"/>
      <c r="P939" s="143"/>
      <c r="Q939" s="143"/>
      <c r="R939" s="143"/>
      <c r="S939" s="143"/>
      <c r="T939" s="143"/>
      <c r="U939" s="143"/>
      <c r="V939" s="143"/>
      <c r="W939" s="143"/>
      <c r="X939" s="143"/>
      <c r="Y939" s="143"/>
      <c r="Z939" s="143"/>
      <c r="AA939" s="143"/>
    </row>
    <row r="940" spans="1:27" ht="18" customHeight="1">
      <c r="A940" s="143"/>
      <c r="B940" s="144"/>
      <c r="C940" s="166"/>
      <c r="D940" s="157"/>
      <c r="E940" s="157"/>
      <c r="F940" s="157"/>
      <c r="G940" s="157"/>
      <c r="H940" s="157"/>
      <c r="I940" s="157"/>
      <c r="J940" s="157"/>
      <c r="K940" s="143"/>
      <c r="L940" s="143"/>
      <c r="M940" s="143"/>
      <c r="N940" s="143"/>
      <c r="O940" s="143"/>
      <c r="P940" s="143"/>
      <c r="Q940" s="143"/>
      <c r="R940" s="143"/>
      <c r="S940" s="143"/>
      <c r="T940" s="143"/>
      <c r="U940" s="143"/>
      <c r="V940" s="143"/>
      <c r="W940" s="143"/>
      <c r="X940" s="143"/>
      <c r="Y940" s="143"/>
      <c r="Z940" s="143"/>
      <c r="AA940" s="143"/>
    </row>
    <row r="941" spans="1:27" ht="18" customHeight="1">
      <c r="A941" s="143"/>
      <c r="B941" s="144"/>
      <c r="C941" s="166"/>
      <c r="D941" s="157"/>
      <c r="E941" s="157"/>
      <c r="F941" s="157"/>
      <c r="G941" s="157"/>
      <c r="H941" s="157"/>
      <c r="I941" s="157"/>
      <c r="J941" s="157"/>
      <c r="K941" s="143"/>
      <c r="L941" s="143"/>
      <c r="M941" s="143"/>
      <c r="N941" s="143"/>
      <c r="O941" s="143"/>
      <c r="P941" s="143"/>
      <c r="Q941" s="143"/>
      <c r="R941" s="143"/>
      <c r="S941" s="143"/>
      <c r="T941" s="143"/>
      <c r="U941" s="143"/>
      <c r="V941" s="143"/>
      <c r="W941" s="143"/>
      <c r="X941" s="143"/>
      <c r="Y941" s="143"/>
      <c r="Z941" s="143"/>
      <c r="AA941" s="143"/>
    </row>
    <row r="942" spans="1:27" ht="18" customHeight="1">
      <c r="A942" s="143"/>
      <c r="B942" s="144"/>
      <c r="C942" s="166"/>
      <c r="D942" s="157"/>
      <c r="E942" s="157"/>
      <c r="F942" s="157"/>
      <c r="G942" s="157"/>
      <c r="H942" s="157"/>
      <c r="I942" s="157"/>
      <c r="J942" s="157"/>
      <c r="K942" s="143"/>
      <c r="L942" s="143"/>
      <c r="M942" s="143"/>
      <c r="N942" s="143"/>
      <c r="O942" s="143"/>
      <c r="P942" s="143"/>
      <c r="Q942" s="143"/>
      <c r="R942" s="143"/>
      <c r="S942" s="143"/>
      <c r="T942" s="143"/>
      <c r="U942" s="143"/>
      <c r="V942" s="143"/>
      <c r="W942" s="143"/>
      <c r="X942" s="143"/>
      <c r="Y942" s="143"/>
      <c r="Z942" s="143"/>
      <c r="AA942" s="143"/>
    </row>
    <row r="943" spans="1:27" ht="18" customHeight="1">
      <c r="A943" s="143"/>
      <c r="B943" s="144"/>
      <c r="C943" s="166"/>
      <c r="D943" s="157"/>
      <c r="E943" s="157"/>
      <c r="F943" s="157"/>
      <c r="G943" s="157"/>
      <c r="H943" s="157"/>
      <c r="I943" s="157"/>
      <c r="J943" s="157"/>
      <c r="K943" s="143"/>
      <c r="L943" s="143"/>
      <c r="M943" s="143"/>
      <c r="N943" s="143"/>
      <c r="O943" s="143"/>
      <c r="P943" s="143"/>
      <c r="Q943" s="143"/>
      <c r="R943" s="143"/>
      <c r="S943" s="143"/>
      <c r="T943" s="143"/>
      <c r="U943" s="143"/>
      <c r="V943" s="143"/>
      <c r="W943" s="143"/>
      <c r="X943" s="143"/>
      <c r="Y943" s="143"/>
      <c r="Z943" s="143"/>
      <c r="AA943" s="143"/>
    </row>
    <row r="944" spans="1:27" ht="18" customHeight="1">
      <c r="A944" s="143"/>
      <c r="B944" s="144"/>
      <c r="C944" s="166"/>
      <c r="D944" s="157"/>
      <c r="E944" s="157"/>
      <c r="F944" s="157"/>
      <c r="G944" s="157"/>
      <c r="H944" s="157"/>
      <c r="I944" s="157"/>
      <c r="J944" s="157"/>
      <c r="K944" s="143"/>
      <c r="L944" s="143"/>
      <c r="M944" s="143"/>
      <c r="N944" s="143"/>
      <c r="O944" s="143"/>
      <c r="P944" s="143"/>
      <c r="Q944" s="143"/>
      <c r="R944" s="143"/>
      <c r="S944" s="143"/>
      <c r="T944" s="143"/>
      <c r="U944" s="143"/>
      <c r="V944" s="143"/>
      <c r="W944" s="143"/>
      <c r="X944" s="143"/>
      <c r="Y944" s="143"/>
      <c r="Z944" s="143"/>
      <c r="AA944" s="143"/>
    </row>
    <row r="945" spans="1:27" ht="18" customHeight="1">
      <c r="A945" s="143"/>
      <c r="B945" s="144"/>
      <c r="C945" s="166"/>
      <c r="D945" s="157"/>
      <c r="E945" s="157"/>
      <c r="F945" s="157"/>
      <c r="G945" s="157"/>
      <c r="H945" s="157"/>
      <c r="I945" s="157"/>
      <c r="J945" s="157"/>
      <c r="K945" s="143"/>
      <c r="L945" s="143"/>
      <c r="M945" s="143"/>
      <c r="N945" s="143"/>
      <c r="O945" s="143"/>
      <c r="P945" s="143"/>
      <c r="Q945" s="143"/>
      <c r="R945" s="143"/>
      <c r="S945" s="143"/>
      <c r="T945" s="143"/>
      <c r="U945" s="143"/>
      <c r="V945" s="143"/>
      <c r="W945" s="143"/>
      <c r="X945" s="143"/>
      <c r="Y945" s="143"/>
      <c r="Z945" s="143"/>
      <c r="AA945" s="143"/>
    </row>
    <row r="946" spans="1:27" ht="18" customHeight="1">
      <c r="A946" s="143"/>
      <c r="B946" s="144"/>
      <c r="C946" s="166"/>
      <c r="D946" s="157"/>
      <c r="E946" s="157"/>
      <c r="F946" s="157"/>
      <c r="G946" s="157"/>
      <c r="H946" s="157"/>
      <c r="I946" s="157"/>
      <c r="J946" s="157"/>
      <c r="K946" s="143"/>
      <c r="L946" s="143"/>
      <c r="M946" s="143"/>
      <c r="N946" s="143"/>
      <c r="O946" s="143"/>
      <c r="P946" s="143"/>
      <c r="Q946" s="143"/>
      <c r="R946" s="143"/>
      <c r="S946" s="143"/>
      <c r="T946" s="143"/>
      <c r="U946" s="143"/>
      <c r="V946" s="143"/>
      <c r="W946" s="143"/>
      <c r="X946" s="143"/>
      <c r="Y946" s="143"/>
      <c r="Z946" s="143"/>
      <c r="AA946" s="143"/>
    </row>
    <row r="947" spans="1:27" ht="18" customHeight="1">
      <c r="A947" s="143"/>
      <c r="B947" s="144"/>
      <c r="C947" s="166"/>
      <c r="D947" s="157"/>
      <c r="E947" s="157"/>
      <c r="F947" s="157"/>
      <c r="G947" s="157"/>
      <c r="H947" s="157"/>
      <c r="I947" s="157"/>
      <c r="J947" s="157"/>
      <c r="K947" s="143"/>
      <c r="L947" s="143"/>
      <c r="M947" s="143"/>
      <c r="N947" s="143"/>
      <c r="O947" s="143"/>
      <c r="P947" s="143"/>
      <c r="Q947" s="143"/>
      <c r="R947" s="143"/>
      <c r="S947" s="143"/>
      <c r="T947" s="143"/>
      <c r="U947" s="143"/>
      <c r="V947" s="143"/>
      <c r="W947" s="143"/>
      <c r="X947" s="143"/>
      <c r="Y947" s="143"/>
      <c r="Z947" s="143"/>
      <c r="AA947" s="143"/>
    </row>
    <row r="948" spans="1:27" ht="18" customHeight="1">
      <c r="A948" s="143"/>
      <c r="B948" s="144"/>
      <c r="C948" s="166"/>
      <c r="D948" s="157"/>
      <c r="E948" s="157"/>
      <c r="F948" s="157"/>
      <c r="G948" s="157"/>
      <c r="H948" s="157"/>
      <c r="I948" s="157"/>
      <c r="J948" s="157"/>
      <c r="K948" s="143"/>
      <c r="L948" s="143"/>
      <c r="M948" s="143"/>
      <c r="N948" s="143"/>
      <c r="O948" s="143"/>
      <c r="P948" s="143"/>
      <c r="Q948" s="143"/>
      <c r="R948" s="143"/>
      <c r="S948" s="143"/>
      <c r="T948" s="143"/>
      <c r="U948" s="143"/>
      <c r="V948" s="143"/>
      <c r="W948" s="143"/>
      <c r="X948" s="143"/>
      <c r="Y948" s="143"/>
      <c r="Z948" s="143"/>
      <c r="AA948" s="143"/>
    </row>
    <row r="949" spans="1:27" ht="18" customHeight="1">
      <c r="A949" s="143"/>
      <c r="B949" s="144"/>
      <c r="C949" s="166"/>
      <c r="D949" s="157"/>
      <c r="E949" s="157"/>
      <c r="F949" s="157"/>
      <c r="G949" s="157"/>
      <c r="H949" s="157"/>
      <c r="I949" s="157"/>
      <c r="J949" s="157"/>
      <c r="K949" s="143"/>
      <c r="L949" s="143"/>
      <c r="M949" s="143"/>
      <c r="N949" s="143"/>
      <c r="O949" s="143"/>
      <c r="P949" s="143"/>
      <c r="Q949" s="143"/>
      <c r="R949" s="143"/>
      <c r="S949" s="143"/>
      <c r="T949" s="143"/>
      <c r="U949" s="143"/>
      <c r="V949" s="143"/>
      <c r="W949" s="143"/>
      <c r="X949" s="143"/>
      <c r="Y949" s="143"/>
      <c r="Z949" s="143"/>
      <c r="AA949" s="143"/>
    </row>
    <row r="950" spans="1:27" ht="18" customHeight="1">
      <c r="A950" s="143"/>
      <c r="B950" s="144"/>
      <c r="C950" s="166"/>
      <c r="D950" s="157"/>
      <c r="E950" s="157"/>
      <c r="F950" s="157"/>
      <c r="G950" s="157"/>
      <c r="H950" s="157"/>
      <c r="I950" s="157"/>
      <c r="J950" s="157"/>
      <c r="K950" s="143"/>
      <c r="L950" s="143"/>
      <c r="M950" s="143"/>
      <c r="N950" s="143"/>
      <c r="O950" s="143"/>
      <c r="P950" s="143"/>
      <c r="Q950" s="143"/>
      <c r="R950" s="143"/>
      <c r="S950" s="143"/>
      <c r="T950" s="143"/>
      <c r="U950" s="143"/>
      <c r="V950" s="143"/>
      <c r="W950" s="143"/>
      <c r="X950" s="143"/>
      <c r="Y950" s="143"/>
      <c r="Z950" s="143"/>
      <c r="AA950" s="143"/>
    </row>
    <row r="951" spans="1:27" ht="18" customHeight="1">
      <c r="A951" s="143"/>
      <c r="B951" s="144"/>
      <c r="C951" s="166"/>
      <c r="D951" s="157"/>
      <c r="E951" s="157"/>
      <c r="F951" s="157"/>
      <c r="G951" s="157"/>
      <c r="H951" s="157"/>
      <c r="I951" s="157"/>
      <c r="J951" s="157"/>
      <c r="K951" s="143"/>
      <c r="L951" s="143"/>
      <c r="M951" s="143"/>
      <c r="N951" s="143"/>
      <c r="O951" s="143"/>
      <c r="P951" s="143"/>
      <c r="Q951" s="143"/>
      <c r="R951" s="143"/>
      <c r="S951" s="143"/>
      <c r="T951" s="143"/>
      <c r="U951" s="143"/>
      <c r="V951" s="143"/>
      <c r="W951" s="143"/>
      <c r="X951" s="143"/>
      <c r="Y951" s="143"/>
      <c r="Z951" s="143"/>
      <c r="AA951" s="143"/>
    </row>
    <row r="952" spans="1:27" ht="18" customHeight="1">
      <c r="A952" s="143"/>
      <c r="B952" s="144"/>
      <c r="C952" s="166"/>
      <c r="D952" s="157"/>
      <c r="E952" s="157"/>
      <c r="F952" s="157"/>
      <c r="G952" s="157"/>
      <c r="H952" s="157"/>
      <c r="I952" s="157"/>
      <c r="J952" s="157"/>
      <c r="K952" s="143"/>
      <c r="L952" s="143"/>
      <c r="M952" s="143"/>
      <c r="N952" s="143"/>
      <c r="O952" s="143"/>
      <c r="P952" s="143"/>
      <c r="Q952" s="143"/>
      <c r="R952" s="143"/>
      <c r="S952" s="143"/>
      <c r="T952" s="143"/>
      <c r="U952" s="143"/>
      <c r="V952" s="143"/>
      <c r="W952" s="143"/>
      <c r="X952" s="143"/>
      <c r="Y952" s="143"/>
      <c r="Z952" s="143"/>
      <c r="AA952" s="143"/>
    </row>
    <row r="953" spans="1:27" ht="18" customHeight="1">
      <c r="A953" s="143"/>
      <c r="B953" s="144"/>
      <c r="C953" s="166"/>
      <c r="D953" s="157"/>
      <c r="E953" s="157"/>
      <c r="F953" s="157"/>
      <c r="G953" s="157"/>
      <c r="H953" s="157"/>
      <c r="I953" s="157"/>
      <c r="J953" s="157"/>
      <c r="K953" s="143"/>
      <c r="L953" s="143"/>
      <c r="M953" s="143"/>
      <c r="N953" s="143"/>
      <c r="O953" s="143"/>
      <c r="P953" s="143"/>
      <c r="Q953" s="143"/>
      <c r="R953" s="143"/>
      <c r="S953" s="143"/>
      <c r="T953" s="143"/>
      <c r="U953" s="143"/>
      <c r="V953" s="143"/>
      <c r="W953" s="143"/>
      <c r="X953" s="143"/>
      <c r="Y953" s="143"/>
      <c r="Z953" s="143"/>
      <c r="AA953" s="143"/>
    </row>
    <row r="954" spans="1:27" ht="18" customHeight="1">
      <c r="A954" s="143"/>
      <c r="B954" s="144"/>
      <c r="C954" s="166"/>
      <c r="D954" s="157"/>
      <c r="E954" s="157"/>
      <c r="F954" s="157"/>
      <c r="G954" s="157"/>
      <c r="H954" s="157"/>
      <c r="I954" s="157"/>
      <c r="J954" s="157"/>
      <c r="K954" s="143"/>
      <c r="L954" s="143"/>
      <c r="M954" s="143"/>
      <c r="N954" s="143"/>
      <c r="O954" s="143"/>
      <c r="P954" s="143"/>
      <c r="Q954" s="143"/>
      <c r="R954" s="143"/>
      <c r="S954" s="143"/>
      <c r="T954" s="143"/>
      <c r="U954" s="143"/>
      <c r="V954" s="143"/>
      <c r="W954" s="143"/>
      <c r="X954" s="143"/>
      <c r="Y954" s="143"/>
      <c r="Z954" s="143"/>
      <c r="AA954" s="143"/>
    </row>
    <row r="955" spans="1:27" ht="18" customHeight="1">
      <c r="A955" s="143"/>
      <c r="B955" s="144"/>
      <c r="C955" s="166"/>
      <c r="D955" s="157"/>
      <c r="E955" s="157"/>
      <c r="F955" s="157"/>
      <c r="G955" s="157"/>
      <c r="H955" s="157"/>
      <c r="I955" s="157"/>
      <c r="J955" s="157"/>
      <c r="K955" s="143"/>
      <c r="L955" s="143"/>
      <c r="M955" s="143"/>
      <c r="N955" s="143"/>
      <c r="O955" s="143"/>
      <c r="P955" s="143"/>
      <c r="Q955" s="143"/>
      <c r="R955" s="143"/>
      <c r="S955" s="143"/>
      <c r="T955" s="143"/>
      <c r="U955" s="143"/>
      <c r="V955" s="143"/>
      <c r="W955" s="143"/>
      <c r="X955" s="143"/>
      <c r="Y955" s="143"/>
      <c r="Z955" s="143"/>
      <c r="AA955" s="143"/>
    </row>
    <row r="956" spans="1:27" ht="18" customHeight="1">
      <c r="A956" s="143"/>
      <c r="B956" s="144"/>
      <c r="C956" s="166"/>
      <c r="D956" s="157"/>
      <c r="E956" s="157"/>
      <c r="F956" s="157"/>
      <c r="G956" s="157"/>
      <c r="H956" s="157"/>
      <c r="I956" s="157"/>
      <c r="J956" s="157"/>
      <c r="K956" s="143"/>
      <c r="L956" s="143"/>
      <c r="M956" s="143"/>
      <c r="N956" s="143"/>
      <c r="O956" s="143"/>
      <c r="P956" s="143"/>
      <c r="Q956" s="143"/>
      <c r="R956" s="143"/>
      <c r="S956" s="143"/>
      <c r="T956" s="143"/>
      <c r="U956" s="143"/>
      <c r="V956" s="143"/>
      <c r="W956" s="143"/>
      <c r="X956" s="143"/>
      <c r="Y956" s="143"/>
      <c r="Z956" s="143"/>
      <c r="AA956" s="143"/>
    </row>
    <row r="957" spans="1:27" ht="18" customHeight="1">
      <c r="A957" s="143"/>
      <c r="B957" s="144"/>
      <c r="C957" s="166"/>
      <c r="D957" s="157"/>
      <c r="E957" s="157"/>
      <c r="F957" s="157"/>
      <c r="G957" s="157"/>
      <c r="H957" s="157"/>
      <c r="I957" s="157"/>
      <c r="J957" s="157"/>
      <c r="K957" s="143"/>
      <c r="L957" s="143"/>
      <c r="M957" s="143"/>
      <c r="N957" s="143"/>
      <c r="O957" s="143"/>
      <c r="P957" s="143"/>
      <c r="Q957" s="143"/>
      <c r="R957" s="143"/>
      <c r="S957" s="143"/>
      <c r="T957" s="143"/>
      <c r="U957" s="143"/>
      <c r="V957" s="143"/>
      <c r="W957" s="143"/>
      <c r="X957" s="143"/>
      <c r="Y957" s="143"/>
      <c r="Z957" s="143"/>
      <c r="AA957" s="143"/>
    </row>
    <row r="958" spans="1:27" ht="18" customHeight="1">
      <c r="A958" s="143"/>
      <c r="B958" s="144"/>
      <c r="C958" s="166"/>
      <c r="D958" s="157"/>
      <c r="E958" s="157"/>
      <c r="F958" s="157"/>
      <c r="G958" s="157"/>
      <c r="H958" s="157"/>
      <c r="I958" s="157"/>
      <c r="J958" s="157"/>
      <c r="K958" s="143"/>
      <c r="L958" s="143"/>
      <c r="M958" s="143"/>
      <c r="N958" s="143"/>
      <c r="O958" s="143"/>
      <c r="P958" s="143"/>
      <c r="Q958" s="143"/>
      <c r="R958" s="143"/>
      <c r="S958" s="143"/>
      <c r="T958" s="143"/>
      <c r="U958" s="143"/>
      <c r="V958" s="143"/>
      <c r="W958" s="143"/>
      <c r="X958" s="143"/>
      <c r="Y958" s="143"/>
      <c r="Z958" s="143"/>
      <c r="AA958" s="143"/>
    </row>
    <row r="959" spans="1:27" ht="18" customHeight="1">
      <c r="A959" s="143"/>
      <c r="B959" s="144"/>
      <c r="C959" s="166"/>
      <c r="D959" s="157"/>
      <c r="E959" s="157"/>
      <c r="F959" s="157"/>
      <c r="G959" s="157"/>
      <c r="H959" s="157"/>
      <c r="I959" s="157"/>
      <c r="J959" s="157"/>
      <c r="K959" s="143"/>
      <c r="L959" s="143"/>
      <c r="M959" s="143"/>
      <c r="N959" s="143"/>
      <c r="O959" s="143"/>
      <c r="P959" s="143"/>
      <c r="Q959" s="143"/>
      <c r="R959" s="143"/>
      <c r="S959" s="143"/>
      <c r="T959" s="143"/>
      <c r="U959" s="143"/>
      <c r="V959" s="143"/>
      <c r="W959" s="143"/>
      <c r="X959" s="143"/>
      <c r="Y959" s="143"/>
      <c r="Z959" s="143"/>
      <c r="AA959" s="143"/>
    </row>
    <row r="960" spans="1:27" ht="18" customHeight="1">
      <c r="A960" s="143"/>
      <c r="B960" s="144"/>
      <c r="C960" s="166"/>
      <c r="D960" s="157"/>
      <c r="E960" s="157"/>
      <c r="F960" s="157"/>
      <c r="G960" s="157"/>
      <c r="H960" s="157"/>
      <c r="I960" s="157"/>
      <c r="J960" s="157"/>
      <c r="K960" s="143"/>
      <c r="L960" s="143"/>
      <c r="M960" s="143"/>
      <c r="N960" s="143"/>
      <c r="O960" s="143"/>
      <c r="P960" s="143"/>
      <c r="Q960" s="143"/>
      <c r="R960" s="143"/>
      <c r="S960" s="143"/>
      <c r="T960" s="143"/>
      <c r="U960" s="143"/>
      <c r="V960" s="143"/>
      <c r="W960" s="143"/>
      <c r="X960" s="143"/>
      <c r="Y960" s="143"/>
      <c r="Z960" s="143"/>
      <c r="AA960" s="143"/>
    </row>
    <row r="961" spans="1:27" ht="18" customHeight="1">
      <c r="A961" s="143"/>
      <c r="B961" s="144"/>
      <c r="C961" s="166"/>
      <c r="D961" s="157"/>
      <c r="E961" s="157"/>
      <c r="F961" s="157"/>
      <c r="G961" s="157"/>
      <c r="H961" s="157"/>
      <c r="I961" s="157"/>
      <c r="J961" s="157"/>
      <c r="K961" s="143"/>
      <c r="L961" s="143"/>
      <c r="M961" s="143"/>
      <c r="N961" s="143"/>
      <c r="O961" s="143"/>
      <c r="P961" s="143"/>
      <c r="Q961" s="143"/>
      <c r="R961" s="143"/>
      <c r="S961" s="143"/>
      <c r="T961" s="143"/>
      <c r="U961" s="143"/>
      <c r="V961" s="143"/>
      <c r="W961" s="143"/>
      <c r="X961" s="143"/>
      <c r="Y961" s="143"/>
      <c r="Z961" s="143"/>
      <c r="AA961" s="143"/>
    </row>
    <row r="962" spans="1:27" ht="18" customHeight="1">
      <c r="A962" s="143"/>
      <c r="B962" s="144"/>
      <c r="C962" s="166"/>
      <c r="D962" s="157"/>
      <c r="E962" s="157"/>
      <c r="F962" s="157"/>
      <c r="G962" s="157"/>
      <c r="H962" s="157"/>
      <c r="I962" s="157"/>
      <c r="J962" s="157"/>
      <c r="K962" s="143"/>
      <c r="L962" s="143"/>
      <c r="M962" s="143"/>
      <c r="N962" s="143"/>
      <c r="O962" s="143"/>
      <c r="P962" s="143"/>
      <c r="Q962" s="143"/>
      <c r="R962" s="143"/>
      <c r="S962" s="143"/>
      <c r="T962" s="143"/>
      <c r="U962" s="143"/>
      <c r="V962" s="143"/>
      <c r="W962" s="143"/>
      <c r="X962" s="143"/>
      <c r="Y962" s="143"/>
      <c r="Z962" s="143"/>
      <c r="AA962" s="143"/>
    </row>
    <row r="963" spans="1:27" ht="18" customHeight="1">
      <c r="A963" s="143"/>
      <c r="B963" s="144"/>
      <c r="C963" s="166"/>
      <c r="D963" s="157"/>
      <c r="E963" s="157"/>
      <c r="F963" s="157"/>
      <c r="G963" s="157"/>
      <c r="H963" s="157"/>
      <c r="I963" s="157"/>
      <c r="J963" s="157"/>
      <c r="K963" s="143"/>
      <c r="L963" s="143"/>
      <c r="M963" s="143"/>
      <c r="N963" s="143"/>
      <c r="O963" s="143"/>
      <c r="P963" s="143"/>
      <c r="Q963" s="143"/>
      <c r="R963" s="143"/>
      <c r="S963" s="143"/>
      <c r="T963" s="143"/>
      <c r="U963" s="143"/>
      <c r="V963" s="143"/>
      <c r="W963" s="143"/>
      <c r="X963" s="143"/>
      <c r="Y963" s="143"/>
      <c r="Z963" s="143"/>
      <c r="AA963" s="143"/>
    </row>
    <row r="964" spans="1:27" ht="18" customHeight="1">
      <c r="A964" s="143"/>
      <c r="B964" s="144"/>
      <c r="C964" s="166"/>
      <c r="D964" s="157"/>
      <c r="E964" s="157"/>
      <c r="F964" s="157"/>
      <c r="G964" s="157"/>
      <c r="H964" s="157"/>
      <c r="I964" s="157"/>
      <c r="J964" s="157"/>
      <c r="K964" s="143"/>
      <c r="L964" s="143"/>
      <c r="M964" s="143"/>
      <c r="N964" s="143"/>
      <c r="O964" s="143"/>
      <c r="P964" s="143"/>
      <c r="Q964" s="143"/>
      <c r="R964" s="143"/>
      <c r="S964" s="143"/>
      <c r="T964" s="143"/>
      <c r="U964" s="143"/>
      <c r="V964" s="143"/>
      <c r="W964" s="143"/>
      <c r="X964" s="143"/>
      <c r="Y964" s="143"/>
      <c r="Z964" s="143"/>
      <c r="AA964" s="143"/>
    </row>
    <row r="965" spans="1:27" ht="18" customHeight="1">
      <c r="A965" s="143"/>
      <c r="B965" s="144"/>
      <c r="C965" s="166"/>
      <c r="D965" s="157"/>
      <c r="E965" s="157"/>
      <c r="F965" s="157"/>
      <c r="G965" s="157"/>
      <c r="H965" s="157"/>
      <c r="I965" s="157"/>
      <c r="J965" s="157"/>
      <c r="K965" s="143"/>
      <c r="L965" s="143"/>
      <c r="M965" s="143"/>
      <c r="N965" s="143"/>
      <c r="O965" s="143"/>
      <c r="P965" s="143"/>
      <c r="Q965" s="143"/>
      <c r="R965" s="143"/>
      <c r="S965" s="143"/>
      <c r="T965" s="143"/>
      <c r="U965" s="143"/>
      <c r="V965" s="143"/>
      <c r="W965" s="143"/>
      <c r="X965" s="143"/>
      <c r="Y965" s="143"/>
      <c r="Z965" s="143"/>
      <c r="AA965" s="143"/>
    </row>
    <row r="966" spans="1:27" ht="18" customHeight="1">
      <c r="A966" s="143"/>
      <c r="B966" s="144"/>
      <c r="C966" s="166"/>
      <c r="D966" s="157"/>
      <c r="E966" s="157"/>
      <c r="F966" s="157"/>
      <c r="G966" s="157"/>
      <c r="H966" s="157"/>
      <c r="I966" s="157"/>
      <c r="J966" s="157"/>
      <c r="K966" s="143"/>
      <c r="L966" s="143"/>
      <c r="M966" s="143"/>
      <c r="N966" s="143"/>
      <c r="O966" s="143"/>
      <c r="P966" s="143"/>
      <c r="Q966" s="143"/>
      <c r="R966" s="143"/>
      <c r="S966" s="143"/>
      <c r="T966" s="143"/>
      <c r="U966" s="143"/>
      <c r="V966" s="143"/>
      <c r="W966" s="143"/>
      <c r="X966" s="143"/>
      <c r="Y966" s="143"/>
      <c r="Z966" s="143"/>
      <c r="AA966" s="143"/>
    </row>
    <row r="967" spans="1:27" ht="18" customHeight="1">
      <c r="A967" s="143"/>
      <c r="B967" s="144"/>
      <c r="C967" s="166"/>
      <c r="D967" s="157"/>
      <c r="E967" s="157"/>
      <c r="F967" s="157"/>
      <c r="G967" s="157"/>
      <c r="H967" s="157"/>
      <c r="I967" s="157"/>
      <c r="J967" s="157"/>
      <c r="K967" s="143"/>
      <c r="L967" s="143"/>
      <c r="M967" s="143"/>
      <c r="N967" s="143"/>
      <c r="O967" s="143"/>
      <c r="P967" s="143"/>
      <c r="Q967" s="143"/>
      <c r="R967" s="143"/>
      <c r="S967" s="143"/>
      <c r="T967" s="143"/>
      <c r="U967" s="143"/>
      <c r="V967" s="143"/>
      <c r="W967" s="143"/>
      <c r="X967" s="143"/>
      <c r="Y967" s="143"/>
      <c r="Z967" s="143"/>
      <c r="AA967" s="143"/>
    </row>
    <row r="968" spans="1:27" ht="18" customHeight="1">
      <c r="A968" s="143"/>
      <c r="B968" s="144"/>
      <c r="C968" s="166"/>
      <c r="D968" s="157"/>
      <c r="E968" s="157"/>
      <c r="F968" s="157"/>
      <c r="G968" s="157"/>
      <c r="H968" s="157"/>
      <c r="I968" s="157"/>
      <c r="J968" s="157"/>
      <c r="K968" s="143"/>
      <c r="L968" s="143"/>
      <c r="M968" s="143"/>
      <c r="N968" s="143"/>
      <c r="O968" s="143"/>
      <c r="P968" s="143"/>
      <c r="Q968" s="143"/>
      <c r="R968" s="143"/>
      <c r="S968" s="143"/>
      <c r="T968" s="143"/>
      <c r="U968" s="143"/>
      <c r="V968" s="143"/>
      <c r="W968" s="143"/>
      <c r="X968" s="143"/>
      <c r="Y968" s="143"/>
      <c r="Z968" s="143"/>
      <c r="AA968" s="143"/>
    </row>
    <row r="969" spans="1:27" ht="18" customHeight="1">
      <c r="A969" s="143"/>
      <c r="B969" s="144"/>
      <c r="C969" s="166"/>
      <c r="D969" s="157"/>
      <c r="E969" s="157"/>
      <c r="F969" s="157"/>
      <c r="G969" s="157"/>
      <c r="H969" s="157"/>
      <c r="I969" s="157"/>
      <c r="J969" s="157"/>
      <c r="K969" s="143"/>
      <c r="L969" s="143"/>
      <c r="M969" s="143"/>
      <c r="N969" s="143"/>
      <c r="O969" s="143"/>
      <c r="P969" s="143"/>
      <c r="Q969" s="143"/>
      <c r="R969" s="143"/>
      <c r="S969" s="143"/>
      <c r="T969" s="143"/>
      <c r="U969" s="143"/>
      <c r="V969" s="143"/>
      <c r="W969" s="143"/>
      <c r="X969" s="143"/>
      <c r="Y969" s="143"/>
      <c r="Z969" s="143"/>
      <c r="AA969" s="143"/>
    </row>
    <row r="970" spans="1:27" ht="18" customHeight="1">
      <c r="A970" s="143"/>
      <c r="B970" s="144"/>
      <c r="C970" s="166"/>
      <c r="D970" s="157"/>
      <c r="E970" s="157"/>
      <c r="F970" s="157"/>
      <c r="G970" s="157"/>
      <c r="H970" s="157"/>
      <c r="I970" s="157"/>
      <c r="J970" s="157"/>
      <c r="K970" s="143"/>
      <c r="L970" s="143"/>
      <c r="M970" s="143"/>
      <c r="N970" s="143"/>
      <c r="O970" s="143"/>
      <c r="P970" s="143"/>
      <c r="Q970" s="143"/>
      <c r="R970" s="143"/>
      <c r="S970" s="143"/>
      <c r="T970" s="143"/>
      <c r="U970" s="143"/>
      <c r="V970" s="143"/>
      <c r="W970" s="143"/>
      <c r="X970" s="143"/>
      <c r="Y970" s="143"/>
      <c r="Z970" s="143"/>
      <c r="AA970" s="143"/>
    </row>
    <row r="971" spans="1:27" ht="18" customHeight="1">
      <c r="A971" s="143"/>
      <c r="B971" s="144"/>
      <c r="C971" s="166"/>
      <c r="D971" s="157"/>
      <c r="E971" s="157"/>
      <c r="F971" s="157"/>
      <c r="G971" s="157"/>
      <c r="H971" s="157"/>
      <c r="I971" s="157"/>
      <c r="J971" s="157"/>
      <c r="K971" s="143"/>
      <c r="L971" s="143"/>
      <c r="M971" s="143"/>
      <c r="N971" s="143"/>
      <c r="O971" s="143"/>
      <c r="P971" s="143"/>
      <c r="Q971" s="143"/>
      <c r="R971" s="143"/>
      <c r="S971" s="143"/>
      <c r="T971" s="143"/>
      <c r="U971" s="143"/>
      <c r="V971" s="143"/>
      <c r="W971" s="143"/>
      <c r="X971" s="143"/>
      <c r="Y971" s="143"/>
      <c r="Z971" s="143"/>
      <c r="AA971" s="143"/>
    </row>
    <row r="972" spans="1:27" ht="18" customHeight="1">
      <c r="A972" s="143"/>
      <c r="B972" s="144"/>
      <c r="C972" s="166"/>
      <c r="D972" s="157"/>
      <c r="E972" s="157"/>
      <c r="F972" s="157"/>
      <c r="G972" s="157"/>
      <c r="H972" s="157"/>
      <c r="I972" s="157"/>
      <c r="J972" s="157"/>
      <c r="K972" s="143"/>
      <c r="L972" s="143"/>
      <c r="M972" s="143"/>
      <c r="N972" s="143"/>
      <c r="O972" s="143"/>
      <c r="P972" s="143"/>
      <c r="Q972" s="143"/>
      <c r="R972" s="143"/>
      <c r="S972" s="143"/>
      <c r="T972" s="143"/>
      <c r="U972" s="143"/>
      <c r="V972" s="143"/>
      <c r="W972" s="143"/>
      <c r="X972" s="143"/>
      <c r="Y972" s="143"/>
      <c r="Z972" s="143"/>
      <c r="AA972" s="143"/>
    </row>
    <row r="973" spans="1:27" ht="18" customHeight="1">
      <c r="A973" s="143"/>
      <c r="B973" s="144"/>
      <c r="C973" s="166"/>
      <c r="D973" s="157"/>
      <c r="E973" s="157"/>
      <c r="F973" s="157"/>
      <c r="G973" s="157"/>
      <c r="H973" s="157"/>
      <c r="I973" s="157"/>
      <c r="J973" s="157"/>
      <c r="K973" s="143"/>
      <c r="L973" s="143"/>
      <c r="M973" s="143"/>
      <c r="N973" s="143"/>
      <c r="O973" s="143"/>
      <c r="P973" s="143"/>
      <c r="Q973" s="143"/>
      <c r="R973" s="143"/>
      <c r="S973" s="143"/>
      <c r="T973" s="143"/>
      <c r="U973" s="143"/>
      <c r="V973" s="143"/>
      <c r="W973" s="143"/>
      <c r="X973" s="143"/>
      <c r="Y973" s="143"/>
      <c r="Z973" s="143"/>
      <c r="AA973" s="143"/>
    </row>
    <row r="974" spans="1:27" ht="18" customHeight="1">
      <c r="A974" s="143"/>
      <c r="B974" s="144"/>
      <c r="C974" s="166"/>
      <c r="D974" s="157"/>
      <c r="E974" s="157"/>
      <c r="F974" s="157"/>
      <c r="G974" s="157"/>
      <c r="H974" s="157"/>
      <c r="I974" s="157"/>
      <c r="J974" s="157"/>
      <c r="K974" s="143"/>
      <c r="L974" s="143"/>
      <c r="M974" s="143"/>
      <c r="N974" s="143"/>
      <c r="O974" s="143"/>
      <c r="P974" s="143"/>
      <c r="Q974" s="143"/>
      <c r="R974" s="143"/>
      <c r="S974" s="143"/>
      <c r="T974" s="143"/>
      <c r="U974" s="143"/>
      <c r="V974" s="143"/>
      <c r="W974" s="143"/>
      <c r="X974" s="143"/>
      <c r="Y974" s="143"/>
      <c r="Z974" s="143"/>
      <c r="AA974" s="143"/>
    </row>
    <row r="975" spans="1:27" ht="18" customHeight="1">
      <c r="A975" s="143"/>
      <c r="B975" s="144"/>
      <c r="C975" s="166"/>
      <c r="D975" s="157"/>
      <c r="E975" s="157"/>
      <c r="F975" s="157"/>
      <c r="G975" s="157"/>
      <c r="H975" s="157"/>
      <c r="I975" s="157"/>
      <c r="J975" s="157"/>
      <c r="K975" s="143"/>
      <c r="L975" s="143"/>
      <c r="M975" s="143"/>
      <c r="N975" s="143"/>
      <c r="O975" s="143"/>
      <c r="P975" s="143"/>
      <c r="Q975" s="143"/>
      <c r="R975" s="143"/>
      <c r="S975" s="143"/>
      <c r="T975" s="143"/>
      <c r="U975" s="143"/>
      <c r="V975" s="143"/>
      <c r="W975" s="143"/>
      <c r="X975" s="143"/>
      <c r="Y975" s="143"/>
      <c r="Z975" s="143"/>
      <c r="AA975" s="143"/>
    </row>
    <row r="976" spans="1:27" ht="18" customHeight="1">
      <c r="A976" s="143"/>
      <c r="B976" s="144"/>
      <c r="C976" s="166"/>
      <c r="D976" s="157"/>
      <c r="E976" s="157"/>
      <c r="F976" s="157"/>
      <c r="G976" s="157"/>
      <c r="H976" s="157"/>
      <c r="I976" s="157"/>
      <c r="J976" s="157"/>
      <c r="K976" s="143"/>
      <c r="L976" s="143"/>
      <c r="M976" s="143"/>
      <c r="N976" s="143"/>
      <c r="O976" s="143"/>
      <c r="P976" s="143"/>
      <c r="Q976" s="143"/>
      <c r="R976" s="143"/>
      <c r="S976" s="143"/>
      <c r="T976" s="143"/>
      <c r="U976" s="143"/>
      <c r="V976" s="143"/>
      <c r="W976" s="143"/>
      <c r="X976" s="143"/>
      <c r="Y976" s="143"/>
      <c r="Z976" s="143"/>
      <c r="AA976" s="143"/>
    </row>
    <row r="977" spans="1:27" ht="18" customHeight="1">
      <c r="A977" s="143"/>
      <c r="B977" s="144"/>
      <c r="C977" s="166"/>
      <c r="D977" s="157"/>
      <c r="E977" s="157"/>
      <c r="F977" s="157"/>
      <c r="G977" s="157"/>
      <c r="H977" s="157"/>
      <c r="I977" s="157"/>
      <c r="J977" s="157"/>
      <c r="K977" s="143"/>
      <c r="L977" s="143"/>
      <c r="M977" s="143"/>
      <c r="N977" s="143"/>
      <c r="O977" s="143"/>
      <c r="P977" s="143"/>
      <c r="Q977" s="143"/>
      <c r="R977" s="143"/>
      <c r="S977" s="143"/>
      <c r="T977" s="143"/>
      <c r="U977" s="143"/>
      <c r="V977" s="143"/>
      <c r="W977" s="143"/>
      <c r="X977" s="143"/>
      <c r="Y977" s="143"/>
      <c r="Z977" s="143"/>
      <c r="AA977" s="143"/>
    </row>
    <row r="978" spans="1:27" ht="18" customHeight="1">
      <c r="A978" s="143"/>
      <c r="B978" s="144"/>
      <c r="C978" s="166"/>
      <c r="D978" s="157"/>
      <c r="E978" s="157"/>
      <c r="F978" s="157"/>
      <c r="G978" s="157"/>
      <c r="H978" s="157"/>
      <c r="I978" s="157"/>
      <c r="J978" s="157"/>
      <c r="K978" s="143"/>
      <c r="L978" s="143"/>
      <c r="M978" s="143"/>
      <c r="N978" s="143"/>
      <c r="O978" s="143"/>
      <c r="P978" s="143"/>
      <c r="Q978" s="143"/>
      <c r="R978" s="143"/>
      <c r="S978" s="143"/>
      <c r="T978" s="143"/>
      <c r="U978" s="143"/>
      <c r="V978" s="143"/>
      <c r="W978" s="143"/>
      <c r="X978" s="143"/>
      <c r="Y978" s="143"/>
      <c r="Z978" s="143"/>
      <c r="AA978" s="143"/>
    </row>
    <row r="979" spans="1:27" ht="18" customHeight="1">
      <c r="A979" s="143"/>
      <c r="B979" s="144"/>
      <c r="C979" s="166"/>
      <c r="D979" s="157"/>
      <c r="E979" s="157"/>
      <c r="F979" s="157"/>
      <c r="G979" s="157"/>
      <c r="H979" s="157"/>
      <c r="I979" s="157"/>
      <c r="J979" s="157"/>
      <c r="K979" s="143"/>
      <c r="L979" s="143"/>
      <c r="M979" s="143"/>
      <c r="N979" s="143"/>
      <c r="O979" s="143"/>
      <c r="P979" s="143"/>
      <c r="Q979" s="143"/>
      <c r="R979" s="143"/>
      <c r="S979" s="143"/>
      <c r="T979" s="143"/>
      <c r="U979" s="143"/>
      <c r="V979" s="143"/>
      <c r="W979" s="143"/>
      <c r="X979" s="143"/>
      <c r="Y979" s="143"/>
      <c r="Z979" s="143"/>
      <c r="AA979" s="143"/>
    </row>
    <row r="980" spans="1:27" ht="18" customHeight="1">
      <c r="A980" s="143"/>
      <c r="B980" s="144"/>
      <c r="C980" s="166"/>
      <c r="D980" s="157"/>
      <c r="E980" s="157"/>
      <c r="F980" s="157"/>
      <c r="G980" s="157"/>
      <c r="H980" s="157"/>
      <c r="I980" s="157"/>
      <c r="J980" s="157"/>
      <c r="K980" s="143"/>
      <c r="L980" s="143"/>
      <c r="M980" s="143"/>
      <c r="N980" s="143"/>
      <c r="O980" s="143"/>
      <c r="P980" s="143"/>
      <c r="Q980" s="143"/>
      <c r="R980" s="143"/>
      <c r="S980" s="143"/>
      <c r="T980" s="143"/>
      <c r="U980" s="143"/>
      <c r="V980" s="143"/>
      <c r="W980" s="143"/>
      <c r="X980" s="143"/>
      <c r="Y980" s="143"/>
      <c r="Z980" s="143"/>
      <c r="AA980" s="143"/>
    </row>
    <row r="981" spans="1:27" ht="18" customHeight="1">
      <c r="A981" s="143"/>
      <c r="B981" s="144"/>
      <c r="C981" s="166"/>
      <c r="D981" s="157"/>
      <c r="E981" s="157"/>
      <c r="F981" s="157"/>
      <c r="G981" s="157"/>
      <c r="H981" s="157"/>
      <c r="I981" s="157"/>
      <c r="J981" s="157"/>
      <c r="K981" s="143"/>
      <c r="L981" s="143"/>
      <c r="M981" s="143"/>
      <c r="N981" s="143"/>
      <c r="O981" s="143"/>
      <c r="P981" s="143"/>
      <c r="Q981" s="143"/>
      <c r="R981" s="143"/>
      <c r="S981" s="143"/>
      <c r="T981" s="143"/>
      <c r="U981" s="143"/>
      <c r="V981" s="143"/>
      <c r="W981" s="143"/>
      <c r="X981" s="143"/>
      <c r="Y981" s="143"/>
      <c r="Z981" s="143"/>
      <c r="AA981" s="143"/>
    </row>
    <row r="982" spans="1:27" ht="18" customHeight="1">
      <c r="A982" s="143"/>
      <c r="B982" s="144"/>
      <c r="C982" s="166"/>
      <c r="D982" s="157"/>
      <c r="E982" s="157"/>
      <c r="F982" s="157"/>
      <c r="G982" s="157"/>
      <c r="H982" s="157"/>
      <c r="I982" s="157"/>
      <c r="J982" s="157"/>
      <c r="K982" s="143"/>
      <c r="L982" s="143"/>
      <c r="M982" s="143"/>
      <c r="N982" s="143"/>
      <c r="O982" s="143"/>
      <c r="P982" s="143"/>
      <c r="Q982" s="143"/>
      <c r="R982" s="143"/>
      <c r="S982" s="143"/>
      <c r="T982" s="143"/>
      <c r="U982" s="143"/>
      <c r="V982" s="143"/>
      <c r="W982" s="143"/>
      <c r="X982" s="143"/>
      <c r="Y982" s="143"/>
      <c r="Z982" s="143"/>
      <c r="AA982" s="143"/>
    </row>
    <row r="983" spans="1:27" ht="18" customHeight="1">
      <c r="A983" s="143"/>
      <c r="B983" s="144"/>
      <c r="C983" s="166"/>
      <c r="D983" s="157"/>
      <c r="E983" s="157"/>
      <c r="F983" s="157"/>
      <c r="G983" s="157"/>
      <c r="H983" s="157"/>
      <c r="I983" s="157"/>
      <c r="J983" s="157"/>
      <c r="K983" s="143"/>
      <c r="L983" s="143"/>
      <c r="M983" s="143"/>
      <c r="N983" s="143"/>
      <c r="O983" s="143"/>
      <c r="P983" s="143"/>
      <c r="Q983" s="143"/>
      <c r="R983" s="143"/>
      <c r="S983" s="143"/>
      <c r="T983" s="143"/>
      <c r="U983" s="143"/>
      <c r="V983" s="143"/>
      <c r="W983" s="143"/>
      <c r="X983" s="143"/>
      <c r="Y983" s="143"/>
      <c r="Z983" s="143"/>
      <c r="AA983" s="143"/>
    </row>
    <row r="984" spans="1:27" ht="18" customHeight="1">
      <c r="A984" s="143"/>
      <c r="B984" s="144"/>
      <c r="C984" s="166"/>
      <c r="D984" s="157"/>
      <c r="E984" s="157"/>
      <c r="F984" s="157"/>
      <c r="G984" s="157"/>
      <c r="H984" s="157"/>
      <c r="I984" s="157"/>
      <c r="J984" s="157"/>
      <c r="K984" s="143"/>
      <c r="L984" s="143"/>
      <c r="M984" s="143"/>
      <c r="N984" s="143"/>
      <c r="O984" s="143"/>
      <c r="P984" s="143"/>
      <c r="Q984" s="143"/>
      <c r="R984" s="143"/>
      <c r="S984" s="143"/>
      <c r="T984" s="143"/>
      <c r="U984" s="143"/>
      <c r="V984" s="143"/>
      <c r="W984" s="143"/>
      <c r="X984" s="143"/>
      <c r="Y984" s="143"/>
      <c r="Z984" s="143"/>
      <c r="AA984" s="143"/>
    </row>
    <row r="985" spans="1:27" ht="18" customHeight="1">
      <c r="A985" s="143"/>
      <c r="B985" s="144"/>
      <c r="C985" s="166"/>
      <c r="D985" s="157"/>
      <c r="E985" s="157"/>
      <c r="F985" s="157"/>
      <c r="G985" s="157"/>
      <c r="H985" s="157"/>
      <c r="I985" s="157"/>
      <c r="J985" s="157"/>
      <c r="K985" s="143"/>
      <c r="L985" s="143"/>
      <c r="M985" s="143"/>
      <c r="N985" s="143"/>
      <c r="O985" s="143"/>
      <c r="P985" s="143"/>
      <c r="Q985" s="143"/>
      <c r="R985" s="143"/>
      <c r="S985" s="143"/>
      <c r="T985" s="143"/>
      <c r="U985" s="143"/>
      <c r="V985" s="143"/>
      <c r="W985" s="143"/>
      <c r="X985" s="143"/>
      <c r="Y985" s="143"/>
      <c r="Z985" s="143"/>
      <c r="AA985" s="143"/>
    </row>
    <row r="986" spans="1:27" ht="18" customHeight="1">
      <c r="A986" s="143"/>
      <c r="B986" s="144"/>
      <c r="C986" s="166"/>
      <c r="D986" s="157"/>
      <c r="E986" s="157"/>
      <c r="F986" s="157"/>
      <c r="G986" s="157"/>
      <c r="H986" s="157"/>
      <c r="I986" s="157"/>
      <c r="J986" s="157"/>
      <c r="K986" s="143"/>
      <c r="L986" s="143"/>
      <c r="M986" s="143"/>
      <c r="N986" s="143"/>
      <c r="O986" s="143"/>
      <c r="P986" s="143"/>
      <c r="Q986" s="143"/>
      <c r="R986" s="143"/>
      <c r="S986" s="143"/>
      <c r="T986" s="143"/>
      <c r="U986" s="143"/>
      <c r="V986" s="143"/>
      <c r="W986" s="143"/>
      <c r="X986" s="143"/>
      <c r="Y986" s="143"/>
      <c r="Z986" s="143"/>
      <c r="AA986" s="143"/>
    </row>
    <row r="987" spans="1:27" ht="18" customHeight="1">
      <c r="A987" s="143"/>
      <c r="B987" s="144"/>
      <c r="C987" s="166"/>
      <c r="D987" s="157"/>
      <c r="E987" s="157"/>
      <c r="F987" s="157"/>
      <c r="G987" s="157"/>
      <c r="H987" s="157"/>
      <c r="I987" s="157"/>
      <c r="J987" s="157"/>
      <c r="K987" s="143"/>
      <c r="L987" s="143"/>
      <c r="M987" s="143"/>
      <c r="N987" s="143"/>
      <c r="O987" s="143"/>
      <c r="P987" s="143"/>
      <c r="Q987" s="143"/>
      <c r="R987" s="143"/>
      <c r="S987" s="143"/>
      <c r="T987" s="143"/>
      <c r="U987" s="143"/>
      <c r="V987" s="143"/>
      <c r="W987" s="143"/>
      <c r="X987" s="143"/>
      <c r="Y987" s="143"/>
      <c r="Z987" s="143"/>
      <c r="AA987" s="143"/>
    </row>
    <row r="988" spans="1:27" ht="18" customHeight="1">
      <c r="A988" s="143"/>
      <c r="B988" s="144"/>
      <c r="C988" s="166"/>
      <c r="D988" s="157"/>
      <c r="E988" s="157"/>
      <c r="F988" s="157"/>
      <c r="G988" s="157"/>
      <c r="H988" s="157"/>
      <c r="I988" s="157"/>
      <c r="J988" s="157"/>
      <c r="K988" s="143"/>
      <c r="L988" s="143"/>
      <c r="M988" s="143"/>
      <c r="N988" s="143"/>
      <c r="O988" s="143"/>
      <c r="P988" s="143"/>
      <c r="Q988" s="143"/>
      <c r="R988" s="143"/>
      <c r="S988" s="143"/>
      <c r="T988" s="143"/>
      <c r="U988" s="143"/>
      <c r="V988" s="143"/>
      <c r="W988" s="143"/>
      <c r="X988" s="143"/>
      <c r="Y988" s="143"/>
      <c r="Z988" s="143"/>
      <c r="AA988" s="143"/>
    </row>
    <row r="989" spans="1:27" ht="18" customHeight="1">
      <c r="A989" s="143"/>
      <c r="B989" s="144"/>
      <c r="C989" s="166"/>
      <c r="D989" s="157"/>
      <c r="E989" s="157"/>
      <c r="F989" s="157"/>
      <c r="G989" s="157"/>
      <c r="H989" s="157"/>
      <c r="I989" s="157"/>
      <c r="J989" s="157"/>
      <c r="K989" s="143"/>
      <c r="L989" s="143"/>
      <c r="M989" s="143"/>
      <c r="N989" s="143"/>
      <c r="O989" s="143"/>
      <c r="P989" s="143"/>
      <c r="Q989" s="143"/>
      <c r="R989" s="143"/>
      <c r="S989" s="143"/>
      <c r="T989" s="143"/>
      <c r="U989" s="143"/>
      <c r="V989" s="143"/>
      <c r="W989" s="143"/>
      <c r="X989" s="143"/>
      <c r="Y989" s="143"/>
      <c r="Z989" s="143"/>
      <c r="AA989" s="143"/>
    </row>
    <row r="990" spans="1:27" ht="18" customHeight="1">
      <c r="A990" s="143"/>
      <c r="B990" s="144"/>
      <c r="C990" s="166"/>
      <c r="D990" s="157"/>
      <c r="E990" s="157"/>
      <c r="F990" s="157"/>
      <c r="G990" s="157"/>
      <c r="H990" s="157"/>
      <c r="I990" s="157"/>
      <c r="J990" s="157"/>
      <c r="K990" s="143"/>
      <c r="L990" s="143"/>
      <c r="M990" s="143"/>
      <c r="N990" s="143"/>
      <c r="O990" s="143"/>
      <c r="P990" s="143"/>
      <c r="Q990" s="143"/>
      <c r="R990" s="143"/>
      <c r="S990" s="143"/>
      <c r="T990" s="143"/>
      <c r="U990" s="143"/>
      <c r="V990" s="143"/>
      <c r="W990" s="143"/>
      <c r="X990" s="143"/>
      <c r="Y990" s="143"/>
      <c r="Z990" s="143"/>
      <c r="AA990" s="143"/>
    </row>
    <row r="991" spans="1:27" ht="18" customHeight="1">
      <c r="A991" s="143"/>
      <c r="B991" s="144"/>
      <c r="C991" s="166"/>
      <c r="D991" s="157"/>
      <c r="E991" s="157"/>
      <c r="F991" s="157"/>
      <c r="G991" s="157"/>
      <c r="H991" s="157"/>
      <c r="I991" s="157"/>
      <c r="J991" s="157"/>
      <c r="K991" s="143"/>
      <c r="L991" s="143"/>
      <c r="M991" s="143"/>
      <c r="N991" s="143"/>
      <c r="O991" s="143"/>
      <c r="P991" s="143"/>
      <c r="Q991" s="143"/>
      <c r="R991" s="143"/>
      <c r="S991" s="143"/>
      <c r="T991" s="143"/>
      <c r="U991" s="143"/>
      <c r="V991" s="143"/>
      <c r="W991" s="143"/>
      <c r="X991" s="143"/>
      <c r="Y991" s="143"/>
      <c r="Z991" s="143"/>
      <c r="AA991" s="143"/>
    </row>
    <row r="992" spans="1:27" ht="18" customHeight="1">
      <c r="A992" s="143"/>
      <c r="B992" s="144"/>
      <c r="C992" s="166"/>
      <c r="D992" s="157"/>
      <c r="E992" s="157"/>
      <c r="F992" s="157"/>
      <c r="G992" s="157"/>
      <c r="H992" s="157"/>
      <c r="I992" s="157"/>
      <c r="J992" s="157"/>
      <c r="K992" s="143"/>
      <c r="L992" s="143"/>
      <c r="M992" s="143"/>
      <c r="N992" s="143"/>
      <c r="O992" s="143"/>
      <c r="P992" s="143"/>
      <c r="Q992" s="143"/>
      <c r="R992" s="143"/>
      <c r="S992" s="143"/>
      <c r="T992" s="143"/>
      <c r="U992" s="143"/>
      <c r="V992" s="143"/>
      <c r="W992" s="143"/>
      <c r="X992" s="143"/>
      <c r="Y992" s="143"/>
      <c r="Z992" s="143"/>
      <c r="AA992" s="143"/>
    </row>
    <row r="993" spans="1:27" ht="18" customHeight="1">
      <c r="A993" s="143"/>
      <c r="B993" s="144"/>
      <c r="C993" s="166"/>
      <c r="D993" s="157"/>
      <c r="E993" s="157"/>
      <c r="F993" s="157"/>
      <c r="G993" s="157"/>
      <c r="H993" s="157"/>
      <c r="I993" s="157"/>
      <c r="J993" s="157"/>
      <c r="K993" s="143"/>
      <c r="L993" s="143"/>
      <c r="M993" s="143"/>
      <c r="N993" s="143"/>
      <c r="O993" s="143"/>
      <c r="P993" s="143"/>
      <c r="Q993" s="143"/>
      <c r="R993" s="143"/>
      <c r="S993" s="143"/>
      <c r="T993" s="143"/>
      <c r="U993" s="143"/>
      <c r="V993" s="143"/>
      <c r="W993" s="143"/>
      <c r="X993" s="143"/>
      <c r="Y993" s="143"/>
      <c r="Z993" s="143"/>
      <c r="AA993" s="143"/>
    </row>
    <row r="994" spans="1:27" ht="18" customHeight="1">
      <c r="A994" s="143"/>
      <c r="B994" s="144"/>
      <c r="C994" s="166"/>
      <c r="D994" s="157"/>
      <c r="E994" s="157"/>
      <c r="F994" s="157"/>
      <c r="G994" s="157"/>
      <c r="H994" s="157"/>
      <c r="I994" s="157"/>
      <c r="J994" s="157"/>
      <c r="K994" s="143"/>
      <c r="L994" s="143"/>
      <c r="M994" s="143"/>
      <c r="N994" s="143"/>
      <c r="O994" s="143"/>
      <c r="P994" s="143"/>
      <c r="Q994" s="143"/>
      <c r="R994" s="143"/>
      <c r="S994" s="143"/>
      <c r="T994" s="143"/>
      <c r="U994" s="143"/>
      <c r="V994" s="143"/>
      <c r="W994" s="143"/>
      <c r="X994" s="143"/>
      <c r="Y994" s="143"/>
      <c r="Z994" s="143"/>
      <c r="AA994" s="143"/>
    </row>
    <row r="995" spans="1:27" ht="18" customHeight="1">
      <c r="A995" s="143"/>
      <c r="B995" s="144"/>
      <c r="C995" s="166"/>
      <c r="D995" s="157"/>
      <c r="E995" s="157"/>
      <c r="F995" s="157"/>
      <c r="G995" s="157"/>
      <c r="H995" s="157"/>
      <c r="I995" s="157"/>
      <c r="J995" s="157"/>
      <c r="K995" s="143"/>
      <c r="L995" s="143"/>
      <c r="M995" s="143"/>
      <c r="N995" s="143"/>
      <c r="O995" s="143"/>
      <c r="P995" s="143"/>
      <c r="Q995" s="143"/>
      <c r="R995" s="143"/>
      <c r="S995" s="143"/>
      <c r="T995" s="143"/>
      <c r="U995" s="143"/>
      <c r="V995" s="143"/>
      <c r="W995" s="143"/>
      <c r="X995" s="143"/>
      <c r="Y995" s="143"/>
      <c r="Z995" s="143"/>
      <c r="AA995" s="143"/>
    </row>
    <row r="996" spans="1:27" ht="18" customHeight="1">
      <c r="A996" s="143"/>
      <c r="B996" s="144"/>
      <c r="C996" s="166"/>
      <c r="D996" s="157"/>
      <c r="E996" s="157"/>
      <c r="F996" s="157"/>
      <c r="G996" s="157"/>
      <c r="H996" s="157"/>
      <c r="I996" s="157"/>
      <c r="J996" s="157"/>
      <c r="K996" s="143"/>
      <c r="L996" s="143"/>
      <c r="M996" s="143"/>
      <c r="N996" s="143"/>
      <c r="O996" s="143"/>
      <c r="P996" s="143"/>
      <c r="Q996" s="143"/>
      <c r="R996" s="143"/>
      <c r="S996" s="143"/>
      <c r="T996" s="143"/>
      <c r="U996" s="143"/>
      <c r="V996" s="143"/>
      <c r="W996" s="143"/>
      <c r="X996" s="143"/>
      <c r="Y996" s="143"/>
      <c r="Z996" s="143"/>
      <c r="AA996" s="143"/>
    </row>
    <row r="997" spans="1:27" ht="18" customHeight="1">
      <c r="A997" s="143"/>
      <c r="B997" s="144"/>
      <c r="C997" s="166"/>
      <c r="D997" s="157"/>
      <c r="E997" s="157"/>
      <c r="F997" s="157"/>
      <c r="G997" s="157"/>
      <c r="H997" s="157"/>
      <c r="I997" s="157"/>
      <c r="J997" s="157"/>
      <c r="K997" s="143"/>
      <c r="L997" s="143"/>
      <c r="M997" s="143"/>
      <c r="N997" s="143"/>
      <c r="O997" s="143"/>
      <c r="P997" s="143"/>
      <c r="Q997" s="143"/>
      <c r="R997" s="143"/>
      <c r="S997" s="143"/>
      <c r="T997" s="143"/>
      <c r="U997" s="143"/>
      <c r="V997" s="143"/>
      <c r="W997" s="143"/>
      <c r="X997" s="143"/>
      <c r="Y997" s="143"/>
      <c r="Z997" s="143"/>
      <c r="AA997" s="143"/>
    </row>
    <row r="998" spans="1:27" ht="18" customHeight="1">
      <c r="A998" s="143"/>
      <c r="B998" s="144"/>
      <c r="C998" s="166"/>
      <c r="D998" s="157"/>
      <c r="E998" s="157"/>
      <c r="F998" s="157"/>
      <c r="G998" s="157"/>
      <c r="H998" s="157"/>
      <c r="I998" s="157"/>
      <c r="J998" s="157"/>
      <c r="K998" s="143"/>
      <c r="L998" s="143"/>
      <c r="M998" s="143"/>
      <c r="N998" s="143"/>
      <c r="O998" s="143"/>
      <c r="P998" s="143"/>
      <c r="Q998" s="143"/>
      <c r="R998" s="143"/>
      <c r="S998" s="143"/>
      <c r="T998" s="143"/>
      <c r="U998" s="143"/>
      <c r="V998" s="143"/>
      <c r="W998" s="143"/>
      <c r="X998" s="143"/>
      <c r="Y998" s="143"/>
      <c r="Z998" s="143"/>
      <c r="AA998" s="143"/>
    </row>
    <row r="999" spans="1:27" ht="18" customHeight="1">
      <c r="A999" s="143"/>
      <c r="B999" s="144"/>
      <c r="C999" s="166"/>
      <c r="D999" s="157"/>
      <c r="E999" s="157"/>
      <c r="F999" s="157"/>
      <c r="G999" s="157"/>
      <c r="H999" s="157"/>
      <c r="I999" s="157"/>
      <c r="J999" s="157"/>
      <c r="K999" s="143"/>
      <c r="L999" s="143"/>
      <c r="M999" s="143"/>
      <c r="N999" s="143"/>
      <c r="O999" s="143"/>
      <c r="P999" s="143"/>
      <c r="Q999" s="143"/>
      <c r="R999" s="143"/>
      <c r="S999" s="143"/>
      <c r="T999" s="143"/>
      <c r="U999" s="143"/>
      <c r="V999" s="143"/>
      <c r="W999" s="143"/>
      <c r="X999" s="143"/>
      <c r="Y999" s="143"/>
      <c r="Z999" s="143"/>
      <c r="AA999" s="143"/>
    </row>
    <row r="1000" spans="1:27" ht="18" customHeight="1">
      <c r="A1000" s="143"/>
      <c r="B1000" s="144"/>
      <c r="C1000" s="166"/>
      <c r="D1000" s="157"/>
      <c r="E1000" s="157"/>
      <c r="F1000" s="157"/>
      <c r="G1000" s="157"/>
      <c r="H1000" s="157"/>
      <c r="I1000" s="157"/>
      <c r="J1000" s="157"/>
      <c r="K1000" s="143"/>
      <c r="L1000" s="143"/>
      <c r="M1000" s="143"/>
      <c r="N1000" s="143"/>
      <c r="O1000" s="143"/>
      <c r="P1000" s="143"/>
      <c r="Q1000" s="143"/>
      <c r="R1000" s="143"/>
      <c r="S1000" s="143"/>
      <c r="T1000" s="143"/>
      <c r="U1000" s="143"/>
      <c r="V1000" s="143"/>
      <c r="W1000" s="143"/>
      <c r="X1000" s="143"/>
      <c r="Y1000" s="143"/>
      <c r="Z1000" s="143"/>
      <c r="AA1000" s="143"/>
    </row>
  </sheetData>
  <mergeCells count="20">
    <mergeCell ref="B15:C16"/>
    <mergeCell ref="D15:D16"/>
    <mergeCell ref="C18:K18"/>
    <mergeCell ref="B7:B8"/>
    <mergeCell ref="B9:B10"/>
    <mergeCell ref="C9:C10"/>
    <mergeCell ref="D9:D10"/>
    <mergeCell ref="B11:B12"/>
    <mergeCell ref="C11:C12"/>
    <mergeCell ref="D11:D12"/>
    <mergeCell ref="C7:C8"/>
    <mergeCell ref="D7:D8"/>
    <mergeCell ref="B13:B14"/>
    <mergeCell ref="C13:C14"/>
    <mergeCell ref="D13:D14"/>
    <mergeCell ref="B1:K1"/>
    <mergeCell ref="C3:G3"/>
    <mergeCell ref="B5:B6"/>
    <mergeCell ref="C5:C6"/>
    <mergeCell ref="D5:D6"/>
  </mergeCells>
  <conditionalFormatting sqref="E13:J13">
    <cfRule type="cellIs" dxfId="0" priority="2" operator="equal">
      <formula>0</formula>
    </cfRule>
  </conditionalFormatting>
  <pageMargins left="0.7" right="0.7" top="0.75" bottom="0.75" header="0" footer="0"/>
  <pageSetup orientation="landscape"/>
  <headerFooter>
    <oddHeader>&amp;CANEXO A.4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workbookViewId="0">
      <selection activeCell="I25" sqref="I25"/>
    </sheetView>
  </sheetViews>
  <sheetFormatPr defaultRowHeight="15"/>
  <cols>
    <col min="3" max="3" width="33.140625" customWidth="1"/>
  </cols>
  <sheetData>
    <row r="2" spans="2:4">
      <c r="B2" s="175" t="s">
        <v>153</v>
      </c>
      <c r="C2" s="176" t="s">
        <v>154</v>
      </c>
      <c r="D2" s="177" t="s">
        <v>155</v>
      </c>
    </row>
    <row r="3" spans="2:4">
      <c r="B3" s="279" t="s">
        <v>156</v>
      </c>
      <c r="C3" s="178" t="s">
        <v>157</v>
      </c>
      <c r="D3" s="179">
        <v>470</v>
      </c>
    </row>
    <row r="4" spans="2:4">
      <c r="B4" s="280"/>
      <c r="C4" s="180" t="s">
        <v>158</v>
      </c>
      <c r="D4" s="181">
        <f>480-19</f>
        <v>461</v>
      </c>
    </row>
    <row r="5" spans="2:4">
      <c r="B5" s="281"/>
      <c r="C5" s="182" t="s">
        <v>159</v>
      </c>
      <c r="D5" s="183">
        <f>19+60</f>
        <v>79</v>
      </c>
    </row>
    <row r="6" spans="2:4">
      <c r="B6" s="279" t="s">
        <v>160</v>
      </c>
      <c r="C6" s="178" t="s">
        <v>161</v>
      </c>
      <c r="D6" s="179">
        <f>20*1</f>
        <v>20</v>
      </c>
    </row>
    <row r="7" spans="2:4">
      <c r="B7" s="281"/>
      <c r="C7" s="182" t="s">
        <v>162</v>
      </c>
      <c r="D7" s="183">
        <f>28+28</f>
        <v>56</v>
      </c>
    </row>
    <row r="8" spans="2:4">
      <c r="B8" s="184" t="s">
        <v>163</v>
      </c>
      <c r="C8" s="185" t="s">
        <v>162</v>
      </c>
      <c r="D8" s="186">
        <v>68</v>
      </c>
    </row>
    <row r="9" spans="2:4">
      <c r="B9" s="279" t="s">
        <v>164</v>
      </c>
      <c r="C9" s="178" t="s">
        <v>165</v>
      </c>
      <c r="D9" s="179">
        <v>83</v>
      </c>
    </row>
    <row r="10" spans="2:4">
      <c r="B10" s="281"/>
      <c r="C10" s="182" t="s">
        <v>166</v>
      </c>
      <c r="D10" s="183">
        <f>31*5</f>
        <v>155</v>
      </c>
    </row>
    <row r="11" spans="2:4">
      <c r="B11" s="282" t="s">
        <v>17</v>
      </c>
      <c r="C11" s="283"/>
      <c r="D11" s="187">
        <f>SUM(D3:D10)</f>
        <v>1392</v>
      </c>
    </row>
  </sheetData>
  <mergeCells count="4">
    <mergeCell ref="B3:B5"/>
    <mergeCell ref="B6:B7"/>
    <mergeCell ref="B9:B10"/>
    <mergeCell ref="B11:C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INSTRUÇÕES</vt:lpstr>
      <vt:lpstr>Sintetica</vt:lpstr>
      <vt:lpstr>Analitica</vt:lpstr>
      <vt:lpstr>Insumos</vt:lpstr>
      <vt:lpstr>BDI</vt:lpstr>
      <vt:lpstr>Cronograma</vt:lpstr>
      <vt:lpstr>Quantitativos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Silva</dc:creator>
  <cp:lastModifiedBy>prgo</cp:lastModifiedBy>
  <dcterms:created xsi:type="dcterms:W3CDTF">2013-09-19T17:56:40Z</dcterms:created>
  <dcterms:modified xsi:type="dcterms:W3CDTF">2024-10-14T20:47:25Z</dcterms:modified>
</cp:coreProperties>
</file>