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8.wmf" ContentType="image/x-wmf"/>
  <Override PartName="/xl/media/image7.wmf" ContentType="image/x-wmf"/>
  <Override PartName="/xl/media/image6.wmf" ContentType="image/x-wmf"/>
  <Override PartName="/xl/media/image5.wmf" ContentType="image/x-wmf"/>
  <Override PartName="/xl/media/image4.wmf" ContentType="image/x-wmf"/>
  <Override PartName="/xl/media/image3.wmf" ContentType="image/x-wmf"/>
  <Override PartName="/xl/media/image2.wmf" ContentType="image/x-wmf"/>
  <Override PartName="/xl/media/image1.wmf" ContentType="image/x-wmf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2"/>
  </bookViews>
  <sheets>
    <sheet name="Insumos" sheetId="1" state="visible" r:id="rId2"/>
    <sheet name="Analítico" sheetId="2" state="visible" r:id="rId3"/>
    <sheet name="Sintético" sheetId="3" state="visible" r:id="rId4"/>
    <sheet name="Cronograma" sheetId="4" state="visible" r:id="rId5"/>
    <sheet name="BDI e LS" sheetId="5" state="visible" r:id="rId6"/>
  </sheets>
  <definedNames>
    <definedName function="false" hidden="false" localSheetId="1" name="_xlnm.Print_Area" vbProcedure="false">Analítico!$A$1:$G$1379</definedName>
    <definedName function="false" hidden="false" localSheetId="4" name="_xlnm.Print_Area" vbProcedure="false">'BDI e LS'!$A$1:$D$23</definedName>
    <definedName function="false" hidden="false" localSheetId="3" name="_xlnm.Print_Area" vbProcedure="false">Cronograma!$A$1:$I$26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<sst xmlns="http://schemas.openxmlformats.org/spreadsheetml/2006/main" count="2017" uniqueCount="529">
  <si>
    <t>PROCURADORIA GERAL DA REPÚBLICA</t>
  </si>
  <si>
    <t>SUBSECRETARIA DE INFRAESTRUTURA</t>
  </si>
  <si>
    <t>OBRA: PR/AM - ADEQUAÇÕES DE SEGURANÇA CONTRA INCÊNDIO</t>
  </si>
  <si>
    <t>LISTAGEM DE INSUMOS</t>
  </si>
  <si>
    <t>CÓDIGO</t>
  </si>
  <si>
    <t>DESCRIÇÃO</t>
  </si>
  <si>
    <t>CLASS</t>
  </si>
  <si>
    <t>UNID.</t>
  </si>
  <si>
    <t>PREÇO UNITÁRIO (R$) </t>
  </si>
  <si>
    <t>CARPINTEIRO DE FORMAS</t>
  </si>
  <si>
    <t>M.O.</t>
  </si>
  <si>
    <t>H</t>
  </si>
  <si>
    <t>CARPINTEIRO DE ESQUADRIA</t>
  </si>
  <si>
    <t>ELETRICISTA OU OFICIAL ELETRICISTA</t>
  </si>
  <si>
    <t>ENCANADOR OU BOMBEIRO HIDRAULICO</t>
  </si>
  <si>
    <t>MONTADOR</t>
  </si>
  <si>
    <t>ENGENHEIRO OU ARQUITETO AUXILIAR/JUNIOR - DE OBRA (encargo de mensalista)</t>
  </si>
  <si>
    <t>MESTRE DE OBRAS (encargo de mensalista)</t>
  </si>
  <si>
    <t>PEDREIRO</t>
  </si>
  <si>
    <t>MARMORISTA/GRANITEIRO</t>
  </si>
  <si>
    <t>PINTOR</t>
  </si>
  <si>
    <t>SERVENTE</t>
  </si>
  <si>
    <t>AJUDANTE DE ELETRICISTA</t>
  </si>
  <si>
    <t>AJUDANTE</t>
  </si>
  <si>
    <t>AJUDANTE DE ENCANADOR</t>
  </si>
  <si>
    <t>AJUDANTE DE CARPINTEIRO</t>
  </si>
  <si>
    <t>SOLDADOR</t>
  </si>
  <si>
    <t>07.03.01.0</t>
  </si>
  <si>
    <t>Equipamento de proteção individual</t>
  </si>
  <si>
    <t>MAT.</t>
  </si>
  <si>
    <t>UN</t>
  </si>
  <si>
    <t>07.03.01.1</t>
  </si>
  <si>
    <t>Café da manhã / almoço</t>
  </si>
  <si>
    <t>07.03.01.2</t>
  </si>
  <si>
    <t>Vale transporte</t>
  </si>
  <si>
    <t>REVESTIMENTO IMPERMEABILIZANTE SEMI-FLEXIVEL BI-COMPONENTE TP VIAPLUS 1000 VIAPOL OU MARCA EQUIVALENTE</t>
  </si>
  <si>
    <t>KG</t>
  </si>
  <si>
    <t>AREIA GROSSA</t>
  </si>
  <si>
    <t>M3</t>
  </si>
  <si>
    <t>AREIA MEDIA</t>
  </si>
  <si>
    <t>ABRACADEIRA TIPO D 3/4" C/ PARAFUSO"</t>
  </si>
  <si>
    <t>BETONEIRA 320L DIESEL 5,5HP S/ CARREGADOR MECANICO</t>
  </si>
  <si>
    <t>BUCHA E ARRUELA ALUMINIO FUNDIDO P/ ELETRODUTO 20MM (3/4)</t>
  </si>
  <si>
    <t>CJ</t>
  </si>
  <si>
    <t>CAL HIDRATADA, DE 1A. QUALIDADE, PARA ARGAMASSA</t>
  </si>
  <si>
    <t>CHAPA MADEIRA COMPENSADA RESINADA 2,2 X 1,1M X 6MM P/ FORMA CONCRETO</t>
  </si>
  <si>
    <t>CIMENTO PORTLAND COMUM CP I- 32</t>
  </si>
  <si>
    <t>CIMENTO BRANCO</t>
  </si>
  <si>
    <t>ARGAMASSA OU CIMENTO COLANTE EM PO PARA FIXACAO DE PECAS CERAMICAS</t>
  </si>
  <si>
    <t>CONECTOR RETO 3/4" EM FERRO GALV OU ALUMINIO P/ ADAPTAR ENTRADA DE ELETRODUTO METALICO FLEXIVEL EM QUADROS</t>
  </si>
  <si>
    <t>ELETRODUTO METALICO FLEXIVEL REV EXT PVC PRETO 25MM TIPO COPEX OU EQUIV</t>
  </si>
  <si>
    <t>M</t>
  </si>
  <si>
    <t>CAIXA DE PASSAGEM 3" X 3" SEXTAVADA EM FERRO GALV"</t>
  </si>
  <si>
    <t>CAIXA DE PASSAGEM 4" X 4" EM FERRO GALV"</t>
  </si>
  <si>
    <t>CONDULETE TIPO "X" EM LIGA ALUMINIO P/ ELETRODUTO ROSCADO 3/4"</t>
  </si>
  <si>
    <t>FITA VEDA ROSCA EM ROLOS 18MMX10M</t>
  </si>
  <si>
    <t>LIXA P/ PAREDE OU MADEIRA</t>
  </si>
  <si>
    <t>LIXA P/ FERRO</t>
  </si>
  <si>
    <t>LONA PLASTICA, COR PRETA, ESPESSURA DE 150 MICRAS</t>
  </si>
  <si>
    <t>M2</t>
  </si>
  <si>
    <t>VEU POLIESTER</t>
  </si>
  <si>
    <t>MASSA CORRIDA A BASE LATEX PVA</t>
  </si>
  <si>
    <t>L</t>
  </si>
  <si>
    <t>PORCA ZINCADA SEXTAVADA 3/8"</t>
  </si>
  <si>
    <t>BUCHA NYLON S-8 C/ PARAF ROSCA SOBERBA ACO ZINCADO CAB CHATA FENDA SIMPLES 4,8 X 75MM</t>
  </si>
  <si>
    <t>PECA DE MADEIRA LEI 1A QUALIDADE 2,5 X 7,5CM (1 X 3") NAO APARELHADA</t>
  </si>
  <si>
    <t>PECA DE MADEIRA 3A/4A QUALIDADE 7,5 X 7,5CM (3X3) NAO APARELHADA</t>
  </si>
  <si>
    <t>PECA DE MADEIRA 2A QUALIDADE 7,5 X 7,5CM NAO APARELHADA</t>
  </si>
  <si>
    <t>PEDRA BRITADA N. 2 OU 25 MM POSTO PEDREIRA (SEM FRETE)</t>
  </si>
  <si>
    <t>PLACA DE OBRA (IDENTIFICACAO) PARA CONSTRUCAO CIVIL EM CHAPA GALVANIZADA NUM 22 (NAO INCLUI COLOCACAO)</t>
  </si>
  <si>
    <t>PREGO DE ACO 18 X 27</t>
  </si>
  <si>
    <t>PREGO DE ACO 18 X 30</t>
  </si>
  <si>
    <t>SOLVENTE DILUENTE A BASE DE AGUARRAS</t>
  </si>
  <si>
    <t>REMOVEDOR DE TINTA OLEO/ESMALTE VERNIZ</t>
  </si>
  <si>
    <t>OLEO DE LINHACA</t>
  </si>
  <si>
    <t>ARGILA, ARGILA VERMELHA OU ARGILA ARENOSA (RETIRADA NA JAZIDA, SEM TRANSPORTE)</t>
  </si>
  <si>
    <t>TELA ACO SOLDADA NERVURADA CA-60, Q-196, (3,11 KG/M2), DIÂMETRO DO FIO = 5,0 MM, LARGURA = 2,45 x 6,0 METROS DE COMPRIMENTO, ESPAÇAMENTO DA MALHA = 10 X 10 CM</t>
  </si>
  <si>
    <t>TINTA ESMALTE SINTETICO FOSCO</t>
  </si>
  <si>
    <t>EMULSAO ASFALTICA COM ELASTOMERO</t>
  </si>
  <si>
    <t>FUNDO ANTICORROSIVO TIPO ZARCAO OU EQUIV</t>
  </si>
  <si>
    <t>TINTA ACRILICA PARA PISO</t>
  </si>
  <si>
    <t>GL</t>
  </si>
  <si>
    <t>TINTA LATEX ACRILICA</t>
  </si>
  <si>
    <t>TAMPA CEGA EM PVC P/CONDULETE 4 X 2"</t>
  </si>
  <si>
    <t>TUBO ACO GALV C/ COSTURA DIN 2440/NBR 5580 CLASSE MEDIA DN 2.1/2" (65MM) E=3,65MM - 6,51KG/M</t>
  </si>
  <si>
    <t>VIBRADOR DE IMERSAO C/ MOTOR ELETRICO 2HP MONOFASICO QUALQUER DIAM C/ MANGOTE</t>
  </si>
  <si>
    <t>ANDAIME METALICO TUBULAR DE ENCAIXE TIPO TORRE, C/ LARGURA ATE 2M, ALTURA 1,00M</t>
  </si>
  <si>
    <t>M/MES</t>
  </si>
  <si>
    <t>BETONEIRA 320L ELETRICA TRIFASICA 3HP S/ CARREGADOR MECANICO</t>
  </si>
  <si>
    <t>CONTAINER 220 X 620CM P/ ESCRITORIO S/ DIVISORIAS TIPO CANTEIRO MOD. 1401 OU SIMILAR</t>
  </si>
  <si>
    <t>MES</t>
  </si>
  <si>
    <t>EXTINTOR DE INCENDIO C/ CARGA DE AGUA PRESSURIZADA AP 10L</t>
  </si>
  <si>
    <t>EXTINTOR DE INCENDIO C/ CARGA GAS CARBONICO CO2 6KG</t>
  </si>
  <si>
    <t>EXTINTOR DE INCENDIO C/ CARGA DE PO QUIMICO SECO PQS 6KG</t>
  </si>
  <si>
    <t>ADAPTADOR EM LATAO P/ INSTALACAO PREDIAL DE COMBATE A INCENDIO ENGATE RAPIDO 2 1/2" X ROSCA INTERNA 5 FIOS 2 1/2"</t>
  </si>
  <si>
    <t>REGISTRO OU VÁLVULA GLOBO ANGULAR DE LATÃO, 45 GRAUS, D = 2 1/2", PARA HIDRANTES EM INSTALAÇÃO PREDIAL DE INCÊNDIO</t>
  </si>
  <si>
    <t>TAMPAO LATAO C/ CORRENTE P/ INSTALACAO PREDIAL COMBATE A INCENDIO ENGATE RAPIDO 2 1/2"</t>
  </si>
  <si>
    <t>ELETRODO AWS E-7018 (OK 48.04; WI 718) D=4MM (SOLDA ELETRICA)</t>
  </si>
  <si>
    <t>FORRO PVC EM PLACAS LARG=10CM E=8MM COMP=6M LISO (INCL COLOCACAO)</t>
  </si>
  <si>
    <t>GRANITO AMENDOA POLIDO PARA BANCADA ESP = 2CM</t>
  </si>
  <si>
    <t>FIO/CORDAO COBRE ISOLADO PARALELO OU TORCIDO 2 X 1,5MM2, TIPO PLASTIFLEX PIRELLI OU EQUIV</t>
  </si>
  <si>
    <t>BUCHA NYLON S-6 C/ PARAFUSO ACO ZINC CAB CHATA ROSCA SOBERBA 4,2 X 45MM</t>
  </si>
  <si>
    <t>PARAFUSO ACO CHUMBADOR PARABOLT 3/8" X 75MM</t>
  </si>
  <si>
    <t>PORCA ZINCADA SEXTAVADA ALTA 1/4"</t>
  </si>
  <si>
    <t>RODAPE GRANITO 10 X 2CM</t>
  </si>
  <si>
    <t>ESGUICHO EM LATAO JATO NEBLINA P/ INSTALACAO PREDIAL COMBATE A INCENDIO ENGATE RAPIDO 1 1/2"</t>
  </si>
  <si>
    <t>REDUCAO FIXA TIPO STORZ LATAO P/ INST. PREDIAL COMBATE A INCENDIO ENGATE RAPIDO 2.1/2" X 1.1/2"</t>
  </si>
  <si>
    <t>ELETRODUTO FERRO GALV OU ZINCADO ELETROLIT LEVE PAREDE 0,90MM - 3/4" NBR 13057</t>
  </si>
  <si>
    <t>DISCO DE CORTE DIAMANTADO - 7", PARA ESMERILHADEIRA, SEGMENTADO, PARA CONCRETO</t>
  </si>
  <si>
    <t>PISO EM GRANITO BRANCO QUARTZ 50X50CM E=2CM LEVIGADO</t>
  </si>
  <si>
    <t>Bloco autônomo para iluminação de emergência com LED, autonomia até 3h</t>
  </si>
  <si>
    <t>00011976.1</t>
  </si>
  <si>
    <t>Chumbador jaqueta e cone Ø 1/4 "</t>
  </si>
  <si>
    <t>01.006.000025.SET</t>
  </si>
  <si>
    <t>Furo em concreto com broca de vídea, utilizando martele elétrico (diâmetro da broca: 1 " / profundidade do furo: até 15 cm) (material+mão de obra)</t>
  </si>
  <si>
    <t>02.03.001</t>
  </si>
  <si>
    <t>Caçamba (5 m³) para transporte de entulho</t>
  </si>
  <si>
    <t>03.02.05</t>
  </si>
  <si>
    <t>Fita Antiderrapante Transparente, largura 5 cm, comprimento 30 m</t>
  </si>
  <si>
    <t>05.11.006</t>
  </si>
  <si>
    <t>Fita dupla face de alta resistência</t>
  </si>
  <si>
    <t>05125.6.6.19</t>
  </si>
  <si>
    <t>Chumbador - grapa</t>
  </si>
  <si>
    <t>07.007.000021.1</t>
  </si>
  <si>
    <t>Vergalhão de aço com rosca NC nas extremidades (diâmetro da seção: 3/8 ")</t>
  </si>
  <si>
    <t>07.007.000021.MAT</t>
  </si>
  <si>
    <t>Vergalhão de aço com rosca NC nas extremidades (diâmetro da seção: 1/4 ")</t>
  </si>
  <si>
    <t>09500.6.3.2.1</t>
  </si>
  <si>
    <t>Forro de gesso acartonado - colocado , fixo com acabamento monolítico com perfis em aço galvanizado (espessura: 12,5 mm)</t>
  </si>
  <si>
    <t>09905.3.2.1</t>
  </si>
  <si>
    <t>Trincha dupla (largura: 2 ")</t>
  </si>
  <si>
    <t>12000.3.1</t>
  </si>
  <si>
    <t>Placa de plástico rígido, c/ pictograma conforme projeto - Tipo 3</t>
  </si>
  <si>
    <t>12000.3.10</t>
  </si>
  <si>
    <t>Placa de plástico rígido, c/ pictograma conforme projeto - Tipo 17B</t>
  </si>
  <si>
    <t>12000.3.11</t>
  </si>
  <si>
    <t>Placa de plástico rígido, c/ pictograma conforme projeto - Tipo 17C</t>
  </si>
  <si>
    <t>12000.3.12</t>
  </si>
  <si>
    <t>Placa de plástico rígido, c/ pictograma conforme projeto - Tipo 19 - 252x126mm</t>
  </si>
  <si>
    <t>12000.3.13</t>
  </si>
  <si>
    <t>Placa de plástico rígido, c/ pictograma conforme projeto - Tipo 19 - 179x179mm</t>
  </si>
  <si>
    <t>12000.3.14</t>
  </si>
  <si>
    <t>Placa de plástico rígido, c/ pictograma conforme projeto - Tipo 20</t>
  </si>
  <si>
    <t>12000.3.15</t>
  </si>
  <si>
    <t>Placa de plástico rígido, c/ pictograma conforme projeto - Tipo 21A</t>
  </si>
  <si>
    <t>12000.3.16</t>
  </si>
  <si>
    <t>Placa de plástico rígido, c/ pictograma conforme projeto - Tipo 23 - 224x224mm</t>
  </si>
  <si>
    <t>12000.3.17</t>
  </si>
  <si>
    <t>Placa de plástico rígido, c/ pictograma conforme projeto - Tipo 23 - 358x358mm</t>
  </si>
  <si>
    <t>12000.3.18</t>
  </si>
  <si>
    <t>Placa de plástico rígido, c/ pictograma conforme projeto - Tipo 25</t>
  </si>
  <si>
    <t>12000.3.19</t>
  </si>
  <si>
    <t>Placa de plástico rígido, c/ pictograma conforme projeto - Tipo 30</t>
  </si>
  <si>
    <t>12000.3.2</t>
  </si>
  <si>
    <t>Placa de plástico rígido, c/ pictograma conforme projeto - Tipo 4</t>
  </si>
  <si>
    <t>12000.3.20</t>
  </si>
  <si>
    <t>Suporte metálico para placa de sinalização no teto (corrente)</t>
  </si>
  <si>
    <t>12000.3.3</t>
  </si>
  <si>
    <t>Placa de plástico rígido, c/ pictograma conforme projeto - Tipo 6</t>
  </si>
  <si>
    <t>12000.3.4</t>
  </si>
  <si>
    <t>Placa de plástico rígido, c/ pictograma conforme projeto - Tipo 9</t>
  </si>
  <si>
    <t>12000.3.5</t>
  </si>
  <si>
    <t>Placa de plástico rígido, c/ pictograma conforme projeto - Tipo 14</t>
  </si>
  <si>
    <t>12000.3.6</t>
  </si>
  <si>
    <t>Placa de plástico rígido, c/ pictograma conforme projeto - Tipo 16A</t>
  </si>
  <si>
    <t>12000.3.7</t>
  </si>
  <si>
    <t>Placa de plástico rígido, c/ pictograma conforme projeto - Tipo 16B</t>
  </si>
  <si>
    <t>12000.3.8</t>
  </si>
  <si>
    <t>Placa de plástico rígido, c/ pictograma conforme projeto - Tipo 16C</t>
  </si>
  <si>
    <t>12000.3.9</t>
  </si>
  <si>
    <t>Placa de plástico rígido, c/ pictograma conforme projeto - Tipo 17A</t>
  </si>
  <si>
    <t>12000.4.1</t>
  </si>
  <si>
    <t>Suporte para extintor, tipo tripé</t>
  </si>
  <si>
    <t>12000.4.2</t>
  </si>
  <si>
    <t>Abrigo para extintor externo, dimensões 75 x 30 x 25 cm, com visor em vidro</t>
  </si>
  <si>
    <t>13105.3.3.65.2</t>
  </si>
  <si>
    <t>Braçadeira tipo A galvanizada - Ø 1 1/2 " a 2 1/2 " - chapa #18</t>
  </si>
  <si>
    <t>15130.5.2.4.10</t>
  </si>
  <si>
    <t>Bomba centrífuga de incêndio, pressão 43 mca, vazão 24,5 m³/h, pot. 10,0 CV, conexão Ø 2 1/2 ", ref.: BPI-22 R/F 2 1/2" (162 mm), Schneider ou equivalente</t>
  </si>
  <si>
    <t>16.027.000041.MAT</t>
  </si>
  <si>
    <t>Arruela em aço galvanizado - lisa (diâmetro da seção: 1/4 " / tipo de galvanização: a fogo)</t>
  </si>
  <si>
    <t>16100.3.2.1</t>
  </si>
  <si>
    <t>Acionador manual tipo "quebra-vidro" inteligente endereçável, modelo AM-E, Ilumac ou equivalente técnico</t>
  </si>
  <si>
    <t>16100.3.2.2</t>
  </si>
  <si>
    <t>Sirene audio-visual, modelo SAV-E, Ilumac ou equivalente técnico</t>
  </si>
  <si>
    <t>16100.3.2.4.1</t>
  </si>
  <si>
    <t>Detector de fumaça inteligente endereçável com base, tipo óptico, modelo DFN-E, Ilumac ou equivalente técnico</t>
  </si>
  <si>
    <t>16100.3.2.5</t>
  </si>
  <si>
    <t>Detector de temperatura inteligente endereçável com base, tipo termovelocímetro, modelo DTM-E, Ilumac ou equivalente técnico</t>
  </si>
  <si>
    <t>16100.3.2.5.2</t>
  </si>
  <si>
    <t>Módulo isolador de linha, modelo MIC-E, Ilumac ou equivalente técnico</t>
  </si>
  <si>
    <t>16100.3.2.7</t>
  </si>
  <si>
    <t>Central inteligente endereçável de detecção e alarme de incêndio, com baterias e acessórios de montagem, modelo KE-80, Ilumac ou equivalente</t>
  </si>
  <si>
    <t>16115.3.1</t>
  </si>
  <si>
    <t>Arruela lisa de Ø 3/8 " - galvanizada</t>
  </si>
  <si>
    <t>16120.3.5.30.2</t>
  </si>
  <si>
    <t>Cabo com blindagem eletrostática 3 x 1,50 mm² mais dreno, isolação em PVC e classe de isolação 300V, ref.: MA, Poliron ou equivalente</t>
  </si>
  <si>
    <t>20110.1.1</t>
  </si>
  <si>
    <t>FITA ADESIVA ZEBRADA PARA SINALIZAÇÃO, LARGURA 50 MM, COMPRIMENTO 30 M</t>
  </si>
  <si>
    <t>20110.1.2</t>
  </si>
  <si>
    <t>FITA ADESIVA ZEBRADA PARA SINALIZAÇÃO DE OBSTÁCULO, LARGURA 200 MM, COMPRIMENTO 50 CM</t>
  </si>
  <si>
    <t>21030.1</t>
  </si>
  <si>
    <t>MANGUEIRA DE INCENDIO C/ CAPA TECIDO FIO POLIESTER TUBO INT BORRACHA TIPO 2, C/ UNIOES E EMPAT INT LATAO C/ ENG RAP E ANEIS EXP P/ EMP MANG COBRE D = 1 1/2 L = 15 M</t>
  </si>
  <si>
    <t>7697.1</t>
  </si>
  <si>
    <t>TUBO ACO GALV C/ COSTURA DIN 2440/NBR 5580 CLASSE MEDIA Ø 45 MM</t>
  </si>
  <si>
    <t>7697.2</t>
  </si>
  <si>
    <t>TUBO ACO GALV QUADRADO CLASSE MEDIA 50 x 50 MM</t>
  </si>
  <si>
    <t>7697.3</t>
  </si>
  <si>
    <t>PLACA DE AÇO PERFURADA OPACIDADE 80%, FURO Ø 2 MM</t>
  </si>
  <si>
    <t>80000.1.1.20</t>
  </si>
  <si>
    <t>Testes, programação e comissionamento</t>
  </si>
  <si>
    <t>80000.1.3.9</t>
  </si>
  <si>
    <t>Suporte L em aço galvanizado</t>
  </si>
  <si>
    <t>9620.3.1.2.1</t>
  </si>
  <si>
    <t>Piso tátil de alerta, em placa de concreto (dimensões: 25 x 25 cm / traço 1:3 / ref.: Linha Standard-Cimento Amarelo, Andaluz Acessibilidade ou equivalente)</t>
  </si>
  <si>
    <t>9620.3.1.4</t>
  </si>
  <si>
    <t>Piso tátil direcional, em placa de concreto (dimensões: 25 x 25 cm / traço 1:3 / ref.: Linha Standard-Cimento Amarelo, Andaluz Acessibilidade ou equivalente)</t>
  </si>
  <si>
    <t>Total</t>
  </si>
  <si>
    <t>MO</t>
  </si>
  <si>
    <t>UNIDADE</t>
  </si>
  <si>
    <t>COEF. </t>
  </si>
  <si>
    <t>PREÇO(R$) </t>
  </si>
  <si>
    <t>TOTAL(R$) </t>
  </si>
  <si>
    <t>MAT</t>
  </si>
  <si>
    <t>Total (unit)</t>
  </si>
  <si>
    <t>LS</t>
  </si>
  <si>
    <t>PLANILHA ANALÍTICA</t>
  </si>
  <si>
    <t>BDI</t>
  </si>
  <si>
    <t>ADM</t>
  </si>
  <si>
    <t>PREÇO (mão-de-obra):</t>
  </si>
  <si>
    <t>Leis Sociais Desoneradas (horista SINAPI) [já estão incluídas no preço unitário]: LS </t>
  </si>
  <si>
    <t>TOTAL TAXA</t>
  </si>
  <si>
    <t>PREÇO (material):</t>
  </si>
  <si>
    <t>Benefícios e Despesas Indiretas: BDI </t>
  </si>
  <si>
    <t>TOT. unit</t>
  </si>
  <si>
    <t>total ger</t>
  </si>
  <si>
    <t>ITEM</t>
  </si>
  <si>
    <t>UNIT. (R$) </t>
  </si>
  <si>
    <t>TOTAL (R$) </t>
  </si>
  <si>
    <t>QUANT</t>
  </si>
  <si>
    <t>total</t>
  </si>
  <si>
    <t>ARQUITETURA </t>
  </si>
  <si>
    <t>01.01</t>
  </si>
  <si>
    <t>FORROS (TODOS OS PAVIMENTOS) </t>
  </si>
  <si>
    <t>Quant</t>
  </si>
  <si>
    <t>P. TOTAL</t>
  </si>
  <si>
    <t>01.01.01</t>
  </si>
  <si>
    <t>FORRO DE GESSO acartonado fixo, monolítico, aparafusado em perfis metálicos espaçados a 0,60m, suspensos por pendurais rígidos reguláveis, espaçados a cada 1,00 m (espessura: 12,5 mm) </t>
  </si>
  <si>
    <t>SER.CG </t>
  </si>
  <si>
    <t>M2 </t>
  </si>
  <si>
    <t>PREÇO TOTAL (unit.):</t>
  </si>
  <si>
    <t>LS (%):</t>
  </si>
  <si>
    <t>BDI (%):</t>
  </si>
  <si>
    <t>ADM (%):</t>
  </si>
  <si>
    <t>TOTAL TAXA:</t>
  </si>
  <si>
    <t>P. TOTAL UNIT</t>
  </si>
  <si>
    <t>PREÇO TOTAL UNIT. (c/ taxa):</t>
  </si>
  <si>
    <t>QUANTIDADE:</t>
  </si>
  <si>
    <t>PREÇO TOTAL (c/ taxa):</t>
  </si>
  <si>
    <t>P. TOTAL TAXA</t>
  </si>
  <si>
    <t>01.01.02</t>
  </si>
  <si>
    <t>FORRO PVC EM PLACAS COM LARGURA DE 10CM, ESPESSURA 8MM, COMP DE 6,0M,LISO, (INCLUSIVE COLOCACAO, EXCLUSIVE ESTRUTURA DE SUPORTE) </t>
  </si>
  <si>
    <t>PROCV-DESCRIÇÃO</t>
  </si>
  <si>
    <t>PROCV-CLASS</t>
  </si>
  <si>
    <t>PROCV-UNID</t>
  </si>
  <si>
    <t>PROCV-PREÇO</t>
  </si>
  <si>
    <t>01.01.03</t>
  </si>
  <si>
    <t>EMASSAMENTO COM MASSA LATEX PVA PARA AMBIENTES INTERNOS, DUAS DEMAOS </t>
  </si>
  <si>
    <t>01.01.04</t>
  </si>
  <si>
    <t>PINTURA LATEX ACRILICA AMBIENTES INTERNOS/EXTERNOS, DUAS DEMAOS </t>
  </si>
  <si>
    <t>01.02</t>
  </si>
  <si>
    <t>ESCADAS E CORRIMÃOS </t>
  </si>
  <si>
    <t>01.02.01</t>
  </si>
  <si>
    <t>CORRIMÃO SIMPLES DE AÇO GALVANIZADO Ø 45 MM FIXO NA PAREDE, INCLUSIVE LIXAMENTO E PINTURA ESMALTE </t>
  </si>
  <si>
    <t>M </t>
  </si>
  <si>
    <t>01.02.02</t>
  </si>
  <si>
    <t>CORRIMÃO DUPLO DE AÇO GALVANIZADO Ø 45 MM FIXO EM GUARDA-CORPO (ESCADA DE EMERGÊNCIA), INCLUSIVE LIXAMENTO E PINTURA ESMALTE </t>
  </si>
  <si>
    <t>01.02.03</t>
  </si>
  <si>
    <t>GUARDA-CORPO DE TUBO DE AÇO GALVANIZADO QUADRADO (45 MM) E TELA PERFURADA FIXO NA ESCADA (ESCADA DE EMERGÊNCIA), INCLUSIVE LIXAMENTO E PINTURA ESMALTE </t>
  </si>
  <si>
    <t>01.02.04</t>
  </si>
  <si>
    <t>EXECUÇÃO de rasgo em alvenaria (pontos de fixação) </t>
  </si>
  <si>
    <t>01.02.05</t>
  </si>
  <si>
    <t>ENCHIMENTO de rasgo com argamassa (pontos de fixação) </t>
  </si>
  <si>
    <t>01.02.06</t>
  </si>
  <si>
    <t>EMASSAMENTO COM MASSA LATEX PVA PARA AMBIENTES INTERNOS, DUAS DEMAOS (PAREDES DA ESCADA) </t>
  </si>
  <si>
    <t>01.02.07</t>
  </si>
  <si>
    <t>PINTURA LATEX ACRILICA AMBIENTES INTERNOS/EXTERNOS, DUAS DEMAOS (PAREDES E TETO DA ESCADA) </t>
  </si>
  <si>
    <t>01.03</t>
  </si>
  <si>
    <t>IMPERMEABILIZAÇÃO (SUBSOLO 1) </t>
  </si>
  <si>
    <t>01.03.01</t>
  </si>
  <si>
    <t>RETIRADA CUIDADOSA DE REVESTIMENTO </t>
  </si>
  <si>
    <t>01.03.02</t>
  </si>
  <si>
    <t>IMPERMEABILIZACAO DE PAREDE COM REVESTIMENTO IMPERMEABILIZANTE SEMI-FLEXIVEL BI-COMPONENTE E VEU POLIESTER (5 DEMÃOS - 5 KG/M²) </t>
  </si>
  <si>
    <t>01.03.03</t>
  </si>
  <si>
    <t>CHAPISCO EM PAREDES TRACO 1:3 (CIMENTO E AREIA), ESPESSURA 0,5CM, PREPARO MECANICO </t>
  </si>
  <si>
    <t>01.03.04</t>
  </si>
  <si>
    <t>EMBOCO PAULISTA (MASSA UNICA) TRACO 1:2:8 (CIMENTO, CAL E AREIA), ESPESSURA 2,0CM, PREPARO MECANICO </t>
  </si>
  <si>
    <t>DETECÇÃO E ALARME DE INCÊNDIO </t>
  </si>
  <si>
    <t>02.01</t>
  </si>
  <si>
    <t>INFRAESTRUTURA </t>
  </si>
  <si>
    <t>02.01.01</t>
  </si>
  <si>
    <t>ELETRODUTO DE ACO GALVANIZADO ELETROLÍTICO TIPO LEVE 3/4", INCLUSIVE CONEXOES - FORNECIMENTO E INSTALACAO </t>
  </si>
  <si>
    <t>02.01.02</t>
  </si>
  <si>
    <t>ELETRODUTO METALICO FLEXIVEL FABRICADO COM FITA DE ACO ZINCADO, REVESTIDO EXTERNAMENTE COM PVC PRETO D = 25 MM - FORNECIMENTO E INSTALACAO </t>
  </si>
  <si>
    <t>02.01.03</t>
  </si>
  <si>
    <t>CONECTOR RETO BITOLA 3/4" EM FERRO GALVANIZADO OU ALUMINIO PARA ADAPTAR ENTRADA DE ELETRODUTO METÁLICO FLEXIVEL EM CAIXA E QUADROS </t>
  </si>
  <si>
    <t>UN </t>
  </si>
  <si>
    <t>02.01.04</t>
  </si>
  <si>
    <t>CONDULETE 3/4" EM LIGA DE ALUMÍNIO FUNDIDO TIPO "X" - FORNECIMENTO E INSTALACAO, INCLUSIVE BUCHA E ARRUELA E TAMPA </t>
  </si>
  <si>
    <t>02.01.05</t>
  </si>
  <si>
    <t>CAIXA METALICA SEXTAVADA (HEXAGONAL) 3X3" </t>
  </si>
  <si>
    <t>02.01.06</t>
  </si>
  <si>
    <t>CAIXA DE PASSAGEM 4X4" EM FERRO GALVANIZADO </t>
  </si>
  <si>
    <t>02.01.07</t>
  </si>
  <si>
    <t>SUPORTE para eletrodutos (tipo "D") - Ø 3/4 " (forro e parede) </t>
  </si>
  <si>
    <t>02.01.08</t>
  </si>
  <si>
    <t>PINTURA para tubulação de detecção - cor vermelha </t>
  </si>
  <si>
    <t>02.02</t>
  </si>
  <si>
    <t>CABEAMENTO </t>
  </si>
  <si>
    <t>02.02.01</t>
  </si>
  <si>
    <t>Cabo com blindagem eletrostática 3 x 1,50 mm² mais dreno, isolação em PVC e classe de isolação 300V, ref.: MA, Poliron ou equivalente </t>
  </si>
  <si>
    <t>02.02.02</t>
  </si>
  <si>
    <t>CORDAO FLEXIVEL EM COBRE ISOLADO PARALELO OU TORCIDO 2 X 1,5 MM2 </t>
  </si>
  <si>
    <t>02.03</t>
  </si>
  <si>
    <t>EQUIPAMENTOS </t>
  </si>
  <si>
    <t>02.03.01</t>
  </si>
  <si>
    <t>Central inteligente endereçável de detecção e alarme de incêndio, com comissionamento, baterias e acessórios de montagem, modelo KE-80, Ilumac ou equivalente </t>
  </si>
  <si>
    <t>02.03.02</t>
  </si>
  <si>
    <t>Detector de fumaça inteligente endereçável com base, tipo óptico, modelo DFN-E, Ilumac ou equivalente técnico </t>
  </si>
  <si>
    <t>02.03.03</t>
  </si>
  <si>
    <t>Detector de temperatura inteligente endereçável com base, tipo termovelocímetro, modelo DTM-E, Ilumac ou equivalente técnico </t>
  </si>
  <si>
    <t>02.03.04</t>
  </si>
  <si>
    <t>Acionador manual tipo "quebra-vidro" inteligente endereçável, modelo AM-E, Ilumac ou equivalente técnico </t>
  </si>
  <si>
    <t>02.03.05</t>
  </si>
  <si>
    <t>Sirene audio-visual, modelo SAV-E, Ilumac ou equivalente técnico </t>
  </si>
  <si>
    <t>02.03.06</t>
  </si>
  <si>
    <t>Módulo isolador de linha, modelo MIC-E, Ilumac ou equivalente técnico </t>
  </si>
  <si>
    <t>02.04</t>
  </si>
  <si>
    <t>OBRAS CIVIS </t>
  </si>
  <si>
    <t>02.04.01</t>
  </si>
  <si>
    <t>DEMOLIÇÃO / ABERTURA de visita em forro de gesso </t>
  </si>
  <si>
    <t>02.04.02</t>
  </si>
  <si>
    <t>RETIRADA para aproveitamento E RECOLOCAÇÃO de forro quadriculado (corredores dos pavimentos) </t>
  </si>
  <si>
    <t>02.04.03</t>
  </si>
  <si>
    <t>RETIRADA DE FORRO EM REGUAS DE PVC, INCLUSIVE RETIRADA DE PERFIS </t>
  </si>
  <si>
    <t>02.04.04</t>
  </si>
  <si>
    <t>Furo em concreto com broca de vidia, utilizando martele elétrico (diâmetro: 1 " / profundidade: 15 cm) </t>
  </si>
  <si>
    <t>SINALIZAÇÃO DE SEGURANÇA </t>
  </si>
  <si>
    <t>03.01</t>
  </si>
  <si>
    <t>PLACAS DE SINALIZAÇÃO </t>
  </si>
  <si>
    <t>03.01.01</t>
  </si>
  <si>
    <t>PLACA de sinalização - Tipo 3 - Ø 202mm </t>
  </si>
  <si>
    <t>03.01.02</t>
  </si>
  <si>
    <t>PLACA de sinalização - Tipo 4 - Ø 202mm </t>
  </si>
  <si>
    <t>03.01.03</t>
  </si>
  <si>
    <t>PLACA de sinalização - Tipo 6 - 272mm </t>
  </si>
  <si>
    <t>03.01.04</t>
  </si>
  <si>
    <t>PLACA de sinalização - Tipo 9 - 204mm </t>
  </si>
  <si>
    <t>03.01.05</t>
  </si>
  <si>
    <t>PLACA de sinalização - Tipo 14 - 252x126mm </t>
  </si>
  <si>
    <t>03.01.06</t>
  </si>
  <si>
    <t>PLACA de sinalização - Tipo 16A - 252x126mm </t>
  </si>
  <si>
    <t>03.01.07</t>
  </si>
  <si>
    <t>PLACA de sinalização - Tipo 16B - 252x126mm </t>
  </si>
  <si>
    <t>03.01.08</t>
  </si>
  <si>
    <t>PLACA de sinalização - Tipo 16C - 252x126mm </t>
  </si>
  <si>
    <t>03.01.09</t>
  </si>
  <si>
    <t>PLACA de sinalização - Tipo 17A - 252x126mm </t>
  </si>
  <si>
    <t>03.01.10</t>
  </si>
  <si>
    <t>PLACA de sinalização - Tipo 17B - 252x126mm </t>
  </si>
  <si>
    <t>03.01.11</t>
  </si>
  <si>
    <t>PLACA de sinalização - Tipo 17C - 252x126mm </t>
  </si>
  <si>
    <t>03.01.12</t>
  </si>
  <si>
    <t>PLACA de sinalização - Tipo 19 - 252x126mm </t>
  </si>
  <si>
    <t>03.01.13</t>
  </si>
  <si>
    <t>PLACA de sinalização - Tipo 19 - 179x179mm </t>
  </si>
  <si>
    <t>03.01.14</t>
  </si>
  <si>
    <t>PLACA de sinalização - Tipo 20 - 179x179mm </t>
  </si>
  <si>
    <t>03.01.15</t>
  </si>
  <si>
    <t>PLACA de sinalização - Tipo 21A - 179x179mm </t>
  </si>
  <si>
    <t>03.01.16</t>
  </si>
  <si>
    <t>PLACA de sinalização - Tipo 23 - 224x224mm </t>
  </si>
  <si>
    <t>03.01.17</t>
  </si>
  <si>
    <t>PLACA de sinalização - Tipo 23 - 358x358mm </t>
  </si>
  <si>
    <t>03.01.18</t>
  </si>
  <si>
    <t>PLACA de sinalização - Tipo 25 - 224x224mm </t>
  </si>
  <si>
    <t>03.01.19</t>
  </si>
  <si>
    <t>PLACA de sinalização - Tipo 30 - 395x158mm </t>
  </si>
  <si>
    <t>03.01.20</t>
  </si>
  <si>
    <t>SUPORTE EM CORRENTE PARA FIXAÇÃO DE PLACAS NO TETO </t>
  </si>
  <si>
    <t>03.02</t>
  </si>
  <si>
    <t>DIVERSOS </t>
  </si>
  <si>
    <t>03.02.01</t>
  </si>
  <si>
    <t>SINALIZAÇÃO DE ELEMENTO TRANSLÚCIDO COM FITA ADESIVA ZEBRADA, LARGURA 50 mm </t>
  </si>
  <si>
    <t>03.02.02</t>
  </si>
  <si>
    <t>SINALIZAÇÃO DE OBSTÁCULO COM FITA ADESIVA ZEBRADA, LARGURA 200 mm </t>
  </si>
  <si>
    <t>03.02.03</t>
  </si>
  <si>
    <t>SINALIZAÇÃO DE PISO/ÁREA DESOBSTRUÍDA (DET. 01) COM TINTA ACRILICA - 100 x 100 cm </t>
  </si>
  <si>
    <t>03.02.04</t>
  </si>
  <si>
    <t>FITA ANTIDERRAPANTE PARA ESCADA </t>
  </si>
  <si>
    <t>SISTEMA DE HIDRANTES </t>
  </si>
  <si>
    <t>04.01</t>
  </si>
  <si>
    <t>HIDRANTES </t>
  </si>
  <si>
    <t>04.01.01</t>
  </si>
  <si>
    <t>Bomba centrífuga de incêndio, pressão 43 mca, vazão 24,5 m³/h, pot. 10,0 CV, conexão Ø 2 1/2 ", ref.: BPI-22 R/F 2 1/2" (162 mm), Schneider ou equivalente </t>
  </si>
  <si>
    <t>04.01.02</t>
  </si>
  <si>
    <t>TUBO DE AÇO GALVANIZADO COM COSTURA 2.1/2" (65MM), INCLUSIVE CONEXOES- FORNECIMENTO E INSTALACAO </t>
  </si>
  <si>
    <t>04.01.03</t>
  </si>
  <si>
    <t>SUPORTE para tubos - Ø 2 1/2 " </t>
  </si>
  <si>
    <t>04.01.04</t>
  </si>
  <si>
    <t>PINTURA com esmalte sintético em tubulações de incêndio com duas demãos, com trinchas na cor vermelha </t>
  </si>
  <si>
    <t>04.01.05</t>
  </si>
  <si>
    <t>ABRIGO PARA HIDRANTE, 90X60X17CM, COM REGISTRO GLOBO ANGULAR 45º 2.1/2, ADAPTADOR STORZ 2.1/2, MANGUEIRA DE INCÊNDIO 15M TIPO 2, REDUÇÃO 2.1/2X1.1/2" E ESGUICHO REGULÁVEL - FORNECIMENTO E INSTALAÇÃO </t>
  </si>
  <si>
    <t>04.01.06</t>
  </si>
  <si>
    <t>SUBSTITUIÇÃO DE MANGUEIRA DE INCÊNDIO DO TIPO 1 PARA TIPO 2 (COMPRIMENTO 15 M) </t>
  </si>
  <si>
    <t>04.01.07</t>
  </si>
  <si>
    <t>SUBSTITUIÇÃO DE ESGUICHO COMPACTO PARA REGULÁVEL </t>
  </si>
  <si>
    <t>04.01.08</t>
  </si>
  <si>
    <t>PINTURA DE ABRIGO DE HIDRANTE COM TINTA ESMALTE VERMELHA, DUAS DEMÃOS, INCLUSIVE LIXAMENTO </t>
  </si>
  <si>
    <t>04.01.09</t>
  </si>
  <si>
    <t>RECUPERAÇÃO DE HIDRANTE DE RECALQUE COM PINTURA E TROCA DE PEÇAS </t>
  </si>
  <si>
    <t>04.02</t>
  </si>
  <si>
    <t>04.02.01</t>
  </si>
  <si>
    <t>DEMOLICAO DE ALVENARIA DE TIJOLOS FURADOS S/REAPROVEITAMENTO </t>
  </si>
  <si>
    <t>04.02.02</t>
  </si>
  <si>
    <t>ABERTURA/FECHAMENTO RASGO ALVENARIA PARA TUBOS, FECHAMENTO COM ARGAMASSA TRACO 1:4 (CIMENTO E AREIA) </t>
  </si>
  <si>
    <t>04.02.03</t>
  </si>
  <si>
    <t>EXTINTORES </t>
  </si>
  <si>
    <t>05.01</t>
  </si>
  <si>
    <t>05.01.01</t>
  </si>
  <si>
    <t>EXTINTOR INCENDIO TP PO QUIMICO ABC 6KG, INCLUSIVE SUPORTE - FORNECIMENTO E COLOCACAO </t>
  </si>
  <si>
    <t>05.01.02</t>
  </si>
  <si>
    <t>EXTINTOR INCENDIO AGUA-PRESSURIZADA 10L INCL SUPORTE PAREDE CARGA COMPLETA FORNECIMENTO E COLOCACAO </t>
  </si>
  <si>
    <t>05.01.03</t>
  </si>
  <si>
    <t>SUPORTE DE PISO PARA EXTINTOR, TIPO TRIPÉ </t>
  </si>
  <si>
    <t>05.01.04</t>
  </si>
  <si>
    <t>ABRIGO PARA EXTINTOR EXTERNO, DIM 75 x 30 x 25 cm </t>
  </si>
  <si>
    <t>ILUMINAÇÃO DE EMERGÊNCIA </t>
  </si>
  <si>
    <t>06.01</t>
  </si>
  <si>
    <t>BLOCOS AUTÔNOMOS (SUBSTITUIÇÃO) </t>
  </si>
  <si>
    <t>06.01.01</t>
  </si>
  <si>
    <t>Luminária fluorescente completa para emergência de 15 W </t>
  </si>
  <si>
    <t>CANTEIRO E LIMPEZA</t>
  </si>
  <si>
    <t>07.01</t>
  </si>
  <si>
    <t>PLACA DA OBRA E CANTEIRO </t>
  </si>
  <si>
    <t>07.01.01</t>
  </si>
  <si>
    <t>PLACA DE OBRA EM CHAPA DE ACO GALVANIZADO </t>
  </si>
  <si>
    <t>07.01.02</t>
  </si>
  <si>
    <t>TAPUME DE CHAPA DE MADEIRA COMPENSADA (6MM) - PINTURA A CAL - APROVEITAMENTO 2 X </t>
  </si>
  <si>
    <t>07.01.03</t>
  </si>
  <si>
    <t>ALUGUEL CONTAINER/ESCRIT INCL INST ELET LARG=2,20 COMP=6,20M ALT=2,50M CHAPA ACO C/NERV TRAPEZ FORRO C/ISOL TERMO/ACUSTICO CHASSIS REFORC PISO COMPENS NAVAL EXC TRANSP/CARGA/DESCARGA </t>
  </si>
  <si>
    <t>MES </t>
  </si>
  <si>
    <t>07.01.04</t>
  </si>
  <si>
    <t>LOCACAO DE ANDAIME METALICO TUBULAR TIPO TORRE </t>
  </si>
  <si>
    <t>07.02</t>
  </si>
  <si>
    <t>LIMPEZA </t>
  </si>
  <si>
    <t>07.02.01</t>
  </si>
  <si>
    <t>LIMPEZA permanente da obra </t>
  </si>
  <si>
    <t>07.02.02</t>
  </si>
  <si>
    <t>TRANSPORTE de entulho decorrente de demolição e demais materiais não reaproveitados para fora da obra (Aluguel de caçamba) </t>
  </si>
  <si>
    <t>07.02.03</t>
  </si>
  <si>
    <t>LONA DE PLÁSTICO preto para proteção de ambientes e instalações </t>
  </si>
  <si>
    <t>ADMINISTRAÇÃO </t>
  </si>
  <si>
    <t>08.01</t>
  </si>
  <si>
    <t>SUPERVISÃO </t>
  </si>
  <si>
    <t>08.01.01</t>
  </si>
  <si>
    <t>% </t>
  </si>
  <si>
    <t>OBRA: PR/AM – ADEQUAÇÕES DE SEGURANÇA CONTRA INCÊNDIO</t>
  </si>
  <si>
    <t>PLANILHA SINTÉTICA</t>
  </si>
  <si>
    <t>Leis Sociais Desoneradas - referência Horista SINAPI: LS </t>
  </si>
  <si>
    <t>QUANT. </t>
  </si>
  <si>
    <t>MATERIAL </t>
  </si>
  <si>
    <t>MÃO DE OBRA </t>
  </si>
  <si>
    <t>TOTAL </t>
  </si>
  <si>
    <t>Unit. [R$]</t>
  </si>
  <si>
    <t>Total [R$] </t>
  </si>
  <si>
    <t>01.01 </t>
  </si>
  <si>
    <t>01.02 </t>
  </si>
  <si>
    <t>01.03 </t>
  </si>
  <si>
    <t>     </t>
  </si>
  <si>
    <t>SUBTOTAL (R$): </t>
  </si>
  <si>
    <t>02.01 </t>
  </si>
  <si>
    <t>02.02 </t>
  </si>
  <si>
    <t>02.03 </t>
  </si>
  <si>
    <t>02.04 </t>
  </si>
  <si>
    <t>03.01 </t>
  </si>
  <si>
    <t>03.02 </t>
  </si>
  <si>
    <t>04.01 </t>
  </si>
  <si>
    <t>04.02 </t>
  </si>
  <si>
    <t>05.01 </t>
  </si>
  <si>
    <t>06.01 </t>
  </si>
  <si>
    <t>07.01 </t>
  </si>
  <si>
    <t>07.02 </t>
  </si>
  <si>
    <t>TOTAL GERAL (R$): </t>
  </si>
  <si>
    <t>CRONOGRAMA FÍSICO FINANCEIRO DA OBRA DO EDIFÍCIO SEDE DA</t>
  </si>
  <si>
    <t> PR/AM - ADEQUAÇÕES DE SEGURANÇA CONTRA INCÊNDIO</t>
  </si>
  <si>
    <t>VALOR</t>
  </si>
  <si>
    <t>mês 1</t>
  </si>
  <si>
    <t>mês 2</t>
  </si>
  <si>
    <t>mês 3</t>
  </si>
  <si>
    <t>mês 4</t>
  </si>
  <si>
    <t>mês 5</t>
  </si>
  <si>
    <t>TOTAL</t>
  </si>
  <si>
    <t>PARCIAL</t>
  </si>
  <si>
    <t>ACUMULADO</t>
  </si>
  <si>
    <t>TAXAS: LEIS SOCIAIS E BDI</t>
  </si>
  <si>
    <t>Item</t>
  </si>
  <si>
    <t>LEIS SOCIAIS (LS) - SINAPI</t>
  </si>
  <si>
    <t>HORISTA (taxa já inclusa nos valores unitários de mão-de-obra)</t>
  </si>
  <si>
    <t>MENSALISTA (taxa já inclusa nos valores unitários de mão-de-obra)</t>
  </si>
  <si>
    <t>BONIFICAÇÃO DE DESPESAS INDIRETAS - BDI</t>
  </si>
  <si>
    <t>RISCOS</t>
  </si>
  <si>
    <t>R</t>
  </si>
  <si>
    <t>SEGUROS</t>
  </si>
  <si>
    <t>S</t>
  </si>
  <si>
    <t>GARANTIAS</t>
  </si>
  <si>
    <t>G</t>
  </si>
  <si>
    <t>DESPESAS FINANCEIRAS</t>
  </si>
  <si>
    <t>DF</t>
  </si>
  <si>
    <t>ADMINISTRAÇÃO CENTRAL</t>
  </si>
  <si>
    <t>AC</t>
  </si>
  <si>
    <t>LUCRO</t>
  </si>
  <si>
    <t>COFINS</t>
  </si>
  <si>
    <t>I</t>
  </si>
  <si>
    <t>PIS</t>
  </si>
  <si>
    <t>CPRB</t>
  </si>
  <si>
    <t>ISS</t>
  </si>
  <si>
    <t>Fórmula:</t>
  </si>
  <si>
    <r>
      <t>     BDI =  { [ </t>
    </r>
    <r>
      <rPr>
        <u val="single"/>
        <sz val="10"/>
        <rFont val="Arial"/>
        <family val="2"/>
      </rPr>
      <t>(1+(R+S+G+AC)).(1+DF).(1+L)</t>
    </r>
    <r>
      <rPr>
        <sz val="10"/>
        <color rgb="FF000000"/>
        <rFont val="Arial"/>
        <family val="2"/>
      </rPr>
      <t> ] -1 } x 100                                                                                                                                           1-(I)</t>
    </r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</si>
</sst>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* #,##0.00\ ;\-* #,##0.00\ ;* \-#\ ;@\ "/>
    <numFmt numFmtId="166" formatCode="#,##0"/>
    <numFmt numFmtId="167" formatCode="0.00"/>
    <numFmt numFmtId="168" formatCode="* #,##0.000\ ;\-* #,##0.000\ ;* \-#\ ;@\ "/>
    <numFmt numFmtId="169" formatCode="* #,##0.0000\ ;\-* #,##0.0000\ ;* \-#\ ;@\ "/>
    <numFmt numFmtId="170" formatCode="0.00%"/>
    <numFmt numFmtId="171" formatCode="@"/>
    <numFmt numFmtId="172" formatCode="MM/YY"/>
    <numFmt numFmtId="173" formatCode="&quot; R$ &quot;* #,##0.00\ ;&quot;-R$ &quot;* #,##0.00\ ;&quot; R$ &quot;* \-#\ ;@\ "/>
    <numFmt numFmtId="174" formatCode="&quot; R$ &quot;* #,##0.00\ ;&quot; R$ &quot;* \(#,##0.00\);&quot; R$ &quot;* \-#\ ;@\ "/>
    <numFmt numFmtId="175" formatCode="#,##0.00"/>
    <numFmt numFmtId="176" formatCode="#,##0.00;\-#,##0.00"/>
    <numFmt numFmtId="177" formatCode="0%"/>
    <numFmt numFmtId="178" formatCode="#,##0;\-#,##0"/>
  </numFmts>
  <fonts count="1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>
        <color rgb="FF969696"/>
      </left>
      <right style="hair">
        <color rgb="FF969696"/>
      </right>
      <top style="hair"/>
      <bottom style="hair"/>
      <diagonal/>
    </border>
    <border diagonalUp="false" diagonalDown="false">
      <left style="hair"/>
      <right style="hair">
        <color rgb="FF969696"/>
      </right>
      <top style="hair"/>
      <bottom style="hair"/>
      <diagonal/>
    </border>
    <border diagonalUp="false" diagonalDown="false">
      <left style="hair">
        <color rgb="FF969696"/>
      </left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3" borderId="1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8" fillId="0" borderId="3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8" fillId="0" borderId="3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0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" fillId="0" borderId="0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9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3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5" fillId="3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0" borderId="1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6" fillId="0" borderId="1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6" fillId="2" borderId="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4" borderId="1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8" fillId="2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1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1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1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1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12" fillId="0" borderId="9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5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9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2">
    <dxf>
      <font>
        <sz val="11"/>
        <color rgb="FF000000"/>
        <name val="Calibri"/>
        <family val="2"/>
      </font>
      <fill>
        <patternFill>
          <bgColor rgb="FFCCFFCC"/>
        </patternFill>
      </fill>
    </dxf>
    <dxf>
      <font>
        <sz val="11"/>
        <color rgb="FF000000"/>
        <name val="Calibri"/>
        <family val="2"/>
      </font>
      <fill>
        <patternFill>
          <bgColor rgb="FFCCFFCC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  <dxf>
      <font>
        <sz val="11"/>
        <color rgb="FF000000"/>
        <name val="Calibri"/>
        <family val="2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wmf"/><Relationship Id="rId2" Type="http://schemas.openxmlformats.org/officeDocument/2006/relationships/image" Target="../media/image6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wmf"/><Relationship Id="rId2" Type="http://schemas.openxmlformats.org/officeDocument/2006/relationships/image" Target="../media/image8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80280</xdr:colOff>
      <xdr:row>0</xdr:row>
      <xdr:rowOff>76320</xdr:rowOff>
    </xdr:from>
    <xdr:to>
      <xdr:col>1</xdr:col>
      <xdr:colOff>612000</xdr:colOff>
      <xdr:row>2</xdr:row>
      <xdr:rowOff>124560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0280" y="76320"/>
          <a:ext cx="1508040" cy="374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421920</xdr:colOff>
      <xdr:row>0</xdr:row>
      <xdr:rowOff>0</xdr:rowOff>
    </xdr:from>
    <xdr:to>
      <xdr:col>4</xdr:col>
      <xdr:colOff>784800</xdr:colOff>
      <xdr:row>3</xdr:row>
      <xdr:rowOff>147600</xdr:rowOff>
    </xdr:to>
    <xdr:pic>
      <xdr:nvPicPr>
        <xdr:cNvPr id="1" name="Figuras 3" descr=""/>
        <xdr:cNvPicPr/>
      </xdr:nvPicPr>
      <xdr:blipFill>
        <a:blip r:embed="rId2"/>
        <a:stretch/>
      </xdr:blipFill>
      <xdr:spPr>
        <a:xfrm>
          <a:off x="6342480" y="0"/>
          <a:ext cx="947160" cy="63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120960</xdr:colOff>
      <xdr:row>0</xdr:row>
      <xdr:rowOff>120240</xdr:rowOff>
    </xdr:from>
    <xdr:to>
      <xdr:col>1</xdr:col>
      <xdr:colOff>886320</xdr:colOff>
      <xdr:row>1</xdr:row>
      <xdr:rowOff>383400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20960" y="120240"/>
          <a:ext cx="1741680" cy="433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198360</xdr:colOff>
      <xdr:row>0</xdr:row>
      <xdr:rowOff>10080</xdr:rowOff>
    </xdr:from>
    <xdr:to>
      <xdr:col>6</xdr:col>
      <xdr:colOff>732240</xdr:colOff>
      <xdr:row>2</xdr:row>
      <xdr:rowOff>166320</xdr:rowOff>
    </xdr:to>
    <xdr:pic>
      <xdr:nvPicPr>
        <xdr:cNvPr id="3" name="Figuras 3" descr=""/>
        <xdr:cNvPicPr/>
      </xdr:nvPicPr>
      <xdr:blipFill>
        <a:blip r:embed="rId2"/>
        <a:stretch/>
      </xdr:blipFill>
      <xdr:spPr>
        <a:xfrm>
          <a:off x="6782400" y="10080"/>
          <a:ext cx="1188720" cy="799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206280</xdr:colOff>
      <xdr:row>0</xdr:row>
      <xdr:rowOff>106560</xdr:rowOff>
    </xdr:from>
    <xdr:to>
      <xdr:col>1</xdr:col>
      <xdr:colOff>1386000</xdr:colOff>
      <xdr:row>3</xdr:row>
      <xdr:rowOff>21960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206280" y="106560"/>
          <a:ext cx="1753560" cy="418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619920</xdr:colOff>
      <xdr:row>0</xdr:row>
      <xdr:rowOff>0</xdr:rowOff>
    </xdr:from>
    <xdr:to>
      <xdr:col>9</xdr:col>
      <xdr:colOff>778680</xdr:colOff>
      <xdr:row>4</xdr:row>
      <xdr:rowOff>67320</xdr:rowOff>
    </xdr:to>
    <xdr:pic>
      <xdr:nvPicPr>
        <xdr:cNvPr id="5" name="Figuras 1" descr=""/>
        <xdr:cNvPicPr/>
      </xdr:nvPicPr>
      <xdr:blipFill>
        <a:blip r:embed="rId2"/>
        <a:stretch/>
      </xdr:blipFill>
      <xdr:spPr>
        <a:xfrm>
          <a:off x="11312640" y="0"/>
          <a:ext cx="1104840" cy="734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81000</xdr:colOff>
      <xdr:row>0</xdr:row>
      <xdr:rowOff>139320</xdr:rowOff>
    </xdr:from>
    <xdr:to>
      <xdr:col>0</xdr:col>
      <xdr:colOff>1718640</xdr:colOff>
      <xdr:row>3</xdr:row>
      <xdr:rowOff>3240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81000" y="139320"/>
          <a:ext cx="1637640" cy="398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152640</xdr:colOff>
      <xdr:row>0</xdr:row>
      <xdr:rowOff>14760</xdr:rowOff>
    </xdr:from>
    <xdr:to>
      <xdr:col>3</xdr:col>
      <xdr:colOff>1197360</xdr:colOff>
      <xdr:row>3</xdr:row>
      <xdr:rowOff>178200</xdr:rowOff>
    </xdr:to>
    <xdr:pic>
      <xdr:nvPicPr>
        <xdr:cNvPr id="7" name="Figuras 2" descr=""/>
        <xdr:cNvPicPr/>
      </xdr:nvPicPr>
      <xdr:blipFill>
        <a:blip r:embed="rId2"/>
        <a:stretch/>
      </xdr:blipFill>
      <xdr:spPr>
        <a:xfrm>
          <a:off x="6778080" y="14760"/>
          <a:ext cx="1044720" cy="698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7"/>
  <sheetViews>
    <sheetView windowProtection="false" showFormulas="false" showGridLines="true" showRowColHeaders="true" showZeros="true" rightToLeft="false" tabSelected="false" showOutlineSymbols="true" defaultGridColor="true" view="pageBreakPreview" topLeftCell="A101" colorId="64" zoomScale="98" zoomScaleNormal="100" zoomScalePageLayoutView="98" workbookViewId="0">
      <selection pane="topLeft" activeCell="E133" activeCellId="0" sqref="E133"/>
    </sheetView>
  </sheetViews>
  <sheetFormatPr defaultRowHeight="12.75"/>
  <cols>
    <col collapsed="false" hidden="false" max="1" min="1" style="1" width="13.8418367346939"/>
    <col collapsed="false" hidden="false" max="2" min="2" style="1" width="60.7908163265306"/>
    <col collapsed="false" hidden="false" max="3" min="3" style="1" width="9.28061224489796"/>
    <col collapsed="false" hidden="false" max="4" min="4" style="1" width="8.28061224489796"/>
    <col collapsed="false" hidden="false" max="5" min="5" style="1" width="11.1326530612245"/>
    <col collapsed="false" hidden="false" max="257" min="6" style="1" width="9.13265306122449"/>
    <col collapsed="false" hidden="false" max="1025" min="258" style="0" width="9.13265306122449"/>
  </cols>
  <sheetData>
    <row r="1" s="3" customFormat="true" ht="12.85" hidden="false" customHeight="true" outlineLevel="0" collapsed="false">
      <c r="A1" s="2"/>
      <c r="B1" s="2"/>
      <c r="C1" s="2"/>
      <c r="D1" s="2"/>
      <c r="E1" s="2"/>
    </row>
    <row r="2" s="3" customFormat="true" ht="12.85" hidden="false" customHeight="true" outlineLevel="0" collapsed="false">
      <c r="A2" s="4" t="s">
        <v>0</v>
      </c>
      <c r="B2" s="4"/>
      <c r="C2" s="4"/>
      <c r="D2" s="4"/>
      <c r="E2" s="4"/>
    </row>
    <row r="3" s="3" customFormat="true" ht="12.85" hidden="false" customHeight="true" outlineLevel="0" collapsed="false">
      <c r="A3" s="4" t="s">
        <v>1</v>
      </c>
      <c r="B3" s="4"/>
      <c r="C3" s="4"/>
      <c r="D3" s="4"/>
      <c r="E3" s="4"/>
    </row>
    <row r="4" s="3" customFormat="true" ht="12.85" hidden="false" customHeight="true" outlineLevel="0" collapsed="false">
      <c r="A4" s="4"/>
      <c r="B4" s="4"/>
      <c r="C4" s="4"/>
      <c r="D4" s="4"/>
      <c r="E4" s="4"/>
    </row>
    <row r="5" s="3" customFormat="true" ht="15.25" hidden="false" customHeight="true" outlineLevel="0" collapsed="false">
      <c r="A5" s="5" t="s">
        <v>2</v>
      </c>
      <c r="B5" s="5"/>
      <c r="C5" s="5"/>
      <c r="D5" s="5"/>
      <c r="E5" s="5"/>
    </row>
    <row r="6" s="3" customFormat="true" ht="12.85" hidden="false" customHeight="true" outlineLevel="0" collapsed="false">
      <c r="A6" s="4" t="s">
        <v>3</v>
      </c>
      <c r="B6" s="4"/>
      <c r="C6" s="4"/>
      <c r="D6" s="4"/>
      <c r="E6" s="4"/>
    </row>
    <row r="7" s="3" customFormat="true" ht="12.85" hidden="false" customHeight="true" outlineLevel="0" collapsed="false">
      <c r="A7" s="4"/>
      <c r="B7" s="4"/>
      <c r="C7" s="4"/>
      <c r="D7" s="4"/>
      <c r="E7" s="4"/>
    </row>
    <row r="8" s="3" customFormat="true" ht="37.3" hidden="false" customHeight="true" outlineLevel="0" collapsed="false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</row>
    <row r="9" customFormat="false" ht="16.05" hidden="false" customHeight="true" outlineLevel="0" collapsed="false">
      <c r="A9" s="8" t="n">
        <v>1213</v>
      </c>
      <c r="B9" s="8" t="s">
        <v>9</v>
      </c>
      <c r="C9" s="9" t="s">
        <v>10</v>
      </c>
      <c r="D9" s="9" t="s">
        <v>11</v>
      </c>
      <c r="E9" s="10" t="n">
        <v>10.44</v>
      </c>
    </row>
    <row r="10" customFormat="false" ht="16.05" hidden="false" customHeight="true" outlineLevel="0" collapsed="false">
      <c r="A10" s="8" t="n">
        <v>1214</v>
      </c>
      <c r="B10" s="8" t="s">
        <v>12</v>
      </c>
      <c r="C10" s="9" t="s">
        <v>10</v>
      </c>
      <c r="D10" s="9" t="s">
        <v>11</v>
      </c>
      <c r="E10" s="10" t="n">
        <v>10.28</v>
      </c>
    </row>
    <row r="11" customFormat="false" ht="16.05" hidden="false" customHeight="true" outlineLevel="0" collapsed="false">
      <c r="A11" s="8" t="n">
        <v>2436</v>
      </c>
      <c r="B11" s="8" t="s">
        <v>13</v>
      </c>
      <c r="C11" s="9" t="s">
        <v>10</v>
      </c>
      <c r="D11" s="9" t="s">
        <v>11</v>
      </c>
      <c r="E11" s="10" t="n">
        <v>12.74</v>
      </c>
    </row>
    <row r="12" customFormat="false" ht="16.05" hidden="false" customHeight="true" outlineLevel="0" collapsed="false">
      <c r="A12" s="8" t="n">
        <v>2696</v>
      </c>
      <c r="B12" s="8" t="s">
        <v>14</v>
      </c>
      <c r="C12" s="9" t="s">
        <v>10</v>
      </c>
      <c r="D12" s="9" t="s">
        <v>11</v>
      </c>
      <c r="E12" s="10" t="n">
        <v>10.44</v>
      </c>
    </row>
    <row r="13" customFormat="false" ht="16.05" hidden="false" customHeight="true" outlineLevel="0" collapsed="false">
      <c r="A13" s="8" t="n">
        <v>2700</v>
      </c>
      <c r="B13" s="8" t="s">
        <v>15</v>
      </c>
      <c r="C13" s="9" t="s">
        <v>10</v>
      </c>
      <c r="D13" s="9" t="s">
        <v>11</v>
      </c>
      <c r="E13" s="10" t="n">
        <v>18.1</v>
      </c>
    </row>
    <row r="14" customFormat="false" ht="26.85" hidden="false" customHeight="true" outlineLevel="0" collapsed="false">
      <c r="A14" s="8" t="n">
        <v>2706</v>
      </c>
      <c r="B14" s="8" t="s">
        <v>16</v>
      </c>
      <c r="C14" s="9" t="s">
        <v>10</v>
      </c>
      <c r="D14" s="9" t="s">
        <v>11</v>
      </c>
      <c r="E14" s="10" t="n">
        <v>66.76</v>
      </c>
    </row>
    <row r="15" customFormat="false" ht="16.05" hidden="false" customHeight="true" outlineLevel="0" collapsed="false">
      <c r="A15" s="8" t="n">
        <v>4069</v>
      </c>
      <c r="B15" s="8" t="s">
        <v>17</v>
      </c>
      <c r="C15" s="9" t="s">
        <v>10</v>
      </c>
      <c r="D15" s="9" t="s">
        <v>11</v>
      </c>
      <c r="E15" s="10" t="n">
        <v>32.95</v>
      </c>
    </row>
    <row r="16" customFormat="false" ht="16.05" hidden="false" customHeight="true" outlineLevel="0" collapsed="false">
      <c r="A16" s="8" t="n">
        <v>4750</v>
      </c>
      <c r="B16" s="8" t="s">
        <v>18</v>
      </c>
      <c r="C16" s="9" t="s">
        <v>10</v>
      </c>
      <c r="D16" s="9" t="s">
        <v>11</v>
      </c>
      <c r="E16" s="10" t="n">
        <v>10.44</v>
      </c>
    </row>
    <row r="17" customFormat="false" ht="16.05" hidden="false" customHeight="true" outlineLevel="0" collapsed="false">
      <c r="A17" s="8" t="n">
        <v>4755</v>
      </c>
      <c r="B17" s="8" t="s">
        <v>19</v>
      </c>
      <c r="C17" s="9" t="s">
        <v>10</v>
      </c>
      <c r="D17" s="9" t="s">
        <v>11</v>
      </c>
      <c r="E17" s="10" t="n">
        <v>9.83</v>
      </c>
    </row>
    <row r="18" customFormat="false" ht="16.05" hidden="false" customHeight="true" outlineLevel="0" collapsed="false">
      <c r="A18" s="8" t="n">
        <v>4783</v>
      </c>
      <c r="B18" s="8" t="s">
        <v>20</v>
      </c>
      <c r="C18" s="9" t="s">
        <v>10</v>
      </c>
      <c r="D18" s="9" t="s">
        <v>11</v>
      </c>
      <c r="E18" s="10" t="n">
        <v>10.44</v>
      </c>
    </row>
    <row r="19" customFormat="false" ht="16.05" hidden="false" customHeight="true" outlineLevel="0" collapsed="false">
      <c r="A19" s="8" t="n">
        <v>6111</v>
      </c>
      <c r="B19" s="8" t="s">
        <v>21</v>
      </c>
      <c r="C19" s="9" t="s">
        <v>10</v>
      </c>
      <c r="D19" s="9" t="s">
        <v>11</v>
      </c>
      <c r="E19" s="10" t="n">
        <v>7.72</v>
      </c>
    </row>
    <row r="20" customFormat="false" ht="16.05" hidden="false" customHeight="true" outlineLevel="0" collapsed="false">
      <c r="A20" s="8" t="n">
        <v>6113</v>
      </c>
      <c r="B20" s="8" t="s">
        <v>22</v>
      </c>
      <c r="C20" s="9" t="s">
        <v>10</v>
      </c>
      <c r="D20" s="9" t="s">
        <v>11</v>
      </c>
      <c r="E20" s="10" t="n">
        <v>10.35</v>
      </c>
    </row>
    <row r="21" customFormat="false" ht="16.05" hidden="false" customHeight="true" outlineLevel="0" collapsed="false">
      <c r="A21" s="8" t="n">
        <v>6115</v>
      </c>
      <c r="B21" s="8" t="s">
        <v>23</v>
      </c>
      <c r="C21" s="9" t="s">
        <v>10</v>
      </c>
      <c r="D21" s="9" t="s">
        <v>11</v>
      </c>
      <c r="E21" s="10" t="n">
        <v>7.72</v>
      </c>
    </row>
    <row r="22" customFormat="false" ht="16.05" hidden="false" customHeight="true" outlineLevel="0" collapsed="false">
      <c r="A22" s="8" t="n">
        <v>6116</v>
      </c>
      <c r="B22" s="8" t="s">
        <v>24</v>
      </c>
      <c r="C22" s="9" t="s">
        <v>10</v>
      </c>
      <c r="D22" s="9" t="s">
        <v>11</v>
      </c>
      <c r="E22" s="10" t="n">
        <v>8.5</v>
      </c>
    </row>
    <row r="23" customFormat="false" ht="16.05" hidden="false" customHeight="true" outlineLevel="0" collapsed="false">
      <c r="A23" s="8" t="n">
        <v>6117</v>
      </c>
      <c r="B23" s="8" t="s">
        <v>25</v>
      </c>
      <c r="C23" s="9" t="s">
        <v>10</v>
      </c>
      <c r="D23" s="9" t="s">
        <v>11</v>
      </c>
      <c r="E23" s="10" t="n">
        <v>7.85</v>
      </c>
    </row>
    <row r="24" customFormat="false" ht="16.05" hidden="false" customHeight="true" outlineLevel="0" collapsed="false">
      <c r="A24" s="8" t="n">
        <v>6160</v>
      </c>
      <c r="B24" s="8" t="s">
        <v>26</v>
      </c>
      <c r="C24" s="9" t="s">
        <v>10</v>
      </c>
      <c r="D24" s="9" t="s">
        <v>11</v>
      </c>
      <c r="E24" s="10" t="n">
        <v>12.72</v>
      </c>
    </row>
    <row r="25" customFormat="false" ht="14.05" hidden="false" customHeight="true" outlineLevel="0" collapsed="false">
      <c r="A25" s="8" t="s">
        <v>27</v>
      </c>
      <c r="B25" s="11" t="s">
        <v>28</v>
      </c>
      <c r="C25" s="12" t="s">
        <v>29</v>
      </c>
      <c r="D25" s="12" t="s">
        <v>30</v>
      </c>
      <c r="E25" s="13" t="n">
        <v>75</v>
      </c>
    </row>
    <row r="26" customFormat="false" ht="16.05" hidden="false" customHeight="true" outlineLevel="0" collapsed="false">
      <c r="A26" s="8" t="s">
        <v>31</v>
      </c>
      <c r="B26" s="11" t="s">
        <v>32</v>
      </c>
      <c r="C26" s="12" t="s">
        <v>29</v>
      </c>
      <c r="D26" s="12" t="s">
        <v>30</v>
      </c>
      <c r="E26" s="13" t="n">
        <v>6.5</v>
      </c>
    </row>
    <row r="27" customFormat="false" ht="14.05" hidden="false" customHeight="true" outlineLevel="0" collapsed="false">
      <c r="A27" s="8" t="s">
        <v>33</v>
      </c>
      <c r="B27" s="11" t="s">
        <v>34</v>
      </c>
      <c r="C27" s="12" t="s">
        <v>29</v>
      </c>
      <c r="D27" s="12" t="s">
        <v>30</v>
      </c>
      <c r="E27" s="13" t="n">
        <v>6</v>
      </c>
    </row>
    <row r="28" customFormat="false" ht="26.85" hidden="false" customHeight="true" outlineLevel="0" collapsed="false">
      <c r="A28" s="8" t="n">
        <v>116</v>
      </c>
      <c r="B28" s="8" t="s">
        <v>35</v>
      </c>
      <c r="C28" s="9" t="s">
        <v>29</v>
      </c>
      <c r="D28" s="9" t="s">
        <v>36</v>
      </c>
      <c r="E28" s="10" t="n">
        <v>3.74</v>
      </c>
    </row>
    <row r="29" customFormat="false" ht="16.05" hidden="false" customHeight="true" outlineLevel="0" collapsed="false">
      <c r="A29" s="8" t="n">
        <v>367</v>
      </c>
      <c r="B29" s="8" t="s">
        <v>37</v>
      </c>
      <c r="C29" s="9" t="s">
        <v>29</v>
      </c>
      <c r="D29" s="9" t="s">
        <v>38</v>
      </c>
      <c r="E29" s="10" t="n">
        <v>62.5</v>
      </c>
    </row>
    <row r="30" customFormat="false" ht="16.05" hidden="false" customHeight="true" outlineLevel="0" collapsed="false">
      <c r="A30" s="8" t="n">
        <v>370</v>
      </c>
      <c r="B30" s="8" t="s">
        <v>39</v>
      </c>
      <c r="C30" s="9" t="s">
        <v>29</v>
      </c>
      <c r="D30" s="9" t="s">
        <v>38</v>
      </c>
      <c r="E30" s="10" t="n">
        <v>46.5</v>
      </c>
    </row>
    <row r="31" customFormat="false" ht="16.05" hidden="false" customHeight="true" outlineLevel="0" collapsed="false">
      <c r="A31" s="8" t="n">
        <v>400</v>
      </c>
      <c r="B31" s="8" t="s">
        <v>40</v>
      </c>
      <c r="C31" s="9" t="s">
        <v>29</v>
      </c>
      <c r="D31" s="9" t="s">
        <v>30</v>
      </c>
      <c r="E31" s="10" t="n">
        <v>0.75</v>
      </c>
    </row>
    <row r="32" customFormat="false" ht="16.05" hidden="false" customHeight="true" outlineLevel="0" collapsed="false">
      <c r="A32" s="8" t="n">
        <v>643</v>
      </c>
      <c r="B32" s="8" t="s">
        <v>41</v>
      </c>
      <c r="C32" s="9" t="s">
        <v>29</v>
      </c>
      <c r="D32" s="9" t="s">
        <v>11</v>
      </c>
      <c r="E32" s="10" t="n">
        <v>3.74</v>
      </c>
    </row>
    <row r="33" customFormat="false" ht="16.05" hidden="false" customHeight="true" outlineLevel="0" collapsed="false">
      <c r="A33" s="8" t="n">
        <v>851</v>
      </c>
      <c r="B33" s="8" t="s">
        <v>42</v>
      </c>
      <c r="C33" s="9" t="s">
        <v>29</v>
      </c>
      <c r="D33" s="9" t="s">
        <v>43</v>
      </c>
      <c r="E33" s="10" t="n">
        <v>0.8</v>
      </c>
    </row>
    <row r="34" customFormat="false" ht="16.05" hidden="false" customHeight="true" outlineLevel="0" collapsed="false">
      <c r="A34" s="8" t="n">
        <v>1106</v>
      </c>
      <c r="B34" s="8" t="s">
        <v>44</v>
      </c>
      <c r="C34" s="9" t="s">
        <v>29</v>
      </c>
      <c r="D34" s="9" t="s">
        <v>36</v>
      </c>
      <c r="E34" s="10" t="n">
        <v>1.35</v>
      </c>
    </row>
    <row r="35" customFormat="false" ht="26.85" hidden="false" customHeight="true" outlineLevel="0" collapsed="false">
      <c r="A35" s="8" t="n">
        <v>1351</v>
      </c>
      <c r="B35" s="8" t="s">
        <v>45</v>
      </c>
      <c r="C35" s="9" t="s">
        <v>29</v>
      </c>
      <c r="D35" s="9" t="s">
        <v>30</v>
      </c>
      <c r="E35" s="10" t="n">
        <v>36.75</v>
      </c>
    </row>
    <row r="36" customFormat="false" ht="16.05" hidden="false" customHeight="true" outlineLevel="0" collapsed="false">
      <c r="A36" s="8" t="n">
        <v>1379</v>
      </c>
      <c r="B36" s="8" t="s">
        <v>46</v>
      </c>
      <c r="C36" s="9" t="s">
        <v>29</v>
      </c>
      <c r="D36" s="9" t="s">
        <v>36</v>
      </c>
      <c r="E36" s="10" t="n">
        <v>0.65</v>
      </c>
    </row>
    <row r="37" customFormat="false" ht="16.05" hidden="false" customHeight="true" outlineLevel="0" collapsed="false">
      <c r="A37" s="8" t="n">
        <v>1380</v>
      </c>
      <c r="B37" s="8" t="s">
        <v>47</v>
      </c>
      <c r="C37" s="9" t="s">
        <v>29</v>
      </c>
      <c r="D37" s="9" t="s">
        <v>36</v>
      </c>
      <c r="E37" s="10" t="n">
        <v>3.83</v>
      </c>
    </row>
    <row r="38" customFormat="false" ht="26.85" hidden="false" customHeight="true" outlineLevel="0" collapsed="false">
      <c r="A38" s="8" t="n">
        <v>1381</v>
      </c>
      <c r="B38" s="8" t="s">
        <v>48</v>
      </c>
      <c r="C38" s="9" t="s">
        <v>29</v>
      </c>
      <c r="D38" s="9" t="s">
        <v>36</v>
      </c>
      <c r="E38" s="10" t="n">
        <v>0.65</v>
      </c>
    </row>
    <row r="39" customFormat="false" ht="26.85" hidden="false" customHeight="true" outlineLevel="0" collapsed="false">
      <c r="A39" s="8" t="n">
        <v>2488</v>
      </c>
      <c r="B39" s="8" t="s">
        <v>49</v>
      </c>
      <c r="C39" s="9" t="s">
        <v>29</v>
      </c>
      <c r="D39" s="9" t="s">
        <v>30</v>
      </c>
      <c r="E39" s="10" t="n">
        <v>1.3</v>
      </c>
    </row>
    <row r="40" customFormat="false" ht="26.85" hidden="false" customHeight="true" outlineLevel="0" collapsed="false">
      <c r="A40" s="8" t="n">
        <v>2504</v>
      </c>
      <c r="B40" s="8" t="s">
        <v>50</v>
      </c>
      <c r="C40" s="9" t="s">
        <v>29</v>
      </c>
      <c r="D40" s="9" t="s">
        <v>51</v>
      </c>
      <c r="E40" s="10" t="n">
        <v>5.66</v>
      </c>
    </row>
    <row r="41" customFormat="false" ht="16.05" hidden="false" customHeight="true" outlineLevel="0" collapsed="false">
      <c r="A41" s="8" t="n">
        <v>2555</v>
      </c>
      <c r="B41" s="8" t="s">
        <v>52</v>
      </c>
      <c r="C41" s="9" t="s">
        <v>29</v>
      </c>
      <c r="D41" s="9" t="s">
        <v>30</v>
      </c>
      <c r="E41" s="10" t="n">
        <v>1.49</v>
      </c>
    </row>
    <row r="42" customFormat="false" ht="16.05" hidden="false" customHeight="true" outlineLevel="0" collapsed="false">
      <c r="A42" s="8" t="n">
        <v>2557</v>
      </c>
      <c r="B42" s="8" t="s">
        <v>53</v>
      </c>
      <c r="C42" s="9" t="s">
        <v>29</v>
      </c>
      <c r="D42" s="9" t="s">
        <v>30</v>
      </c>
      <c r="E42" s="10" t="n">
        <v>1.49</v>
      </c>
    </row>
    <row r="43" customFormat="false" ht="26.85" hidden="false" customHeight="true" outlineLevel="0" collapsed="false">
      <c r="A43" s="8" t="n">
        <v>2580</v>
      </c>
      <c r="B43" s="8" t="s">
        <v>54</v>
      </c>
      <c r="C43" s="9" t="s">
        <v>29</v>
      </c>
      <c r="D43" s="9" t="s">
        <v>30</v>
      </c>
      <c r="E43" s="10" t="n">
        <v>10.19</v>
      </c>
    </row>
    <row r="44" customFormat="false" ht="16.05" hidden="false" customHeight="true" outlineLevel="0" collapsed="false">
      <c r="A44" s="8" t="n">
        <v>3146</v>
      </c>
      <c r="B44" s="8" t="s">
        <v>55</v>
      </c>
      <c r="C44" s="9" t="s">
        <v>29</v>
      </c>
      <c r="D44" s="9" t="s">
        <v>30</v>
      </c>
      <c r="E44" s="10" t="n">
        <v>1.95</v>
      </c>
    </row>
    <row r="45" customFormat="false" ht="16.05" hidden="false" customHeight="true" outlineLevel="0" collapsed="false">
      <c r="A45" s="8" t="n">
        <v>3767</v>
      </c>
      <c r="B45" s="8" t="s">
        <v>56</v>
      </c>
      <c r="C45" s="9" t="s">
        <v>29</v>
      </c>
      <c r="D45" s="9" t="s">
        <v>30</v>
      </c>
      <c r="E45" s="10" t="n">
        <v>0.58</v>
      </c>
    </row>
    <row r="46" customFormat="false" ht="16.05" hidden="false" customHeight="true" outlineLevel="0" collapsed="false">
      <c r="A46" s="8" t="n">
        <v>3768</v>
      </c>
      <c r="B46" s="8" t="s">
        <v>57</v>
      </c>
      <c r="C46" s="9" t="s">
        <v>29</v>
      </c>
      <c r="D46" s="9" t="s">
        <v>30</v>
      </c>
      <c r="E46" s="10" t="n">
        <v>2.43</v>
      </c>
    </row>
    <row r="47" customFormat="false" ht="16.05" hidden="false" customHeight="true" outlineLevel="0" collapsed="false">
      <c r="A47" s="8" t="n">
        <v>3777</v>
      </c>
      <c r="B47" s="8" t="s">
        <v>58</v>
      </c>
      <c r="C47" s="9" t="s">
        <v>29</v>
      </c>
      <c r="D47" s="9" t="s">
        <v>59</v>
      </c>
      <c r="E47" s="10" t="n">
        <v>0.75</v>
      </c>
    </row>
    <row r="48" customFormat="false" ht="16.05" hidden="false" customHeight="true" outlineLevel="0" collapsed="false">
      <c r="A48" s="8" t="n">
        <v>4030</v>
      </c>
      <c r="B48" s="8" t="s">
        <v>60</v>
      </c>
      <c r="C48" s="9" t="s">
        <v>29</v>
      </c>
      <c r="D48" s="9" t="s">
        <v>59</v>
      </c>
      <c r="E48" s="10" t="n">
        <v>9.77</v>
      </c>
    </row>
    <row r="49" customFormat="false" ht="16.05" hidden="false" customHeight="true" outlineLevel="0" collapsed="false">
      <c r="A49" s="8" t="n">
        <v>4048</v>
      </c>
      <c r="B49" s="8" t="s">
        <v>61</v>
      </c>
      <c r="C49" s="9" t="s">
        <v>29</v>
      </c>
      <c r="D49" s="9" t="s">
        <v>62</v>
      </c>
      <c r="E49" s="10" t="n">
        <v>3.68</v>
      </c>
    </row>
    <row r="50" customFormat="false" ht="16.05" hidden="false" customHeight="true" outlineLevel="0" collapsed="false">
      <c r="A50" s="8" t="n">
        <v>4342</v>
      </c>
      <c r="B50" s="8" t="s">
        <v>63</v>
      </c>
      <c r="C50" s="9" t="s">
        <v>29</v>
      </c>
      <c r="D50" s="9" t="s">
        <v>30</v>
      </c>
      <c r="E50" s="10" t="n">
        <v>0.11</v>
      </c>
    </row>
    <row r="51" customFormat="false" ht="26.85" hidden="false" customHeight="true" outlineLevel="0" collapsed="false">
      <c r="A51" s="8" t="n">
        <v>4350</v>
      </c>
      <c r="B51" s="8" t="s">
        <v>64</v>
      </c>
      <c r="C51" s="9" t="s">
        <v>29</v>
      </c>
      <c r="D51" s="9" t="s">
        <v>30</v>
      </c>
      <c r="E51" s="10" t="n">
        <v>0.34</v>
      </c>
    </row>
    <row r="52" customFormat="false" ht="26.85" hidden="false" customHeight="true" outlineLevel="0" collapsed="false">
      <c r="A52" s="8" t="n">
        <v>4417</v>
      </c>
      <c r="B52" s="8" t="s">
        <v>65</v>
      </c>
      <c r="C52" s="9" t="s">
        <v>29</v>
      </c>
      <c r="D52" s="9" t="s">
        <v>51</v>
      </c>
      <c r="E52" s="10" t="n">
        <v>2.99</v>
      </c>
    </row>
    <row r="53" customFormat="false" ht="25.35" hidden="false" customHeight="true" outlineLevel="0" collapsed="false">
      <c r="A53" s="8" t="n">
        <v>4491</v>
      </c>
      <c r="B53" s="8" t="s">
        <v>66</v>
      </c>
      <c r="C53" s="9" t="s">
        <v>29</v>
      </c>
      <c r="D53" s="9" t="s">
        <v>51</v>
      </c>
      <c r="E53" s="10" t="n">
        <v>4.99</v>
      </c>
    </row>
    <row r="54" customFormat="false" ht="16.05" hidden="false" customHeight="true" outlineLevel="0" collapsed="false">
      <c r="A54" s="8" t="n">
        <v>4493</v>
      </c>
      <c r="B54" s="8" t="s">
        <v>67</v>
      </c>
      <c r="C54" s="9" t="s">
        <v>29</v>
      </c>
      <c r="D54" s="9" t="s">
        <v>51</v>
      </c>
      <c r="E54" s="10" t="n">
        <v>4.99</v>
      </c>
    </row>
    <row r="55" customFormat="false" ht="16.05" hidden="false" customHeight="true" outlineLevel="0" collapsed="false">
      <c r="A55" s="8" t="n">
        <v>4718</v>
      </c>
      <c r="B55" s="8" t="s">
        <v>68</v>
      </c>
      <c r="C55" s="9" t="s">
        <v>29</v>
      </c>
      <c r="D55" s="9" t="s">
        <v>38</v>
      </c>
      <c r="E55" s="10" t="n">
        <v>107.5</v>
      </c>
    </row>
    <row r="56" customFormat="false" ht="26.85" hidden="false" customHeight="true" outlineLevel="0" collapsed="false">
      <c r="A56" s="8" t="n">
        <v>4813</v>
      </c>
      <c r="B56" s="8" t="s">
        <v>69</v>
      </c>
      <c r="C56" s="9" t="s">
        <v>29</v>
      </c>
      <c r="D56" s="9" t="s">
        <v>59</v>
      </c>
      <c r="E56" s="10" t="n">
        <v>320</v>
      </c>
    </row>
    <row r="57" customFormat="false" ht="16.05" hidden="false" customHeight="true" outlineLevel="0" collapsed="false">
      <c r="A57" s="8" t="n">
        <v>5061</v>
      </c>
      <c r="B57" s="8" t="s">
        <v>70</v>
      </c>
      <c r="C57" s="9" t="s">
        <v>29</v>
      </c>
      <c r="D57" s="9" t="s">
        <v>36</v>
      </c>
      <c r="E57" s="10" t="n">
        <v>8</v>
      </c>
    </row>
    <row r="58" customFormat="false" ht="16.05" hidden="false" customHeight="true" outlineLevel="0" collapsed="false">
      <c r="A58" s="8" t="n">
        <v>5075</v>
      </c>
      <c r="B58" s="8" t="s">
        <v>71</v>
      </c>
      <c r="C58" s="9" t="s">
        <v>29</v>
      </c>
      <c r="D58" s="9" t="s">
        <v>36</v>
      </c>
      <c r="E58" s="10" t="n">
        <v>7.44</v>
      </c>
    </row>
    <row r="59" customFormat="false" ht="16.05" hidden="false" customHeight="true" outlineLevel="0" collapsed="false">
      <c r="A59" s="8" t="n">
        <v>5318</v>
      </c>
      <c r="B59" s="8" t="s">
        <v>72</v>
      </c>
      <c r="C59" s="9" t="s">
        <v>29</v>
      </c>
      <c r="D59" s="9" t="s">
        <v>62</v>
      </c>
      <c r="E59" s="10" t="n">
        <v>9.6</v>
      </c>
    </row>
    <row r="60" customFormat="false" ht="16.05" hidden="false" customHeight="true" outlineLevel="0" collapsed="false">
      <c r="A60" s="8" t="n">
        <v>5320</v>
      </c>
      <c r="B60" s="8" t="s">
        <v>73</v>
      </c>
      <c r="C60" s="9" t="s">
        <v>29</v>
      </c>
      <c r="D60" s="9" t="s">
        <v>62</v>
      </c>
      <c r="E60" s="10" t="n">
        <v>25.81</v>
      </c>
    </row>
    <row r="61" customFormat="false" ht="16.05" hidden="false" customHeight="true" outlineLevel="0" collapsed="false">
      <c r="A61" s="8" t="n">
        <v>5333</v>
      </c>
      <c r="B61" s="8" t="s">
        <v>74</v>
      </c>
      <c r="C61" s="9" t="s">
        <v>29</v>
      </c>
      <c r="D61" s="9" t="s">
        <v>62</v>
      </c>
      <c r="E61" s="10" t="n">
        <v>14.59</v>
      </c>
    </row>
    <row r="62" customFormat="false" ht="26.85" hidden="false" customHeight="true" outlineLevel="0" collapsed="false">
      <c r="A62" s="8" t="n">
        <v>6079</v>
      </c>
      <c r="B62" s="8" t="s">
        <v>75</v>
      </c>
      <c r="C62" s="9" t="s">
        <v>29</v>
      </c>
      <c r="D62" s="9" t="s">
        <v>38</v>
      </c>
      <c r="E62" s="10" t="n">
        <v>6.07</v>
      </c>
    </row>
    <row r="63" customFormat="false" ht="38.8" hidden="false" customHeight="true" outlineLevel="0" collapsed="false">
      <c r="A63" s="8" t="n">
        <v>7156</v>
      </c>
      <c r="B63" s="8" t="s">
        <v>76</v>
      </c>
      <c r="C63" s="9" t="s">
        <v>29</v>
      </c>
      <c r="D63" s="9" t="s">
        <v>59</v>
      </c>
      <c r="E63" s="10" t="n">
        <v>15.86</v>
      </c>
    </row>
    <row r="64" customFormat="false" ht="16.05" hidden="false" customHeight="true" outlineLevel="0" collapsed="false">
      <c r="A64" s="8" t="n">
        <v>7288</v>
      </c>
      <c r="B64" s="8" t="s">
        <v>77</v>
      </c>
      <c r="C64" s="9" t="s">
        <v>29</v>
      </c>
      <c r="D64" s="9" t="s">
        <v>62</v>
      </c>
      <c r="E64" s="10" t="n">
        <v>16.88</v>
      </c>
    </row>
    <row r="65" customFormat="false" ht="16.05" hidden="false" customHeight="true" outlineLevel="0" collapsed="false">
      <c r="A65" s="8" t="n">
        <v>7331</v>
      </c>
      <c r="B65" s="8" t="s">
        <v>78</v>
      </c>
      <c r="C65" s="9" t="s">
        <v>29</v>
      </c>
      <c r="D65" s="9" t="s">
        <v>36</v>
      </c>
      <c r="E65" s="10" t="n">
        <v>12.61</v>
      </c>
    </row>
    <row r="66" customFormat="false" ht="16.05" hidden="false" customHeight="true" outlineLevel="0" collapsed="false">
      <c r="A66" s="8" t="n">
        <v>7307</v>
      </c>
      <c r="B66" s="8" t="s">
        <v>79</v>
      </c>
      <c r="C66" s="9" t="s">
        <v>29</v>
      </c>
      <c r="D66" s="9" t="s">
        <v>62</v>
      </c>
      <c r="E66" s="10" t="n">
        <v>14.6</v>
      </c>
    </row>
    <row r="67" customFormat="false" ht="16.05" hidden="false" customHeight="true" outlineLevel="0" collapsed="false">
      <c r="A67" s="8" t="n">
        <v>7347</v>
      </c>
      <c r="B67" s="8" t="s">
        <v>80</v>
      </c>
      <c r="C67" s="9" t="s">
        <v>29</v>
      </c>
      <c r="D67" s="9" t="s">
        <v>81</v>
      </c>
      <c r="E67" s="10" t="n">
        <v>33.52</v>
      </c>
    </row>
    <row r="68" customFormat="false" ht="16.05" hidden="false" customHeight="true" outlineLevel="0" collapsed="false">
      <c r="A68" s="8" t="n">
        <v>7356</v>
      </c>
      <c r="B68" s="8" t="s">
        <v>82</v>
      </c>
      <c r="C68" s="9" t="s">
        <v>29</v>
      </c>
      <c r="D68" s="9" t="s">
        <v>62</v>
      </c>
      <c r="E68" s="10" t="n">
        <v>16.29</v>
      </c>
    </row>
    <row r="69" customFormat="false" ht="16.05" hidden="false" customHeight="true" outlineLevel="0" collapsed="false">
      <c r="A69" s="8" t="n">
        <v>7543</v>
      </c>
      <c r="B69" s="8" t="s">
        <v>83</v>
      </c>
      <c r="C69" s="9" t="s">
        <v>29</v>
      </c>
      <c r="D69" s="9" t="s">
        <v>30</v>
      </c>
      <c r="E69" s="10" t="n">
        <v>3.48</v>
      </c>
    </row>
    <row r="70" customFormat="false" ht="26.85" hidden="false" customHeight="true" outlineLevel="0" collapsed="false">
      <c r="A70" s="8" t="n">
        <v>7701</v>
      </c>
      <c r="B70" s="8" t="s">
        <v>84</v>
      </c>
      <c r="C70" s="9" t="s">
        <v>29</v>
      </c>
      <c r="D70" s="9" t="s">
        <v>51</v>
      </c>
      <c r="E70" s="10" t="n">
        <v>52.1</v>
      </c>
    </row>
    <row r="71" customFormat="false" ht="25.35" hidden="false" customHeight="true" outlineLevel="0" collapsed="false">
      <c r="A71" s="8" t="n">
        <v>10485</v>
      </c>
      <c r="B71" s="8" t="s">
        <v>85</v>
      </c>
      <c r="C71" s="9" t="s">
        <v>29</v>
      </c>
      <c r="D71" s="9" t="s">
        <v>11</v>
      </c>
      <c r="E71" s="10" t="n">
        <v>1.91</v>
      </c>
    </row>
    <row r="72" customFormat="false" ht="26.85" hidden="false" customHeight="true" outlineLevel="0" collapsed="false">
      <c r="A72" s="14" t="n">
        <v>10527</v>
      </c>
      <c r="B72" s="14" t="s">
        <v>86</v>
      </c>
      <c r="C72" s="15" t="s">
        <v>29</v>
      </c>
      <c r="D72" s="15" t="s">
        <v>87</v>
      </c>
      <c r="E72" s="16" t="n">
        <v>13</v>
      </c>
    </row>
    <row r="73" customFormat="false" ht="25.35" hidden="false" customHeight="true" outlineLevel="0" collapsed="false">
      <c r="A73" s="8" t="n">
        <v>10532</v>
      </c>
      <c r="B73" s="8" t="s">
        <v>88</v>
      </c>
      <c r="C73" s="9" t="s">
        <v>29</v>
      </c>
      <c r="D73" s="9" t="s">
        <v>11</v>
      </c>
      <c r="E73" s="10" t="n">
        <v>2.25</v>
      </c>
    </row>
    <row r="74" customFormat="false" ht="26.85" hidden="false" customHeight="true" outlineLevel="0" collapsed="false">
      <c r="A74" s="8" t="n">
        <v>10776</v>
      </c>
      <c r="B74" s="8" t="s">
        <v>89</v>
      </c>
      <c r="C74" s="9" t="s">
        <v>29</v>
      </c>
      <c r="D74" s="9" t="s">
        <v>90</v>
      </c>
      <c r="E74" s="10" t="n">
        <v>414.06</v>
      </c>
    </row>
    <row r="75" customFormat="false" ht="16.05" hidden="false" customHeight="true" outlineLevel="0" collapsed="false">
      <c r="A75" s="8" t="n">
        <v>10886</v>
      </c>
      <c r="B75" s="8" t="s">
        <v>91</v>
      </c>
      <c r="C75" s="9" t="s">
        <v>29</v>
      </c>
      <c r="D75" s="9" t="s">
        <v>30</v>
      </c>
      <c r="E75" s="10" t="n">
        <v>141.83</v>
      </c>
    </row>
    <row r="76" customFormat="false" ht="16.05" hidden="false" customHeight="true" outlineLevel="0" collapsed="false">
      <c r="A76" s="8" t="n">
        <v>10889</v>
      </c>
      <c r="B76" s="8" t="s">
        <v>92</v>
      </c>
      <c r="C76" s="9" t="s">
        <v>29</v>
      </c>
      <c r="D76" s="9" t="s">
        <v>30</v>
      </c>
      <c r="E76" s="10" t="n">
        <v>486.3</v>
      </c>
    </row>
    <row r="77" customFormat="false" ht="16.05" hidden="false" customHeight="true" outlineLevel="0" collapsed="false">
      <c r="A77" s="8" t="n">
        <v>10892</v>
      </c>
      <c r="B77" s="8" t="s">
        <v>93</v>
      </c>
      <c r="C77" s="9" t="s">
        <v>29</v>
      </c>
      <c r="D77" s="9" t="s">
        <v>30</v>
      </c>
      <c r="E77" s="10" t="n">
        <v>162.1</v>
      </c>
    </row>
    <row r="78" customFormat="false" ht="26.85" hidden="false" customHeight="true" outlineLevel="0" collapsed="false">
      <c r="A78" s="8" t="n">
        <v>10899</v>
      </c>
      <c r="B78" s="8" t="s">
        <v>94</v>
      </c>
      <c r="C78" s="9" t="s">
        <v>29</v>
      </c>
      <c r="D78" s="9" t="s">
        <v>30</v>
      </c>
      <c r="E78" s="10" t="n">
        <v>47.31</v>
      </c>
    </row>
    <row r="79" customFormat="false" ht="26.85" hidden="false" customHeight="true" outlineLevel="0" collapsed="false">
      <c r="A79" s="8" t="n">
        <v>10904</v>
      </c>
      <c r="B79" s="8" t="s">
        <v>95</v>
      </c>
      <c r="C79" s="9" t="s">
        <v>29</v>
      </c>
      <c r="D79" s="9" t="s">
        <v>30</v>
      </c>
      <c r="E79" s="10" t="n">
        <v>108</v>
      </c>
    </row>
    <row r="80" customFormat="false" ht="26.85" hidden="false" customHeight="true" outlineLevel="0" collapsed="false">
      <c r="A80" s="8" t="n">
        <v>10905</v>
      </c>
      <c r="B80" s="8" t="s">
        <v>96</v>
      </c>
      <c r="C80" s="9" t="s">
        <v>29</v>
      </c>
      <c r="D80" s="9" t="s">
        <v>30</v>
      </c>
      <c r="E80" s="10" t="n">
        <v>56.57</v>
      </c>
    </row>
    <row r="81" customFormat="false" ht="16.05" hidden="false" customHeight="true" outlineLevel="0" collapsed="false">
      <c r="A81" s="8" t="n">
        <v>10997</v>
      </c>
      <c r="B81" s="8" t="s">
        <v>97</v>
      </c>
      <c r="C81" s="9" t="s">
        <v>29</v>
      </c>
      <c r="D81" s="9" t="s">
        <v>36</v>
      </c>
      <c r="E81" s="10" t="n">
        <v>17.95</v>
      </c>
    </row>
    <row r="82" customFormat="false" ht="26.85" hidden="false" customHeight="true" outlineLevel="0" collapsed="false">
      <c r="A82" s="8" t="n">
        <v>11587</v>
      </c>
      <c r="B82" s="8" t="s">
        <v>98</v>
      </c>
      <c r="C82" s="9" t="s">
        <v>29</v>
      </c>
      <c r="D82" s="9" t="s">
        <v>59</v>
      </c>
      <c r="E82" s="10" t="n">
        <v>36.95</v>
      </c>
    </row>
    <row r="83" customFormat="false" ht="16.05" hidden="false" customHeight="true" outlineLevel="0" collapsed="false">
      <c r="A83" s="8" t="n">
        <v>11794</v>
      </c>
      <c r="B83" s="8" t="s">
        <v>99</v>
      </c>
      <c r="C83" s="9" t="s">
        <v>29</v>
      </c>
      <c r="D83" s="9" t="s">
        <v>59</v>
      </c>
      <c r="E83" s="10" t="n">
        <v>385.06</v>
      </c>
    </row>
    <row r="84" customFormat="false" ht="26.85" hidden="false" customHeight="true" outlineLevel="0" collapsed="false">
      <c r="A84" s="8" t="n">
        <v>11890</v>
      </c>
      <c r="B84" s="8" t="s">
        <v>100</v>
      </c>
      <c r="C84" s="9" t="s">
        <v>29</v>
      </c>
      <c r="D84" s="9" t="s">
        <v>51</v>
      </c>
      <c r="E84" s="10" t="n">
        <v>1.52</v>
      </c>
    </row>
    <row r="85" customFormat="false" ht="26.85" hidden="false" customHeight="true" outlineLevel="0" collapsed="false">
      <c r="A85" s="8" t="n">
        <v>11950</v>
      </c>
      <c r="B85" s="8" t="s">
        <v>101</v>
      </c>
      <c r="C85" s="9" t="s">
        <v>29</v>
      </c>
      <c r="D85" s="9" t="s">
        <v>30</v>
      </c>
      <c r="E85" s="10" t="n">
        <v>0.21</v>
      </c>
    </row>
    <row r="86" customFormat="false" ht="16.05" hidden="false" customHeight="true" outlineLevel="0" collapsed="false">
      <c r="A86" s="8" t="n">
        <v>11964</v>
      </c>
      <c r="B86" s="8" t="s">
        <v>102</v>
      </c>
      <c r="C86" s="9" t="s">
        <v>29</v>
      </c>
      <c r="D86" s="9" t="s">
        <v>30</v>
      </c>
      <c r="E86" s="10" t="n">
        <v>1.26</v>
      </c>
    </row>
    <row r="87" customFormat="false" ht="16.05" hidden="false" customHeight="true" outlineLevel="0" collapsed="false">
      <c r="A87" s="8" t="n">
        <v>14148</v>
      </c>
      <c r="B87" s="8" t="s">
        <v>103</v>
      </c>
      <c r="C87" s="9" t="s">
        <v>29</v>
      </c>
      <c r="D87" s="9" t="s">
        <v>30</v>
      </c>
      <c r="E87" s="10" t="n">
        <v>0.66</v>
      </c>
    </row>
    <row r="88" customFormat="false" ht="16.05" hidden="false" customHeight="true" outlineLevel="0" collapsed="false">
      <c r="A88" s="8" t="n">
        <v>20231</v>
      </c>
      <c r="B88" s="8" t="s">
        <v>104</v>
      </c>
      <c r="C88" s="9" t="s">
        <v>29</v>
      </c>
      <c r="D88" s="9" t="s">
        <v>51</v>
      </c>
      <c r="E88" s="10" t="n">
        <v>58.86</v>
      </c>
    </row>
    <row r="89" customFormat="false" ht="27.4" hidden="false" customHeight="true" outlineLevel="0" collapsed="false">
      <c r="A89" s="8" t="n">
        <v>20969</v>
      </c>
      <c r="B89" s="8" t="s">
        <v>105</v>
      </c>
      <c r="C89" s="9" t="s">
        <v>29</v>
      </c>
      <c r="D89" s="9" t="s">
        <v>30</v>
      </c>
      <c r="E89" s="10" t="n">
        <v>126.83</v>
      </c>
    </row>
    <row r="90" customFormat="false" ht="26.85" hidden="false" customHeight="true" outlineLevel="0" collapsed="false">
      <c r="A90" s="8" t="n">
        <v>20972</v>
      </c>
      <c r="B90" s="8" t="s">
        <v>106</v>
      </c>
      <c r="C90" s="9" t="s">
        <v>29</v>
      </c>
      <c r="D90" s="9" t="s">
        <v>30</v>
      </c>
      <c r="E90" s="10" t="n">
        <v>77.14</v>
      </c>
    </row>
    <row r="91" customFormat="false" ht="26.85" hidden="false" customHeight="true" outlineLevel="0" collapsed="false">
      <c r="A91" s="8" t="n">
        <v>21128</v>
      </c>
      <c r="B91" s="8" t="s">
        <v>107</v>
      </c>
      <c r="C91" s="9" t="s">
        <v>29</v>
      </c>
      <c r="D91" s="9" t="s">
        <v>51</v>
      </c>
      <c r="E91" s="10" t="n">
        <v>4.37</v>
      </c>
    </row>
    <row r="92" customFormat="false" ht="26.85" hidden="false" customHeight="true" outlineLevel="0" collapsed="false">
      <c r="A92" s="8" t="n">
        <v>25931</v>
      </c>
      <c r="B92" s="8" t="s">
        <v>108</v>
      </c>
      <c r="C92" s="9" t="s">
        <v>29</v>
      </c>
      <c r="D92" s="9" t="s">
        <v>30</v>
      </c>
      <c r="E92" s="10" t="n">
        <v>63.91</v>
      </c>
    </row>
    <row r="93" customFormat="false" ht="16.05" hidden="false" customHeight="true" outlineLevel="0" collapsed="false">
      <c r="A93" s="8" t="n">
        <v>25982</v>
      </c>
      <c r="B93" s="8" t="s">
        <v>109</v>
      </c>
      <c r="C93" s="9" t="s">
        <v>29</v>
      </c>
      <c r="D93" s="9" t="s">
        <v>59</v>
      </c>
      <c r="E93" s="10" t="n">
        <v>337.76</v>
      </c>
    </row>
    <row r="94" customFormat="false" ht="25.35" hidden="false" customHeight="true" outlineLevel="0" collapsed="false">
      <c r="A94" s="17" t="n">
        <v>16037000016</v>
      </c>
      <c r="B94" s="8" t="s">
        <v>110</v>
      </c>
      <c r="C94" s="9" t="s">
        <v>29</v>
      </c>
      <c r="D94" s="9" t="s">
        <v>30</v>
      </c>
      <c r="E94" s="10" t="n">
        <v>52</v>
      </c>
    </row>
    <row r="95" customFormat="false" ht="14.05" hidden="false" customHeight="true" outlineLevel="0" collapsed="false">
      <c r="A95" s="8" t="s">
        <v>111</v>
      </c>
      <c r="B95" s="8" t="s">
        <v>112</v>
      </c>
      <c r="C95" s="9" t="s">
        <v>29</v>
      </c>
      <c r="D95" s="9" t="s">
        <v>30</v>
      </c>
      <c r="E95" s="10" t="n">
        <v>2.5</v>
      </c>
    </row>
    <row r="96" customFormat="false" ht="37.3" hidden="false" customHeight="true" outlineLevel="0" collapsed="false">
      <c r="A96" s="8" t="s">
        <v>113</v>
      </c>
      <c r="B96" s="8" t="s">
        <v>114</v>
      </c>
      <c r="C96" s="9" t="s">
        <v>29</v>
      </c>
      <c r="D96" s="9" t="s">
        <v>30</v>
      </c>
      <c r="E96" s="10" t="n">
        <v>15</v>
      </c>
    </row>
    <row r="97" customFormat="false" ht="14.05" hidden="false" customHeight="true" outlineLevel="0" collapsed="false">
      <c r="A97" s="8" t="s">
        <v>115</v>
      </c>
      <c r="B97" s="8" t="s">
        <v>116</v>
      </c>
      <c r="C97" s="9" t="s">
        <v>29</v>
      </c>
      <c r="D97" s="9" t="s">
        <v>30</v>
      </c>
      <c r="E97" s="10" t="n">
        <v>130</v>
      </c>
    </row>
    <row r="98" customFormat="false" ht="14.05" hidden="false" customHeight="true" outlineLevel="0" collapsed="false">
      <c r="A98" s="8" t="s">
        <v>117</v>
      </c>
      <c r="B98" s="8" t="s">
        <v>118</v>
      </c>
      <c r="C98" s="9" t="s">
        <v>29</v>
      </c>
      <c r="D98" s="9" t="s">
        <v>30</v>
      </c>
      <c r="E98" s="10" t="n">
        <v>185</v>
      </c>
    </row>
    <row r="99" customFormat="false" ht="14.05" hidden="false" customHeight="true" outlineLevel="0" collapsed="false">
      <c r="A99" s="8" t="s">
        <v>119</v>
      </c>
      <c r="B99" s="8" t="s">
        <v>120</v>
      </c>
      <c r="C99" s="9" t="s">
        <v>29</v>
      </c>
      <c r="D99" s="9" t="s">
        <v>51</v>
      </c>
      <c r="E99" s="10" t="n">
        <v>9.3</v>
      </c>
    </row>
    <row r="100" customFormat="false" ht="14.05" hidden="false" customHeight="true" outlineLevel="0" collapsed="false">
      <c r="A100" s="8" t="s">
        <v>121</v>
      </c>
      <c r="B100" s="8" t="s">
        <v>122</v>
      </c>
      <c r="C100" s="9" t="s">
        <v>29</v>
      </c>
      <c r="D100" s="9" t="s">
        <v>30</v>
      </c>
      <c r="E100" s="10" t="n">
        <v>8.5</v>
      </c>
    </row>
    <row r="101" customFormat="false" ht="25.35" hidden="false" customHeight="true" outlineLevel="0" collapsed="false">
      <c r="A101" s="8" t="s">
        <v>123</v>
      </c>
      <c r="B101" s="8" t="s">
        <v>124</v>
      </c>
      <c r="C101" s="9" t="s">
        <v>29</v>
      </c>
      <c r="D101" s="9" t="s">
        <v>51</v>
      </c>
      <c r="E101" s="10" t="n">
        <v>3.4</v>
      </c>
    </row>
    <row r="102" customFormat="false" ht="25.35" hidden="false" customHeight="true" outlineLevel="0" collapsed="false">
      <c r="A102" s="8" t="s">
        <v>125</v>
      </c>
      <c r="B102" s="8" t="s">
        <v>126</v>
      </c>
      <c r="C102" s="9" t="s">
        <v>29</v>
      </c>
      <c r="D102" s="9" t="s">
        <v>51</v>
      </c>
      <c r="E102" s="10" t="n">
        <v>2.2</v>
      </c>
    </row>
    <row r="103" customFormat="false" ht="25.35" hidden="false" customHeight="true" outlineLevel="0" collapsed="false">
      <c r="A103" s="8" t="s">
        <v>127</v>
      </c>
      <c r="B103" s="8" t="s">
        <v>128</v>
      </c>
      <c r="C103" s="9" t="s">
        <v>29</v>
      </c>
      <c r="D103" s="9" t="s">
        <v>59</v>
      </c>
      <c r="E103" s="10" t="n">
        <v>65</v>
      </c>
    </row>
    <row r="104" customFormat="false" ht="14.05" hidden="false" customHeight="true" outlineLevel="0" collapsed="false">
      <c r="A104" s="8" t="s">
        <v>129</v>
      </c>
      <c r="B104" s="8" t="s">
        <v>130</v>
      </c>
      <c r="C104" s="9" t="s">
        <v>29</v>
      </c>
      <c r="D104" s="9" t="s">
        <v>30</v>
      </c>
      <c r="E104" s="10" t="n">
        <v>12.9</v>
      </c>
    </row>
    <row r="105" customFormat="false" ht="14.05" hidden="false" customHeight="true" outlineLevel="0" collapsed="false">
      <c r="A105" s="8" t="s">
        <v>131</v>
      </c>
      <c r="B105" s="8" t="s">
        <v>132</v>
      </c>
      <c r="C105" s="9" t="s">
        <v>29</v>
      </c>
      <c r="D105" s="9" t="s">
        <v>30</v>
      </c>
      <c r="E105" s="10" t="n">
        <v>20</v>
      </c>
    </row>
    <row r="106" customFormat="false" ht="14.05" hidden="false" customHeight="true" outlineLevel="0" collapsed="false">
      <c r="A106" s="8" t="s">
        <v>133</v>
      </c>
      <c r="B106" s="8" t="s">
        <v>134</v>
      </c>
      <c r="C106" s="9" t="s">
        <v>29</v>
      </c>
      <c r="D106" s="9" t="s">
        <v>30</v>
      </c>
      <c r="E106" s="10" t="n">
        <v>30</v>
      </c>
    </row>
    <row r="107" customFormat="false" ht="14.05" hidden="false" customHeight="true" outlineLevel="0" collapsed="false">
      <c r="A107" s="8" t="s">
        <v>135</v>
      </c>
      <c r="B107" s="8" t="s">
        <v>136</v>
      </c>
      <c r="C107" s="9" t="s">
        <v>29</v>
      </c>
      <c r="D107" s="9" t="s">
        <v>30</v>
      </c>
      <c r="E107" s="10" t="n">
        <v>30</v>
      </c>
    </row>
    <row r="108" customFormat="false" ht="25.35" hidden="false" customHeight="true" outlineLevel="0" collapsed="false">
      <c r="A108" s="8" t="s">
        <v>137</v>
      </c>
      <c r="B108" s="8" t="s">
        <v>138</v>
      </c>
      <c r="C108" s="9" t="s">
        <v>29</v>
      </c>
      <c r="D108" s="9" t="s">
        <v>30</v>
      </c>
      <c r="E108" s="10" t="n">
        <v>25</v>
      </c>
    </row>
    <row r="109" customFormat="false" ht="25.35" hidden="false" customHeight="true" outlineLevel="0" collapsed="false">
      <c r="A109" s="8" t="s">
        <v>139</v>
      </c>
      <c r="B109" s="8" t="s">
        <v>140</v>
      </c>
      <c r="C109" s="9" t="s">
        <v>29</v>
      </c>
      <c r="D109" s="9" t="s">
        <v>30</v>
      </c>
      <c r="E109" s="10" t="n">
        <v>20</v>
      </c>
    </row>
    <row r="110" customFormat="false" ht="14.05" hidden="false" customHeight="true" outlineLevel="0" collapsed="false">
      <c r="A110" s="8" t="s">
        <v>141</v>
      </c>
      <c r="B110" s="8" t="s">
        <v>142</v>
      </c>
      <c r="C110" s="9" t="s">
        <v>29</v>
      </c>
      <c r="D110" s="9" t="s">
        <v>30</v>
      </c>
      <c r="E110" s="10" t="n">
        <v>20</v>
      </c>
    </row>
    <row r="111" customFormat="false" ht="14.05" hidden="false" customHeight="true" outlineLevel="0" collapsed="false">
      <c r="A111" s="8" t="s">
        <v>143</v>
      </c>
      <c r="B111" s="8" t="s">
        <v>144</v>
      </c>
      <c r="C111" s="9" t="s">
        <v>29</v>
      </c>
      <c r="D111" s="9" t="s">
        <v>30</v>
      </c>
      <c r="E111" s="10" t="n">
        <v>20</v>
      </c>
    </row>
    <row r="112" customFormat="false" ht="25.35" hidden="false" customHeight="true" outlineLevel="0" collapsed="false">
      <c r="A112" s="8" t="s">
        <v>145</v>
      </c>
      <c r="B112" s="8" t="s">
        <v>146</v>
      </c>
      <c r="C112" s="9" t="s">
        <v>29</v>
      </c>
      <c r="D112" s="9" t="s">
        <v>30</v>
      </c>
      <c r="E112" s="10" t="n">
        <v>20</v>
      </c>
    </row>
    <row r="113" customFormat="false" ht="25.35" hidden="false" customHeight="true" outlineLevel="0" collapsed="false">
      <c r="A113" s="8" t="s">
        <v>147</v>
      </c>
      <c r="B113" s="8" t="s">
        <v>148</v>
      </c>
      <c r="C113" s="9" t="s">
        <v>29</v>
      </c>
      <c r="D113" s="9" t="s">
        <v>30</v>
      </c>
      <c r="E113" s="18" t="n">
        <v>25</v>
      </c>
    </row>
    <row r="114" customFormat="false" ht="14.05" hidden="false" customHeight="true" outlineLevel="0" collapsed="false">
      <c r="A114" s="8" t="s">
        <v>149</v>
      </c>
      <c r="B114" s="8" t="s">
        <v>150</v>
      </c>
      <c r="C114" s="9" t="s">
        <v>29</v>
      </c>
      <c r="D114" s="9" t="s">
        <v>30</v>
      </c>
      <c r="E114" s="10" t="n">
        <v>25</v>
      </c>
    </row>
    <row r="115" customFormat="false" ht="14.05" hidden="false" customHeight="true" outlineLevel="0" collapsed="false">
      <c r="A115" s="8" t="s">
        <v>151</v>
      </c>
      <c r="B115" s="8" t="s">
        <v>152</v>
      </c>
      <c r="C115" s="9" t="s">
        <v>29</v>
      </c>
      <c r="D115" s="9" t="s">
        <v>30</v>
      </c>
      <c r="E115" s="10" t="n">
        <v>30</v>
      </c>
    </row>
    <row r="116" customFormat="false" ht="14.05" hidden="false" customHeight="true" outlineLevel="0" collapsed="false">
      <c r="A116" s="8" t="s">
        <v>153</v>
      </c>
      <c r="B116" s="8" t="s">
        <v>154</v>
      </c>
      <c r="C116" s="9" t="s">
        <v>29</v>
      </c>
      <c r="D116" s="9" t="s">
        <v>30</v>
      </c>
      <c r="E116" s="10" t="n">
        <v>20</v>
      </c>
    </row>
    <row r="117" customFormat="false" ht="14.05" hidden="false" customHeight="true" outlineLevel="0" collapsed="false">
      <c r="A117" s="8" t="s">
        <v>155</v>
      </c>
      <c r="B117" s="8" t="s">
        <v>156</v>
      </c>
      <c r="C117" s="9" t="s">
        <v>29</v>
      </c>
      <c r="D117" s="9" t="s">
        <v>30</v>
      </c>
      <c r="E117" s="10" t="n">
        <v>15</v>
      </c>
    </row>
    <row r="118" customFormat="false" ht="14.05" hidden="false" customHeight="true" outlineLevel="0" collapsed="false">
      <c r="A118" s="8" t="s">
        <v>157</v>
      </c>
      <c r="B118" s="8" t="s">
        <v>158</v>
      </c>
      <c r="C118" s="9" t="s">
        <v>29</v>
      </c>
      <c r="D118" s="9" t="s">
        <v>30</v>
      </c>
      <c r="E118" s="10" t="n">
        <v>20</v>
      </c>
    </row>
    <row r="119" customFormat="false" ht="14.05" hidden="false" customHeight="true" outlineLevel="0" collapsed="false">
      <c r="A119" s="8" t="s">
        <v>159</v>
      </c>
      <c r="B119" s="8" t="s">
        <v>160</v>
      </c>
      <c r="C119" s="9" t="s">
        <v>29</v>
      </c>
      <c r="D119" s="9" t="s">
        <v>30</v>
      </c>
      <c r="E119" s="10" t="n">
        <v>20</v>
      </c>
    </row>
    <row r="120" customFormat="false" ht="14.05" hidden="false" customHeight="true" outlineLevel="0" collapsed="false">
      <c r="A120" s="8" t="s">
        <v>161</v>
      </c>
      <c r="B120" s="8" t="s">
        <v>162</v>
      </c>
      <c r="C120" s="9" t="s">
        <v>29</v>
      </c>
      <c r="D120" s="9" t="s">
        <v>30</v>
      </c>
      <c r="E120" s="10" t="n">
        <v>30</v>
      </c>
    </row>
    <row r="121" customFormat="false" ht="14.05" hidden="false" customHeight="true" outlineLevel="0" collapsed="false">
      <c r="A121" s="8" t="s">
        <v>163</v>
      </c>
      <c r="B121" s="8" t="s">
        <v>164</v>
      </c>
      <c r="C121" s="9" t="s">
        <v>29</v>
      </c>
      <c r="D121" s="9" t="s">
        <v>30</v>
      </c>
      <c r="E121" s="10" t="n">
        <v>30</v>
      </c>
    </row>
    <row r="122" customFormat="false" ht="14.05" hidden="false" customHeight="true" outlineLevel="0" collapsed="false">
      <c r="A122" s="8" t="s">
        <v>165</v>
      </c>
      <c r="B122" s="8" t="s">
        <v>166</v>
      </c>
      <c r="C122" s="9" t="s">
        <v>29</v>
      </c>
      <c r="D122" s="9" t="s">
        <v>30</v>
      </c>
      <c r="E122" s="10" t="n">
        <v>30</v>
      </c>
    </row>
    <row r="123" customFormat="false" ht="14.05" hidden="false" customHeight="true" outlineLevel="0" collapsed="false">
      <c r="A123" s="8" t="s">
        <v>167</v>
      </c>
      <c r="B123" s="8" t="s">
        <v>168</v>
      </c>
      <c r="C123" s="9" t="s">
        <v>29</v>
      </c>
      <c r="D123" s="9" t="s">
        <v>30</v>
      </c>
      <c r="E123" s="10" t="n">
        <v>30</v>
      </c>
    </row>
    <row r="124" customFormat="false" ht="14.05" hidden="false" customHeight="true" outlineLevel="0" collapsed="false">
      <c r="A124" s="8" t="s">
        <v>169</v>
      </c>
      <c r="B124" s="8" t="s">
        <v>170</v>
      </c>
      <c r="C124" s="9" t="s">
        <v>29</v>
      </c>
      <c r="D124" s="9" t="s">
        <v>30</v>
      </c>
      <c r="E124" s="10" t="n">
        <v>30</v>
      </c>
    </row>
    <row r="125" customFormat="false" ht="14.05" hidden="false" customHeight="true" outlineLevel="0" collapsed="false">
      <c r="A125" s="8" t="s">
        <v>171</v>
      </c>
      <c r="B125" s="8" t="s">
        <v>172</v>
      </c>
      <c r="C125" s="9" t="s">
        <v>29</v>
      </c>
      <c r="D125" s="9" t="s">
        <v>30</v>
      </c>
      <c r="E125" s="10" t="n">
        <v>20</v>
      </c>
    </row>
    <row r="126" customFormat="false" ht="25.35" hidden="false" customHeight="true" outlineLevel="0" collapsed="false">
      <c r="A126" s="8" t="s">
        <v>173</v>
      </c>
      <c r="B126" s="8" t="s">
        <v>174</v>
      </c>
      <c r="C126" s="9" t="s">
        <v>29</v>
      </c>
      <c r="D126" s="9" t="s">
        <v>30</v>
      </c>
      <c r="E126" s="10" t="n">
        <v>188</v>
      </c>
    </row>
    <row r="127" customFormat="false" ht="14.05" hidden="false" customHeight="true" outlineLevel="0" collapsed="false">
      <c r="A127" s="8" t="s">
        <v>175</v>
      </c>
      <c r="B127" s="8" t="s">
        <v>176</v>
      </c>
      <c r="C127" s="9" t="s">
        <v>29</v>
      </c>
      <c r="D127" s="9" t="s">
        <v>30</v>
      </c>
      <c r="E127" s="10" t="n">
        <v>2.5</v>
      </c>
    </row>
    <row r="128" customFormat="false" ht="37.3" hidden="false" customHeight="true" outlineLevel="0" collapsed="false">
      <c r="A128" s="8" t="s">
        <v>177</v>
      </c>
      <c r="B128" s="8" t="s">
        <v>178</v>
      </c>
      <c r="C128" s="9" t="s">
        <v>29</v>
      </c>
      <c r="D128" s="9" t="s">
        <v>30</v>
      </c>
      <c r="E128" s="10" t="n">
        <v>2404.11</v>
      </c>
    </row>
    <row r="129" customFormat="false" ht="25.35" hidden="false" customHeight="true" outlineLevel="0" collapsed="false">
      <c r="A129" s="8" t="s">
        <v>179</v>
      </c>
      <c r="B129" s="8" t="s">
        <v>180</v>
      </c>
      <c r="C129" s="9" t="s">
        <v>29</v>
      </c>
      <c r="D129" s="9" t="s">
        <v>30</v>
      </c>
      <c r="E129" s="10" t="n">
        <v>0.03</v>
      </c>
    </row>
    <row r="130" customFormat="false" ht="25.35" hidden="false" customHeight="true" outlineLevel="0" collapsed="false">
      <c r="A130" s="8" t="s">
        <v>181</v>
      </c>
      <c r="B130" s="8" t="s">
        <v>182</v>
      </c>
      <c r="C130" s="9" t="s">
        <v>29</v>
      </c>
      <c r="D130" s="9" t="s">
        <v>30</v>
      </c>
      <c r="E130" s="10" t="n">
        <v>99</v>
      </c>
    </row>
    <row r="131" customFormat="false" ht="14.05" hidden="false" customHeight="true" outlineLevel="0" collapsed="false">
      <c r="A131" s="8" t="s">
        <v>183</v>
      </c>
      <c r="B131" s="8" t="s">
        <v>184</v>
      </c>
      <c r="C131" s="9" t="s">
        <v>29</v>
      </c>
      <c r="D131" s="9" t="s">
        <v>30</v>
      </c>
      <c r="E131" s="10" t="n">
        <v>89.4</v>
      </c>
    </row>
    <row r="132" customFormat="false" ht="25.35" hidden="false" customHeight="true" outlineLevel="0" collapsed="false">
      <c r="A132" s="8" t="s">
        <v>185</v>
      </c>
      <c r="B132" s="8" t="s">
        <v>186</v>
      </c>
      <c r="C132" s="9" t="s">
        <v>29</v>
      </c>
      <c r="D132" s="9" t="s">
        <v>30</v>
      </c>
      <c r="E132" s="10" t="n">
        <v>90.45</v>
      </c>
    </row>
    <row r="133" customFormat="false" ht="25.35" hidden="false" customHeight="true" outlineLevel="0" collapsed="false">
      <c r="A133" s="8" t="s">
        <v>187</v>
      </c>
      <c r="B133" s="8" t="s">
        <v>188</v>
      </c>
      <c r="C133" s="9" t="s">
        <v>29</v>
      </c>
      <c r="D133" s="9" t="s">
        <v>30</v>
      </c>
      <c r="E133" s="10" t="n">
        <v>118.2</v>
      </c>
    </row>
    <row r="134" customFormat="false" ht="14.05" hidden="false" customHeight="true" outlineLevel="0" collapsed="false">
      <c r="A134" s="8" t="s">
        <v>189</v>
      </c>
      <c r="B134" s="8" t="s">
        <v>190</v>
      </c>
      <c r="C134" s="9" t="s">
        <v>29</v>
      </c>
      <c r="D134" s="9" t="s">
        <v>30</v>
      </c>
      <c r="E134" s="10" t="n">
        <v>125</v>
      </c>
    </row>
    <row r="135" customFormat="false" ht="37.3" hidden="false" customHeight="true" outlineLevel="0" collapsed="false">
      <c r="A135" s="8" t="s">
        <v>191</v>
      </c>
      <c r="B135" s="8" t="s">
        <v>192</v>
      </c>
      <c r="C135" s="9" t="s">
        <v>29</v>
      </c>
      <c r="D135" s="9" t="s">
        <v>30</v>
      </c>
      <c r="E135" s="10" t="n">
        <v>1740</v>
      </c>
    </row>
    <row r="136" customFormat="false" ht="14.05" hidden="false" customHeight="true" outlineLevel="0" collapsed="false">
      <c r="A136" s="8" t="s">
        <v>193</v>
      </c>
      <c r="B136" s="8" t="s">
        <v>194</v>
      </c>
      <c r="C136" s="9" t="s">
        <v>29</v>
      </c>
      <c r="D136" s="9" t="s">
        <v>30</v>
      </c>
      <c r="E136" s="10" t="n">
        <v>0.04</v>
      </c>
    </row>
    <row r="137" customFormat="false" ht="25.35" hidden="false" customHeight="true" outlineLevel="0" collapsed="false">
      <c r="A137" s="8" t="s">
        <v>195</v>
      </c>
      <c r="B137" s="8" t="s">
        <v>196</v>
      </c>
      <c r="C137" s="9" t="s">
        <v>29</v>
      </c>
      <c r="D137" s="9" t="s">
        <v>51</v>
      </c>
      <c r="E137" s="10" t="n">
        <v>3.75</v>
      </c>
    </row>
    <row r="138" customFormat="false" ht="25.35" hidden="false" customHeight="true" outlineLevel="0" collapsed="false">
      <c r="A138" s="8" t="s">
        <v>197</v>
      </c>
      <c r="B138" s="8" t="s">
        <v>198</v>
      </c>
      <c r="C138" s="9" t="s">
        <v>29</v>
      </c>
      <c r="D138" s="9" t="s">
        <v>30</v>
      </c>
      <c r="E138" s="10" t="n">
        <v>30.5</v>
      </c>
    </row>
    <row r="139" customFormat="false" ht="25.35" hidden="false" customHeight="true" outlineLevel="0" collapsed="false">
      <c r="A139" s="8" t="s">
        <v>199</v>
      </c>
      <c r="B139" s="8" t="s">
        <v>200</v>
      </c>
      <c r="C139" s="9" t="s">
        <v>29</v>
      </c>
      <c r="D139" s="9" t="s">
        <v>30</v>
      </c>
      <c r="E139" s="10" t="n">
        <v>54</v>
      </c>
    </row>
    <row r="140" customFormat="false" ht="37.3" hidden="false" customHeight="true" outlineLevel="0" collapsed="false">
      <c r="A140" s="8" t="s">
        <v>201</v>
      </c>
      <c r="B140" s="8" t="s">
        <v>202</v>
      </c>
      <c r="C140" s="9" t="s">
        <v>29</v>
      </c>
      <c r="D140" s="9" t="s">
        <v>30</v>
      </c>
      <c r="E140" s="10" t="n">
        <v>310</v>
      </c>
    </row>
    <row r="141" customFormat="false" ht="25.35" hidden="false" customHeight="true" outlineLevel="0" collapsed="false">
      <c r="A141" s="8" t="s">
        <v>203</v>
      </c>
      <c r="B141" s="8" t="s">
        <v>204</v>
      </c>
      <c r="C141" s="9" t="s">
        <v>29</v>
      </c>
      <c r="D141" s="9" t="s">
        <v>51</v>
      </c>
      <c r="E141" s="10" t="n">
        <v>27.62</v>
      </c>
    </row>
    <row r="142" customFormat="false" ht="14.05" hidden="false" customHeight="true" outlineLevel="0" collapsed="false">
      <c r="A142" s="8" t="s">
        <v>205</v>
      </c>
      <c r="B142" s="8" t="s">
        <v>206</v>
      </c>
      <c r="C142" s="9" t="s">
        <v>29</v>
      </c>
      <c r="D142" s="9" t="s">
        <v>51</v>
      </c>
      <c r="E142" s="10" t="n">
        <v>55</v>
      </c>
    </row>
    <row r="143" customFormat="false" ht="14.05" hidden="false" customHeight="true" outlineLevel="0" collapsed="false">
      <c r="A143" s="8" t="s">
        <v>207</v>
      </c>
      <c r="B143" s="8" t="s">
        <v>208</v>
      </c>
      <c r="C143" s="9" t="s">
        <v>29</v>
      </c>
      <c r="D143" s="9" t="s">
        <v>59</v>
      </c>
      <c r="E143" s="10" t="n">
        <v>200</v>
      </c>
    </row>
    <row r="144" customFormat="false" ht="14.05" hidden="false" customHeight="true" outlineLevel="0" collapsed="false">
      <c r="A144" s="8" t="s">
        <v>209</v>
      </c>
      <c r="B144" s="8" t="s">
        <v>210</v>
      </c>
      <c r="C144" s="9" t="s">
        <v>29</v>
      </c>
      <c r="D144" s="9" t="s">
        <v>43</v>
      </c>
      <c r="E144" s="10" t="n">
        <v>750</v>
      </c>
    </row>
    <row r="145" customFormat="false" ht="14.05" hidden="false" customHeight="true" outlineLevel="0" collapsed="false">
      <c r="A145" s="8" t="s">
        <v>211</v>
      </c>
      <c r="B145" s="8" t="s">
        <v>212</v>
      </c>
      <c r="C145" s="9" t="s">
        <v>29</v>
      </c>
      <c r="D145" s="9" t="s">
        <v>30</v>
      </c>
      <c r="E145" s="10" t="n">
        <v>5</v>
      </c>
    </row>
    <row r="146" customFormat="false" ht="37.3" hidden="false" customHeight="true" outlineLevel="0" collapsed="false">
      <c r="A146" s="11" t="s">
        <v>213</v>
      </c>
      <c r="B146" s="11" t="s">
        <v>214</v>
      </c>
      <c r="C146" s="12" t="s">
        <v>29</v>
      </c>
      <c r="D146" s="12" t="s">
        <v>59</v>
      </c>
      <c r="E146" s="19" t="n">
        <v>80</v>
      </c>
    </row>
    <row r="147" customFormat="false" ht="37.3" hidden="false" customHeight="true" outlineLevel="0" collapsed="false">
      <c r="A147" s="11" t="s">
        <v>215</v>
      </c>
      <c r="B147" s="11" t="s">
        <v>216</v>
      </c>
      <c r="C147" s="12" t="s">
        <v>29</v>
      </c>
      <c r="D147" s="12" t="s">
        <v>59</v>
      </c>
      <c r="E147" s="19" t="n">
        <v>80</v>
      </c>
    </row>
  </sheetData>
  <mergeCells count="7">
    <mergeCell ref="A1:E1"/>
    <mergeCell ref="A2:E2"/>
    <mergeCell ref="A3:E3"/>
    <mergeCell ref="A4:E4"/>
    <mergeCell ref="A5:E5"/>
    <mergeCell ref="A6:E6"/>
    <mergeCell ref="A7:E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9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381"/>
  <sheetViews>
    <sheetView windowProtection="false" showFormulas="false" showGridLines="true" showRowColHeaders="true" showZeros="true" rightToLeft="false" tabSelected="false" showOutlineSymbols="true" defaultGridColor="true" view="pageBreakPreview" topLeftCell="A450" colorId="64" zoomScale="98" zoomScaleNormal="100" zoomScalePageLayoutView="98" workbookViewId="0">
      <selection pane="topLeft" activeCell="G452" activeCellId="0" sqref="G452"/>
    </sheetView>
  </sheetViews>
  <sheetFormatPr defaultRowHeight="14.05"/>
  <cols>
    <col collapsed="false" hidden="false" max="1" min="1" style="20" width="13.8418367346939"/>
    <col collapsed="false" hidden="false" max="2" min="2" style="20" width="54.9438775510204"/>
    <col collapsed="false" hidden="false" max="3" min="3" style="20" width="8.41326530612245"/>
    <col collapsed="false" hidden="false" max="4" min="4" style="20" width="7.41326530612245"/>
    <col collapsed="false" hidden="false" max="5" min="5" style="21" width="8.70408163265306"/>
    <col collapsed="false" hidden="false" max="6" min="6" style="22" width="9.28061224489796"/>
    <col collapsed="false" hidden="false" max="7" min="7" style="22" width="11.6989795918367"/>
    <col collapsed="false" hidden="false" max="8" min="8" style="20" width="9.13265306122449"/>
    <col collapsed="false" hidden="false" max="17" min="9" style="20" width="8.96428571428571"/>
    <col collapsed="false" hidden="false" max="22" min="18" style="23" width="8.96428571428571"/>
    <col collapsed="false" hidden="false" max="23" min="23" style="20" width="8.96428571428571"/>
    <col collapsed="false" hidden="false" max="28" min="24" style="20" width="9.13265306122449"/>
    <col collapsed="false" hidden="false" max="29" min="29" style="20" width="10.5561224489796"/>
    <col collapsed="false" hidden="false" max="257" min="30" style="20" width="9.13265306122449"/>
    <col collapsed="false" hidden="false" max="1025" min="258" style="0" width="9.13265306122449"/>
  </cols>
  <sheetData>
    <row r="1" s="23" customFormat="true" ht="13.4" hidden="false" customHeight="true" outlineLevel="0" collapsed="false">
      <c r="A1" s="24"/>
      <c r="B1" s="24"/>
      <c r="C1" s="24"/>
      <c r="D1" s="24"/>
      <c r="E1" s="24"/>
      <c r="F1" s="24"/>
      <c r="G1" s="24"/>
      <c r="K1" s="23" t="n">
        <f aca="false">TRUNC(I1*J1,2)</f>
        <v>0</v>
      </c>
      <c r="L1" s="23" t="s">
        <v>217</v>
      </c>
    </row>
    <row r="2" s="23" customFormat="true" ht="37.3" hidden="false" customHeight="true" outlineLevel="0" collapsed="false">
      <c r="A2" s="25" t="s">
        <v>0</v>
      </c>
      <c r="B2" s="25"/>
      <c r="C2" s="25"/>
      <c r="D2" s="25"/>
      <c r="E2" s="25"/>
      <c r="F2" s="25"/>
      <c r="G2" s="25"/>
      <c r="L2" s="23" t="s">
        <v>218</v>
      </c>
      <c r="N2" s="26" t="s">
        <v>4</v>
      </c>
      <c r="O2" s="27" t="s">
        <v>5</v>
      </c>
      <c r="P2" s="28" t="s">
        <v>6</v>
      </c>
      <c r="Q2" s="28" t="s">
        <v>219</v>
      </c>
      <c r="R2" s="29" t="s">
        <v>220</v>
      </c>
      <c r="S2" s="30" t="s">
        <v>221</v>
      </c>
      <c r="T2" s="30" t="s">
        <v>222</v>
      </c>
    </row>
    <row r="3" s="23" customFormat="true" ht="25.35" hidden="false" customHeight="true" outlineLevel="0" collapsed="false">
      <c r="A3" s="25" t="s">
        <v>1</v>
      </c>
      <c r="B3" s="25"/>
      <c r="C3" s="25"/>
      <c r="D3" s="25"/>
      <c r="E3" s="25"/>
      <c r="F3" s="25"/>
      <c r="G3" s="25"/>
      <c r="L3" s="23" t="s">
        <v>223</v>
      </c>
      <c r="N3" s="23" t="n">
        <v>6111</v>
      </c>
      <c r="O3" s="23" t="str">
        <f aca="false">VLOOKUP(N3,Insumos!$A$9:$E$160,2,FALSE())</f>
        <v>SERVENTE</v>
      </c>
      <c r="P3" s="23" t="str">
        <f aca="false">VLOOKUP(N3,Insumos!$A$9:$E$160,3,FALSE())</f>
        <v>M.O.</v>
      </c>
      <c r="Q3" s="23" t="str">
        <f aca="false">VLOOKUP(N3,Insumos!$A$9:$E$160,4,FALSE())</f>
        <v>H</v>
      </c>
      <c r="S3" s="23" t="n">
        <f aca="false">VLOOKUP(N3,Insumos!$A$9:$E$160,5,FALSE())</f>
        <v>7.72</v>
      </c>
    </row>
    <row r="4" s="23" customFormat="true" ht="25.35" hidden="false" customHeight="true" outlineLevel="0" collapsed="false">
      <c r="A4" s="24"/>
      <c r="B4" s="24"/>
      <c r="C4" s="24"/>
      <c r="D4" s="24"/>
      <c r="E4" s="24"/>
      <c r="F4" s="24"/>
      <c r="G4" s="24"/>
      <c r="K4" s="23" t="n">
        <f aca="false">SUM(K2:K3)</f>
        <v>0</v>
      </c>
      <c r="L4" s="23" t="s">
        <v>224</v>
      </c>
      <c r="N4" s="23" t="n">
        <v>14</v>
      </c>
      <c r="O4" s="23" t="n">
        <v>15</v>
      </c>
      <c r="P4" s="23" t="n">
        <v>16</v>
      </c>
      <c r="Q4" s="23" t="n">
        <v>17</v>
      </c>
      <c r="R4" s="23" t="n">
        <v>18</v>
      </c>
      <c r="S4" s="23" t="n">
        <v>19</v>
      </c>
    </row>
    <row r="5" s="23" customFormat="true" ht="15.25" hidden="false" customHeight="true" outlineLevel="0" collapsed="false">
      <c r="A5" s="31" t="s">
        <v>2</v>
      </c>
      <c r="B5" s="31"/>
      <c r="C5" s="31"/>
      <c r="D5" s="31"/>
      <c r="E5" s="31"/>
      <c r="F5" s="31"/>
      <c r="G5" s="31"/>
      <c r="L5" s="23" t="s">
        <v>225</v>
      </c>
    </row>
    <row r="6" s="23" customFormat="true" ht="13.4" hidden="false" customHeight="true" outlineLevel="0" collapsed="false">
      <c r="A6" s="25" t="s">
        <v>226</v>
      </c>
      <c r="B6" s="25"/>
      <c r="C6" s="25"/>
      <c r="D6" s="25"/>
      <c r="E6" s="25"/>
      <c r="F6" s="25"/>
      <c r="G6" s="25"/>
      <c r="K6" s="23" t="n">
        <f aca="false">TRUNC(K4*$G$9,2)</f>
        <v>0</v>
      </c>
      <c r="L6" s="23" t="s">
        <v>227</v>
      </c>
    </row>
    <row r="7" s="23" customFormat="true" ht="37.3" hidden="false" customHeight="true" outlineLevel="0" collapsed="false">
      <c r="A7" s="25"/>
      <c r="B7" s="25"/>
      <c r="C7" s="25"/>
      <c r="D7" s="25"/>
      <c r="E7" s="25"/>
      <c r="F7" s="25"/>
      <c r="G7" s="25"/>
      <c r="L7" s="23" t="s">
        <v>228</v>
      </c>
      <c r="S7" s="23" t="s">
        <v>229</v>
      </c>
    </row>
    <row r="8" s="23" customFormat="true" ht="12.75" hidden="false" customHeight="true" outlineLevel="0" collapsed="false">
      <c r="A8" s="32" t="s">
        <v>230</v>
      </c>
      <c r="B8" s="32"/>
      <c r="C8" s="32"/>
      <c r="D8" s="32"/>
      <c r="E8" s="32"/>
      <c r="F8" s="32"/>
      <c r="G8" s="33" t="n">
        <f aca="false">'BDI e LS'!D9</f>
        <v>0.8534</v>
      </c>
      <c r="K8" s="23" t="n">
        <f aca="false">SUM(K5:K7)</f>
        <v>0</v>
      </c>
      <c r="L8" s="23" t="s">
        <v>231</v>
      </c>
      <c r="S8" s="23" t="s">
        <v>232</v>
      </c>
    </row>
    <row r="9" s="23" customFormat="true" ht="12.75" hidden="false" customHeight="true" outlineLevel="0" collapsed="false">
      <c r="A9" s="32" t="s">
        <v>233</v>
      </c>
      <c r="B9" s="32"/>
      <c r="C9" s="32"/>
      <c r="D9" s="32"/>
      <c r="E9" s="32"/>
      <c r="F9" s="32"/>
      <c r="G9" s="33" t="n">
        <f aca="false">'BDI e LS'!D23</f>
        <v>0.252028153762859</v>
      </c>
      <c r="K9" s="23" t="n">
        <f aca="false">K4+K8</f>
        <v>0</v>
      </c>
      <c r="L9" s="23" t="s">
        <v>234</v>
      </c>
    </row>
    <row r="10" s="23" customFormat="true" ht="13.4" hidden="false" customHeight="true" outlineLevel="0" collapsed="false">
      <c r="A10" s="34"/>
      <c r="B10" s="35"/>
      <c r="C10" s="35"/>
      <c r="D10" s="35"/>
      <c r="E10" s="36"/>
      <c r="F10" s="37"/>
      <c r="G10" s="37"/>
      <c r="K10" s="23" t="n">
        <f aca="false">TRUNC(K9*K8,2)</f>
        <v>0</v>
      </c>
      <c r="L10" s="23" t="s">
        <v>235</v>
      </c>
    </row>
    <row r="11" s="23" customFormat="true" ht="25.35" hidden="false" customHeight="true" outlineLevel="0" collapsed="false">
      <c r="A11" s="38" t="s">
        <v>236</v>
      </c>
      <c r="B11" s="39" t="s">
        <v>5</v>
      </c>
      <c r="C11" s="40" t="s">
        <v>6</v>
      </c>
      <c r="D11" s="40" t="s">
        <v>7</v>
      </c>
      <c r="E11" s="41" t="s">
        <v>220</v>
      </c>
      <c r="F11" s="42" t="s">
        <v>237</v>
      </c>
      <c r="G11" s="42" t="s">
        <v>238</v>
      </c>
      <c r="L11" s="23" t="s">
        <v>239</v>
      </c>
      <c r="S11" s="23" t="s">
        <v>240</v>
      </c>
    </row>
    <row r="12" s="23" customFormat="true" ht="12.75" hidden="false" customHeight="true" outlineLevel="0" collapsed="false">
      <c r="A12" s="43"/>
      <c r="B12" s="43"/>
      <c r="C12" s="43"/>
      <c r="D12" s="43"/>
      <c r="E12" s="43"/>
      <c r="F12" s="43"/>
      <c r="G12" s="43"/>
      <c r="J12" s="23" t="n">
        <v>0</v>
      </c>
    </row>
    <row r="13" customFormat="false" ht="15" hidden="false" customHeight="true" outlineLevel="0" collapsed="false">
      <c r="A13" s="44" t="n">
        <v>1</v>
      </c>
      <c r="B13" s="44" t="s">
        <v>241</v>
      </c>
      <c r="C13" s="44"/>
      <c r="D13" s="44"/>
      <c r="E13" s="44"/>
      <c r="F13" s="44"/>
      <c r="G13" s="44"/>
      <c r="J13" s="23" t="n">
        <f aca="false">IF(AND(A13&lt;&gt;"",A12=""),J12+1,J12)</f>
        <v>1</v>
      </c>
      <c r="K13" s="23" t="str">
        <f aca="false">IF(OR(D13="H",D13="MES"),G13,"")</f>
        <v/>
      </c>
      <c r="L13" s="23"/>
      <c r="M13" s="23"/>
      <c r="N13" s="23"/>
      <c r="O13" s="23"/>
      <c r="P13" s="23"/>
    </row>
    <row r="14" customFormat="false" ht="15" hidden="false" customHeight="true" outlineLevel="0" collapsed="false">
      <c r="A14" s="44" t="s">
        <v>242</v>
      </c>
      <c r="B14" s="44" t="s">
        <v>243</v>
      </c>
      <c r="C14" s="44"/>
      <c r="D14" s="44"/>
      <c r="E14" s="44"/>
      <c r="F14" s="44"/>
      <c r="G14" s="44"/>
      <c r="J14" s="23" t="n">
        <f aca="false">IF(AND(A14&lt;&gt;"",A13=""),J13+1,J13)</f>
        <v>1</v>
      </c>
      <c r="K14" s="23" t="str">
        <f aca="false">IF(OR(D14="H",D14="MES"),G14,"")</f>
        <v/>
      </c>
      <c r="L14" s="23"/>
      <c r="M14" s="23"/>
      <c r="N14" s="23" t="s">
        <v>218</v>
      </c>
      <c r="O14" s="23" t="s">
        <v>223</v>
      </c>
      <c r="P14" s="23" t="s">
        <v>244</v>
      </c>
      <c r="S14" s="23" t="s">
        <v>245</v>
      </c>
    </row>
    <row r="15" customFormat="false" ht="49.25" hidden="false" customHeight="true" outlineLevel="0" collapsed="false">
      <c r="A15" s="44" t="s">
        <v>246</v>
      </c>
      <c r="B15" s="44" t="s">
        <v>247</v>
      </c>
      <c r="C15" s="45" t="s">
        <v>248</v>
      </c>
      <c r="D15" s="45" t="s">
        <v>249</v>
      </c>
      <c r="E15" s="46"/>
      <c r="F15" s="47"/>
      <c r="G15" s="47"/>
      <c r="J15" s="23" t="n">
        <f aca="false">IF(AND(A15&lt;&gt;"",A14=""),J14+1,J14)</f>
        <v>1</v>
      </c>
      <c r="K15" s="23" t="str">
        <f aca="false">IF(C15="M.O.",G15,"")</f>
        <v/>
      </c>
      <c r="L15" s="23" t="str">
        <f aca="false">IF(AND(F15&lt;&gt;"",K15=""),G15,"")</f>
        <v/>
      </c>
      <c r="M15" s="23" t="str">
        <f aca="false">IF(AND(E15="",F15="",D15&lt;&gt;""),A15,"")</f>
        <v>01.01.01</v>
      </c>
      <c r="N15" s="23" t="n">
        <f aca="false">IF(M15&lt;&gt;"",SUMIF(J15:J44,J15,K15:K44),"")</f>
        <v>0</v>
      </c>
      <c r="O15" s="23" t="n">
        <f aca="false">IF(M15&lt;&gt;"",SUMIF(J15:J44,J15,L15:L44),"")</f>
        <v>65</v>
      </c>
      <c r="P15" s="23"/>
    </row>
    <row r="16" customFormat="false" ht="25.35" hidden="false" customHeight="true" outlineLevel="0" collapsed="false">
      <c r="A16" s="13" t="s">
        <v>127</v>
      </c>
      <c r="B16" s="48" t="str">
        <f aca="false">VLOOKUP(A16,Insumos!$A$9:$E$160,2,FALSE())</f>
        <v>Forro de gesso acartonado - colocado , fixo com acabamento monolítico com perfis em aço galvanizado (espessura: 12,5 mm)</v>
      </c>
      <c r="C16" s="49" t="str">
        <f aca="false">VLOOKUP(A16,Insumos!$A$9:$E$160,3,FALSE())</f>
        <v>MAT.</v>
      </c>
      <c r="D16" s="49" t="str">
        <f aca="false">VLOOKUP(A16,Insumos!$A$9:$E$160,4,FALSE())</f>
        <v>M2</v>
      </c>
      <c r="E16" s="46" t="n">
        <v>1</v>
      </c>
      <c r="F16" s="47" t="n">
        <f aca="false">VLOOKUP(A16,Insumos!$A$9:$E$160,5,FALSE())</f>
        <v>65</v>
      </c>
      <c r="G16" s="47" t="n">
        <f aca="false">TRUNC(E16*F16,2)</f>
        <v>65</v>
      </c>
      <c r="J16" s="23" t="n">
        <f aca="false">IF(AND(A16&lt;&gt;"",A15=""),J15+1,J15)</f>
        <v>1</v>
      </c>
      <c r="K16" s="23" t="str">
        <f aca="false">IF(C16="M.O.",G16,"")</f>
        <v/>
      </c>
      <c r="L16" s="23" t="n">
        <f aca="false">IF(AND(F16&lt;&gt;"",K16=""),G16,"")</f>
        <v>65</v>
      </c>
      <c r="M16" s="23" t="str">
        <f aca="false">IF(AND(E16="",F16="",D16&lt;&gt;""),A16,"")</f>
        <v/>
      </c>
      <c r="N16" s="23" t="str">
        <f aca="false">IF(M16&lt;&gt;"",SUMIF(J16:J45,J16,K16:K45),"")</f>
        <v/>
      </c>
      <c r="O16" s="23" t="str">
        <f aca="false">IF(M16&lt;&gt;"",SUMIF(J16:J45,J16,L16:L45),"")</f>
        <v/>
      </c>
      <c r="P16" s="23"/>
    </row>
    <row r="17" customFormat="false" ht="15" hidden="false" customHeight="true" outlineLevel="0" collapsed="false">
      <c r="A17" s="50" t="s">
        <v>229</v>
      </c>
      <c r="B17" s="50"/>
      <c r="C17" s="50"/>
      <c r="D17" s="50"/>
      <c r="E17" s="50"/>
      <c r="F17" s="50"/>
      <c r="G17" s="51" t="n">
        <f aca="false">SUMIF(J2:J16,J17,K2:K16)</f>
        <v>0</v>
      </c>
      <c r="J17" s="23" t="n">
        <f aca="false">IF(AND(A17&lt;&gt;"",A16=""),J16+1,J16)</f>
        <v>1</v>
      </c>
      <c r="K17" s="23" t="str">
        <f aca="false">IF(C17="M.O.",G17,"")</f>
        <v/>
      </c>
      <c r="L17" s="23" t="str">
        <f aca="false">IF(AND(F17&lt;&gt;"",K17=""),G17,"")</f>
        <v/>
      </c>
      <c r="M17" s="23" t="str">
        <f aca="false">IF(AND(E17="",F17="",D17&lt;&gt;""),A17,"")</f>
        <v/>
      </c>
      <c r="N17" s="23" t="str">
        <f aca="false">IF(M17&lt;&gt;"",SUMIF(J17:J46,J17,K17:K46),"")</f>
        <v/>
      </c>
      <c r="O17" s="23" t="str">
        <f aca="false">IF(M17&lt;&gt;"",SUMIF(J17:J46,J17,L17:L46),"")</f>
        <v/>
      </c>
      <c r="P17" s="23"/>
      <c r="S17" s="23" t="s">
        <v>227</v>
      </c>
    </row>
    <row r="18" customFormat="false" ht="15" hidden="false" customHeight="true" outlineLevel="0" collapsed="false">
      <c r="A18" s="50" t="s">
        <v>232</v>
      </c>
      <c r="B18" s="50"/>
      <c r="C18" s="50"/>
      <c r="D18" s="50"/>
      <c r="E18" s="50"/>
      <c r="F18" s="50"/>
      <c r="G18" s="51" t="n">
        <f aca="false">SUMIF(J2:J17,J18,L2:L17)</f>
        <v>65</v>
      </c>
      <c r="J18" s="23" t="n">
        <f aca="false">IF(AND(A18&lt;&gt;"",A17=""),J17+1,J17)</f>
        <v>1</v>
      </c>
      <c r="K18" s="23" t="str">
        <f aca="false">IF(C18="M.O.",G18,"")</f>
        <v/>
      </c>
      <c r="L18" s="23" t="str">
        <f aca="false">IF(AND(F18&lt;&gt;"",K18=""),G18,"")</f>
        <v/>
      </c>
      <c r="M18" s="23" t="str">
        <f aca="false">IF(AND(E18="",F18="",D18&lt;&gt;""),A18,"")</f>
        <v/>
      </c>
      <c r="N18" s="23" t="str">
        <f aca="false">IF(M18&lt;&gt;"",SUMIF(J18:J47,J18,K18:K47),"")</f>
        <v/>
      </c>
      <c r="O18" s="23" t="str">
        <f aca="false">IF(M18&lt;&gt;"",SUMIF(J18:J47,J18,L18:L47),"")</f>
        <v/>
      </c>
      <c r="P18" s="23"/>
    </row>
    <row r="19" customFormat="false" ht="15" hidden="false" customHeight="true" outlineLevel="0" collapsed="false">
      <c r="A19" s="50" t="s">
        <v>250</v>
      </c>
      <c r="B19" s="50"/>
      <c r="C19" s="50"/>
      <c r="D19" s="50"/>
      <c r="E19" s="50"/>
      <c r="F19" s="50"/>
      <c r="G19" s="51" t="n">
        <f aca="false">SUM(G17:G18)</f>
        <v>65</v>
      </c>
      <c r="J19" s="23" t="n">
        <f aca="false">IF(AND(A19&lt;&gt;"",A18=""),J18+1,J18)</f>
        <v>1</v>
      </c>
      <c r="K19" s="23" t="str">
        <f aca="false">IF(C19="M.O.",G19,"")</f>
        <v/>
      </c>
      <c r="L19" s="23" t="str">
        <f aca="false">IF(AND(F19&lt;&gt;"",K19=""),G19,"")</f>
        <v/>
      </c>
      <c r="M19" s="23" t="str">
        <f aca="false">IF(AND(E19="",F19="",D19&lt;&gt;""),A19,"")</f>
        <v/>
      </c>
      <c r="N19" s="23" t="str">
        <f aca="false">IF(M19&lt;&gt;"",SUMIF(J19:J48,J19,K19:K48),"")</f>
        <v/>
      </c>
      <c r="O19" s="23" t="str">
        <f aca="false">IF(M19&lt;&gt;"",SUMIF(J19:J48,J19,L19:L48),"")</f>
        <v/>
      </c>
      <c r="P19" s="23"/>
    </row>
    <row r="20" customFormat="false" ht="15" hidden="false" customHeight="true" outlineLevel="0" collapsed="false">
      <c r="A20" s="50" t="s">
        <v>251</v>
      </c>
      <c r="B20" s="50"/>
      <c r="C20" s="50"/>
      <c r="D20" s="50"/>
      <c r="E20" s="50"/>
      <c r="F20" s="50"/>
      <c r="G20" s="51" t="n">
        <v>0</v>
      </c>
      <c r="J20" s="23" t="n">
        <f aca="false">IF(AND(A20&lt;&gt;"",A19=""),J19+1,J19)</f>
        <v>1</v>
      </c>
      <c r="K20" s="23" t="str">
        <f aca="false">IF(C20="M.O.",G20,"")</f>
        <v/>
      </c>
      <c r="L20" s="23" t="str">
        <f aca="false">IF(AND(F20&lt;&gt;"",K20=""),G20,"")</f>
        <v/>
      </c>
      <c r="M20" s="23" t="str">
        <f aca="false">IF(AND(E20="",F20="",D20&lt;&gt;""),A20,"")</f>
        <v/>
      </c>
      <c r="N20" s="23" t="str">
        <f aca="false">IF(M20&lt;&gt;"",SUMIF(J20:J49,J20,K20:K49),"")</f>
        <v/>
      </c>
      <c r="O20" s="23" t="str">
        <f aca="false">IF(M20&lt;&gt;"",SUMIF(J20:J49,J20,L20:L49),"")</f>
        <v/>
      </c>
      <c r="P20" s="23"/>
      <c r="S20" s="23" t="s">
        <v>231</v>
      </c>
    </row>
    <row r="21" customFormat="false" ht="15" hidden="false" customHeight="true" outlineLevel="0" collapsed="false">
      <c r="A21" s="50" t="s">
        <v>252</v>
      </c>
      <c r="B21" s="50"/>
      <c r="C21" s="50"/>
      <c r="D21" s="50"/>
      <c r="E21" s="50"/>
      <c r="F21" s="50"/>
      <c r="G21" s="51" t="n">
        <f aca="false">TRUNC(G19*$G$9,2)</f>
        <v>16.38</v>
      </c>
      <c r="J21" s="23" t="n">
        <f aca="false">IF(AND(A21&lt;&gt;"",A20=""),J20+1,J20)</f>
        <v>1</v>
      </c>
      <c r="K21" s="23" t="str">
        <f aca="false">IF(C21="M.O.",G21,"")</f>
        <v/>
      </c>
      <c r="L21" s="23" t="str">
        <f aca="false">IF(AND(F21&lt;&gt;"",K21=""),G21,"")</f>
        <v/>
      </c>
      <c r="M21" s="23" t="str">
        <f aca="false">IF(AND(E21="",F21="",D21&lt;&gt;""),A21,"")</f>
        <v/>
      </c>
      <c r="N21" s="23" t="str">
        <f aca="false">IF(M21&lt;&gt;"",SUMIF(J21:J50,J21,K21:K50),"")</f>
        <v/>
      </c>
      <c r="O21" s="23" t="str">
        <f aca="false">IF(M21&lt;&gt;"",SUMIF(J21:J50,J21,L21:L50),"")</f>
        <v/>
      </c>
      <c r="P21" s="23"/>
    </row>
    <row r="22" customFormat="false" ht="15" hidden="false" customHeight="true" outlineLevel="0" collapsed="false">
      <c r="A22" s="50" t="s">
        <v>253</v>
      </c>
      <c r="B22" s="50"/>
      <c r="C22" s="50"/>
      <c r="D22" s="50"/>
      <c r="E22" s="50"/>
      <c r="F22" s="50"/>
      <c r="G22" s="51" t="n">
        <v>0</v>
      </c>
      <c r="J22" s="23" t="n">
        <f aca="false">IF(AND(A22&lt;&gt;"",A21=""),J21+1,J21)</f>
        <v>1</v>
      </c>
      <c r="K22" s="23" t="str">
        <f aca="false">IF(C22="M.O.",G22,"")</f>
        <v/>
      </c>
      <c r="L22" s="23" t="str">
        <f aca="false">IF(AND(F22&lt;&gt;"",K22=""),G22,"")</f>
        <v/>
      </c>
      <c r="M22" s="23" t="str">
        <f aca="false">IF(AND(E22="",F22="",D22&lt;&gt;""),A22,"")</f>
        <v/>
      </c>
      <c r="N22" s="23" t="str">
        <f aca="false">IF(M22&lt;&gt;"",SUMIF(J22:J51,J22,K22:K51),"")</f>
        <v/>
      </c>
      <c r="O22" s="23" t="str">
        <f aca="false">IF(M22&lt;&gt;"",SUMIF(J22:J51,J22,L22:L51),"")</f>
        <v/>
      </c>
      <c r="P22" s="23"/>
    </row>
    <row r="23" customFormat="false" ht="15" hidden="false" customHeight="true" outlineLevel="0" collapsed="false">
      <c r="A23" s="50" t="s">
        <v>254</v>
      </c>
      <c r="B23" s="50"/>
      <c r="C23" s="50"/>
      <c r="D23" s="50"/>
      <c r="E23" s="50"/>
      <c r="F23" s="50"/>
      <c r="G23" s="51" t="n">
        <f aca="false">SUM(G20:G22)</f>
        <v>16.38</v>
      </c>
      <c r="J23" s="23" t="n">
        <f aca="false">IF(AND(A23&lt;&gt;"",A22=""),J22+1,J22)</f>
        <v>1</v>
      </c>
      <c r="K23" s="23" t="str">
        <f aca="false">IF(C23="M.O.",G23,"")</f>
        <v/>
      </c>
      <c r="L23" s="23" t="str">
        <f aca="false">IF(AND(F23&lt;&gt;"",K23=""),G23,"")</f>
        <v/>
      </c>
      <c r="M23" s="23" t="str">
        <f aca="false">IF(AND(E23="",F23="",D23&lt;&gt;""),A23,"")</f>
        <v/>
      </c>
      <c r="N23" s="23" t="str">
        <f aca="false">IF(M23&lt;&gt;"",SUMIF(J23:J52,J23,K23:K52),"")</f>
        <v/>
      </c>
      <c r="O23" s="23" t="str">
        <f aca="false">IF(M23&lt;&gt;"",SUMIF(J23:J52,J23,L23:L52),"")</f>
        <v/>
      </c>
      <c r="P23" s="23"/>
      <c r="S23" s="23" t="s">
        <v>255</v>
      </c>
      <c r="AC23" s="22"/>
    </row>
    <row r="24" customFormat="false" ht="15" hidden="false" customHeight="true" outlineLevel="0" collapsed="false">
      <c r="A24" s="50" t="s">
        <v>256</v>
      </c>
      <c r="B24" s="50"/>
      <c r="C24" s="50"/>
      <c r="D24" s="50"/>
      <c r="E24" s="50"/>
      <c r="F24" s="50"/>
      <c r="G24" s="51" t="n">
        <f aca="false">G19+G23</f>
        <v>81.38</v>
      </c>
      <c r="J24" s="23" t="n">
        <f aca="false">IF(AND(A24&lt;&gt;"",A23=""),J23+1,J23)</f>
        <v>1</v>
      </c>
      <c r="K24" s="23" t="str">
        <f aca="false">IF(C24="M.O.",G24,"")</f>
        <v/>
      </c>
      <c r="L24" s="23" t="str">
        <f aca="false">IF(AND(F24&lt;&gt;"",K24=""),G24,"")</f>
        <v/>
      </c>
      <c r="M24" s="23" t="str">
        <f aca="false">IF(AND(E24="",F24="",D24&lt;&gt;""),A24,"")</f>
        <v/>
      </c>
      <c r="N24" s="23" t="str">
        <f aca="false">IF(M24&lt;&gt;"",SUMIF(J24:J53,J24,K24:K53),"")</f>
        <v/>
      </c>
      <c r="O24" s="23" t="str">
        <f aca="false">IF(M24&lt;&gt;"",SUMIF(J24:J53,J24,L24:L53),"")</f>
        <v/>
      </c>
      <c r="P24" s="23"/>
      <c r="AC24" s="22"/>
    </row>
    <row r="25" customFormat="false" ht="15" hidden="false" customHeight="true" outlineLevel="0" collapsed="false">
      <c r="A25" s="50" t="s">
        <v>257</v>
      </c>
      <c r="B25" s="50"/>
      <c r="C25" s="50"/>
      <c r="D25" s="50"/>
      <c r="E25" s="50"/>
      <c r="F25" s="50"/>
      <c r="G25" s="51" t="n">
        <v>110</v>
      </c>
      <c r="J25" s="23" t="n">
        <f aca="false">IF(AND(A25&lt;&gt;"",A24=""),J24+1,J24)</f>
        <v>1</v>
      </c>
      <c r="K25" s="23" t="str">
        <f aca="false">IF(C25="M.O.",G25,"")</f>
        <v/>
      </c>
      <c r="L25" s="23" t="str">
        <f aca="false">IF(AND(F25&lt;&gt;"",K25=""),G25,"")</f>
        <v/>
      </c>
      <c r="M25" s="23" t="str">
        <f aca="false">IF(AND(E25="",F25="",D25&lt;&gt;""),A25,"")</f>
        <v/>
      </c>
      <c r="N25" s="23" t="str">
        <f aca="false">IF(M25&lt;&gt;"",SUMIF(J25:J54,J25,K25:K54),"")</f>
        <v/>
      </c>
      <c r="O25" s="23" t="str">
        <f aca="false">IF(M25&lt;&gt;"",SUMIF(J25:J54,J25,L25:L54),"")</f>
        <v/>
      </c>
      <c r="P25" s="23"/>
      <c r="AC25" s="22"/>
    </row>
    <row r="26" customFormat="false" ht="15" hidden="false" customHeight="true" outlineLevel="0" collapsed="false">
      <c r="A26" s="50" t="s">
        <v>258</v>
      </c>
      <c r="B26" s="50"/>
      <c r="C26" s="50"/>
      <c r="D26" s="50"/>
      <c r="E26" s="50"/>
      <c r="F26" s="50"/>
      <c r="G26" s="51" t="n">
        <f aca="false">TRUNC(G25*G24,2)</f>
        <v>8951.8</v>
      </c>
      <c r="J26" s="23" t="n">
        <f aca="false">IF(AND(A26&lt;&gt;"",A25=""),J25+1,J25)</f>
        <v>1</v>
      </c>
      <c r="K26" s="23" t="str">
        <f aca="false">IF(C26="M.O.",G26,"")</f>
        <v/>
      </c>
      <c r="L26" s="23" t="str">
        <f aca="false">IF(AND(F26&lt;&gt;"",K26=""),G26,"")</f>
        <v/>
      </c>
      <c r="M26" s="23" t="str">
        <f aca="false">IF(AND(E26="",F26="",D26&lt;&gt;""),A26,"")</f>
        <v/>
      </c>
      <c r="N26" s="23" t="str">
        <f aca="false">IF(M26&lt;&gt;"",SUMIF(J26:J55,J26,K26:K55),"")</f>
        <v/>
      </c>
      <c r="O26" s="23" t="str">
        <f aca="false">IF(M26&lt;&gt;"",SUMIF(J26:J55,J26,L26:L55),"")</f>
        <v/>
      </c>
      <c r="P26" s="23"/>
      <c r="Q26" s="20" t="n">
        <f aca="false">IF(A26="PREÇO TOTAL (c/ taxa):",G26,"")</f>
        <v>8951.8</v>
      </c>
      <c r="S26" s="23" t="s">
        <v>259</v>
      </c>
      <c r="AC26" s="22"/>
    </row>
    <row r="27" customFormat="false" ht="15" hidden="false" customHeight="true" outlineLevel="0" collapsed="false">
      <c r="A27" s="52"/>
      <c r="B27" s="52"/>
      <c r="C27" s="52"/>
      <c r="D27" s="52"/>
      <c r="E27" s="52"/>
      <c r="F27" s="52"/>
      <c r="G27" s="52"/>
      <c r="J27" s="23" t="n">
        <f aca="false">IF(AND(A27&lt;&gt;"",A26=""),J26+1,J26)</f>
        <v>1</v>
      </c>
      <c r="K27" s="23" t="str">
        <f aca="false">IF(C27="M.O.",G27,"")</f>
        <v/>
      </c>
      <c r="L27" s="23" t="str">
        <f aca="false">IF(AND(F27&lt;&gt;"",K27=""),G27,"")</f>
        <v/>
      </c>
      <c r="M27" s="23" t="str">
        <f aca="false">IF(AND(E27="",F27="",D27&lt;&gt;""),A27,"")</f>
        <v/>
      </c>
      <c r="N27" s="23" t="str">
        <f aca="false">IF(M27&lt;&gt;"",SUMIF(J27:J56,J27,K27:K56),"")</f>
        <v/>
      </c>
      <c r="O27" s="23" t="str">
        <f aca="false">IF(M27&lt;&gt;"",SUMIF(J27:J56,J27,L27:L56),"")</f>
        <v/>
      </c>
      <c r="P27" s="23"/>
      <c r="Q27" s="20" t="str">
        <f aca="false">IF(A27="PREÇO TOTAL (c/ taxa):",G27,"")</f>
        <v/>
      </c>
      <c r="AC27" s="22"/>
    </row>
    <row r="28" customFormat="false" ht="37.3" hidden="false" customHeight="true" outlineLevel="0" collapsed="false">
      <c r="A28" s="44" t="s">
        <v>260</v>
      </c>
      <c r="B28" s="44" t="s">
        <v>261</v>
      </c>
      <c r="C28" s="45" t="s">
        <v>248</v>
      </c>
      <c r="D28" s="45" t="s">
        <v>249</v>
      </c>
      <c r="E28" s="46"/>
      <c r="F28" s="47"/>
      <c r="G28" s="47"/>
      <c r="J28" s="23" t="n">
        <f aca="false">IF(AND(A28&lt;&gt;"",A27=""),J27+1,J27)</f>
        <v>2</v>
      </c>
      <c r="K28" s="23" t="str">
        <f aca="false">IF(C28="M.O.",G28,"")</f>
        <v/>
      </c>
      <c r="L28" s="23" t="str">
        <f aca="false">IF(AND(F28&lt;&gt;"",K28=""),G28,"")</f>
        <v/>
      </c>
      <c r="M28" s="23" t="str">
        <f aca="false">IF(AND(E28="",F28="",D28&lt;&gt;""),A28,"")</f>
        <v>01.01.02</v>
      </c>
      <c r="N28" s="23" t="n">
        <f aca="false">IF(M28&lt;&gt;"",SUMIF(J28:J57,J28,K28:K57),"")</f>
        <v>0</v>
      </c>
      <c r="O28" s="23" t="n">
        <f aca="false">IF(M28&lt;&gt;"",SUMIF(J28:J57,J28,L28:L57),"")</f>
        <v>36.95</v>
      </c>
      <c r="P28" s="23"/>
      <c r="Q28" s="20" t="str">
        <f aca="false">IF(A28="PREÇO TOTAL (c/ taxa):",G28,"")</f>
        <v/>
      </c>
      <c r="AC28" s="22"/>
    </row>
    <row r="29" customFormat="false" ht="25.35" hidden="false" customHeight="true" outlineLevel="0" collapsed="false">
      <c r="A29" s="13" t="n">
        <v>11587</v>
      </c>
      <c r="B29" s="48" t="str">
        <f aca="false">VLOOKUP(A29,Insumos!$A$9:$E$160,2,FALSE())</f>
        <v>FORRO PVC EM PLACAS LARG=10CM E=8MM COMP=6M LISO (INCL COLOCACAO)</v>
      </c>
      <c r="C29" s="49" t="str">
        <f aca="false">VLOOKUP(A29,Insumos!$A$9:$E$160,3,FALSE())</f>
        <v>MAT.</v>
      </c>
      <c r="D29" s="49" t="str">
        <f aca="false">VLOOKUP(A29,Insumos!$A$9:$E$160,4,FALSE())</f>
        <v>M2</v>
      </c>
      <c r="E29" s="46" t="n">
        <v>1</v>
      </c>
      <c r="F29" s="47" t="n">
        <f aca="false">VLOOKUP(A29,Insumos!$A$9:$E$160,5,FALSE())</f>
        <v>36.95</v>
      </c>
      <c r="G29" s="47" t="n">
        <f aca="false">TRUNC(E29*F29,2)</f>
        <v>36.95</v>
      </c>
      <c r="J29" s="23" t="n">
        <f aca="false">IF(AND(A29&lt;&gt;"",A28=""),J28+1,J28)</f>
        <v>2</v>
      </c>
      <c r="K29" s="23" t="str">
        <f aca="false">IF(C29="M.O.",G29,"")</f>
        <v/>
      </c>
      <c r="L29" s="23" t="n">
        <f aca="false">IF(AND(F29&lt;&gt;"",K29=""),G29,"")</f>
        <v>36.95</v>
      </c>
      <c r="M29" s="23" t="str">
        <f aca="false">IF(AND(E29="",F29="",D29&lt;&gt;""),A29,"")</f>
        <v/>
      </c>
      <c r="N29" s="23" t="str">
        <f aca="false">IF(M29&lt;&gt;"",SUMIF(J29:J58,J29,K29:K58),"")</f>
        <v/>
      </c>
      <c r="O29" s="23" t="str">
        <f aca="false">IF(M29&lt;&gt;"",SUMIF(J29:J58,J29,L29:L58),"")</f>
        <v/>
      </c>
      <c r="P29" s="23"/>
      <c r="Q29" s="20" t="str">
        <f aca="false">IF(A29="PREÇO TOTAL (c/ taxa):",G29,"")</f>
        <v/>
      </c>
      <c r="AC29" s="22"/>
    </row>
    <row r="30" customFormat="false" ht="15" hidden="false" customHeight="true" outlineLevel="0" collapsed="false">
      <c r="A30" s="50" t="s">
        <v>229</v>
      </c>
      <c r="B30" s="50"/>
      <c r="C30" s="50"/>
      <c r="D30" s="50"/>
      <c r="E30" s="50"/>
      <c r="F30" s="50"/>
      <c r="G30" s="51" t="n">
        <f aca="false">SUMIF(J15:J29,J30,K15:K29)</f>
        <v>0</v>
      </c>
      <c r="J30" s="23" t="n">
        <f aca="false">IF(AND(A30&lt;&gt;"",A29=""),J29+1,J29)</f>
        <v>2</v>
      </c>
      <c r="K30" s="23" t="str">
        <f aca="false">IF(C30="M.O.",G30,"")</f>
        <v/>
      </c>
      <c r="L30" s="23" t="str">
        <f aca="false">IF(AND(F30&lt;&gt;"",K30=""),G30,"")</f>
        <v/>
      </c>
      <c r="M30" s="23" t="str">
        <f aca="false">IF(AND(E30="",F30="",D30&lt;&gt;""),A30,"")</f>
        <v/>
      </c>
      <c r="N30" s="23" t="str">
        <f aca="false">IF(M30&lt;&gt;"",SUMIF(J30:J59,J30,K30:K59),"")</f>
        <v/>
      </c>
      <c r="O30" s="23" t="str">
        <f aca="false">IF(M30&lt;&gt;"",SUMIF(J30:J59,J30,L30:L59),"")</f>
        <v/>
      </c>
      <c r="P30" s="23"/>
      <c r="Q30" s="20" t="str">
        <f aca="false">IF(A30="PREÇO TOTAL (c/ taxa):",G30,"")</f>
        <v/>
      </c>
      <c r="S30" s="23" t="s">
        <v>262</v>
      </c>
      <c r="AC30" s="22"/>
    </row>
    <row r="31" customFormat="false" ht="15" hidden="false" customHeight="true" outlineLevel="0" collapsed="false">
      <c r="A31" s="50" t="s">
        <v>232</v>
      </c>
      <c r="B31" s="50"/>
      <c r="C31" s="50"/>
      <c r="D31" s="50"/>
      <c r="E31" s="50"/>
      <c r="F31" s="50"/>
      <c r="G31" s="51" t="n">
        <f aca="false">SUMIF(J15:J30,J31,L15:L30)</f>
        <v>36.95</v>
      </c>
      <c r="J31" s="23" t="n">
        <f aca="false">IF(AND(A31&lt;&gt;"",A30=""),J30+1,J30)</f>
        <v>2</v>
      </c>
      <c r="K31" s="23" t="str">
        <f aca="false">IF(C31="M.O.",G31,"")</f>
        <v/>
      </c>
      <c r="L31" s="23" t="str">
        <f aca="false">IF(AND(F31&lt;&gt;"",K31=""),G31,"")</f>
        <v/>
      </c>
      <c r="M31" s="23" t="str">
        <f aca="false">IF(AND(E31="",F31="",D31&lt;&gt;""),A31,"")</f>
        <v/>
      </c>
      <c r="N31" s="23" t="str">
        <f aca="false">IF(M31&lt;&gt;"",SUMIF(J31:J60,J31,K31:K60),"")</f>
        <v/>
      </c>
      <c r="O31" s="23" t="str">
        <f aca="false">IF(M31&lt;&gt;"",SUMIF(J31:J60,J31,L31:L60),"")</f>
        <v/>
      </c>
      <c r="P31" s="23"/>
      <c r="Q31" s="20" t="str">
        <f aca="false">IF(A31="PREÇO TOTAL (c/ taxa):",G31,"")</f>
        <v/>
      </c>
      <c r="AC31" s="22"/>
    </row>
    <row r="32" customFormat="false" ht="15" hidden="false" customHeight="true" outlineLevel="0" collapsed="false">
      <c r="A32" s="50" t="s">
        <v>250</v>
      </c>
      <c r="B32" s="50"/>
      <c r="C32" s="50"/>
      <c r="D32" s="50"/>
      <c r="E32" s="50"/>
      <c r="F32" s="50"/>
      <c r="G32" s="51" t="n">
        <f aca="false">SUM(G30:G31)</f>
        <v>36.95</v>
      </c>
      <c r="J32" s="23" t="n">
        <f aca="false">IF(AND(A32&lt;&gt;"",A31=""),J31+1,J31)</f>
        <v>2</v>
      </c>
      <c r="K32" s="23" t="str">
        <f aca="false">IF(C32="M.O.",G32,"")</f>
        <v/>
      </c>
      <c r="L32" s="23" t="str">
        <f aca="false">IF(AND(F32&lt;&gt;"",K32=""),G32,"")</f>
        <v/>
      </c>
      <c r="M32" s="23" t="str">
        <f aca="false">IF(AND(E32="",F32="",D32&lt;&gt;""),A32,"")</f>
        <v/>
      </c>
      <c r="N32" s="23" t="str">
        <f aca="false">IF(M32&lt;&gt;"",SUMIF(J32:J61,J32,K32:K61),"")</f>
        <v/>
      </c>
      <c r="O32" s="23" t="str">
        <f aca="false">IF(M32&lt;&gt;"",SUMIF(J32:J61,J32,L32:L61),"")</f>
        <v/>
      </c>
      <c r="P32" s="23"/>
      <c r="Q32" s="20" t="str">
        <f aca="false">IF(A32="PREÇO TOTAL (c/ taxa):",G32,"")</f>
        <v/>
      </c>
      <c r="AC32" s="22"/>
    </row>
    <row r="33" customFormat="false" ht="15" hidden="false" customHeight="true" outlineLevel="0" collapsed="false">
      <c r="A33" s="50" t="s">
        <v>251</v>
      </c>
      <c r="B33" s="50"/>
      <c r="C33" s="50"/>
      <c r="D33" s="50"/>
      <c r="E33" s="50"/>
      <c r="F33" s="50"/>
      <c r="G33" s="51" t="n">
        <v>0</v>
      </c>
      <c r="J33" s="23" t="n">
        <f aca="false">IF(AND(A33&lt;&gt;"",A32=""),J32+1,J32)</f>
        <v>2</v>
      </c>
      <c r="K33" s="23" t="str">
        <f aca="false">IF(C33="M.O.",G33,"")</f>
        <v/>
      </c>
      <c r="L33" s="23" t="str">
        <f aca="false">IF(AND(F33&lt;&gt;"",K33=""),G33,"")</f>
        <v/>
      </c>
      <c r="M33" s="23" t="str">
        <f aca="false">IF(AND(E33="",F33="",D33&lt;&gt;""),A33,"")</f>
        <v/>
      </c>
      <c r="N33" s="23" t="str">
        <f aca="false">IF(M33&lt;&gt;"",SUMIF(J33:J62,J33,K33:K62),"")</f>
        <v/>
      </c>
      <c r="O33" s="23" t="str">
        <f aca="false">IF(M33&lt;&gt;"",SUMIF(J33:J62,J33,L33:L62),"")</f>
        <v/>
      </c>
      <c r="P33" s="23"/>
      <c r="Q33" s="20" t="str">
        <f aca="false">IF(A33="PREÇO TOTAL (c/ taxa):",G33,"")</f>
        <v/>
      </c>
      <c r="S33" s="23" t="s">
        <v>263</v>
      </c>
      <c r="AC33" s="22"/>
    </row>
    <row r="34" customFormat="false" ht="15" hidden="false" customHeight="true" outlineLevel="0" collapsed="false">
      <c r="A34" s="50" t="s">
        <v>252</v>
      </c>
      <c r="B34" s="50"/>
      <c r="C34" s="50"/>
      <c r="D34" s="50"/>
      <c r="E34" s="50"/>
      <c r="F34" s="50"/>
      <c r="G34" s="51" t="n">
        <f aca="false">TRUNC(G32*$G$9,2)</f>
        <v>9.31</v>
      </c>
      <c r="J34" s="23" t="n">
        <f aca="false">IF(AND(A34&lt;&gt;"",A33=""),J33+1,J33)</f>
        <v>2</v>
      </c>
      <c r="K34" s="23" t="str">
        <f aca="false">IF(C34="M.O.",G34,"")</f>
        <v/>
      </c>
      <c r="L34" s="23" t="str">
        <f aca="false">IF(AND(F34&lt;&gt;"",K34=""),G34,"")</f>
        <v/>
      </c>
      <c r="M34" s="23" t="str">
        <f aca="false">IF(AND(E34="",F34="",D34&lt;&gt;""),A34,"")</f>
        <v/>
      </c>
      <c r="N34" s="23" t="str">
        <f aca="false">IF(M34&lt;&gt;"",SUMIF(J34:J63,J34,K34:K63),"")</f>
        <v/>
      </c>
      <c r="O34" s="23" t="str">
        <f aca="false">IF(M34&lt;&gt;"",SUMIF(J34:J63,J34,L34:L63),"")</f>
        <v/>
      </c>
      <c r="P34" s="23"/>
      <c r="Q34" s="20" t="str">
        <f aca="false">IF(A34="PREÇO TOTAL (c/ taxa):",G34,"")</f>
        <v/>
      </c>
      <c r="AC34" s="22"/>
    </row>
    <row r="35" customFormat="false" ht="15" hidden="false" customHeight="true" outlineLevel="0" collapsed="false">
      <c r="A35" s="50" t="s">
        <v>253</v>
      </c>
      <c r="B35" s="50"/>
      <c r="C35" s="50"/>
      <c r="D35" s="50"/>
      <c r="E35" s="50"/>
      <c r="F35" s="50"/>
      <c r="G35" s="51" t="n">
        <v>0</v>
      </c>
      <c r="J35" s="23" t="n">
        <f aca="false">IF(AND(A35&lt;&gt;"",A34=""),J34+1,J34)</f>
        <v>2</v>
      </c>
      <c r="K35" s="23" t="str">
        <f aca="false">IF(C35="M.O.",G35,"")</f>
        <v/>
      </c>
      <c r="L35" s="23" t="str">
        <f aca="false">IF(AND(F35&lt;&gt;"",K35=""),G35,"")</f>
        <v/>
      </c>
      <c r="M35" s="23" t="str">
        <f aca="false">IF(AND(E35="",F35="",D35&lt;&gt;""),A35,"")</f>
        <v/>
      </c>
      <c r="N35" s="23" t="str">
        <f aca="false">IF(M35&lt;&gt;"",SUMIF(J35:J64,J35,K35:K64),"")</f>
        <v/>
      </c>
      <c r="O35" s="23" t="str">
        <f aca="false">IF(M35&lt;&gt;"",SUMIF(J35:J64,J35,L35:L64),"")</f>
        <v/>
      </c>
      <c r="P35" s="23"/>
      <c r="Q35" s="20" t="str">
        <f aca="false">IF(A35="PREÇO TOTAL (c/ taxa):",G35,"")</f>
        <v/>
      </c>
      <c r="AC35" s="22"/>
    </row>
    <row r="36" customFormat="false" ht="15" hidden="false" customHeight="true" outlineLevel="0" collapsed="false">
      <c r="A36" s="50" t="s">
        <v>254</v>
      </c>
      <c r="B36" s="50"/>
      <c r="C36" s="50"/>
      <c r="D36" s="50"/>
      <c r="E36" s="50"/>
      <c r="F36" s="50"/>
      <c r="G36" s="51" t="n">
        <f aca="false">SUM(G33:G35)</f>
        <v>9.31</v>
      </c>
      <c r="J36" s="23" t="n">
        <f aca="false">IF(AND(A36&lt;&gt;"",A35=""),J35+1,J35)</f>
        <v>2</v>
      </c>
      <c r="K36" s="23" t="str">
        <f aca="false">IF(C36="M.O.",G36,"")</f>
        <v/>
      </c>
      <c r="L36" s="23" t="str">
        <f aca="false">IF(AND(F36&lt;&gt;"",K36=""),G36,"")</f>
        <v/>
      </c>
      <c r="M36" s="23" t="str">
        <f aca="false">IF(AND(E36="",F36="",D36&lt;&gt;""),A36,"")</f>
        <v/>
      </c>
      <c r="N36" s="23" t="str">
        <f aca="false">IF(M36&lt;&gt;"",SUMIF(J36:J65,J36,K36:K65),"")</f>
        <v/>
      </c>
      <c r="O36" s="23" t="str">
        <f aca="false">IF(M36&lt;&gt;"",SUMIF(J36:J65,J36,L36:L65),"")</f>
        <v/>
      </c>
      <c r="P36" s="23"/>
      <c r="Q36" s="20" t="str">
        <f aca="false">IF(A36="PREÇO TOTAL (c/ taxa):",G36,"")</f>
        <v/>
      </c>
      <c r="S36" s="23" t="s">
        <v>264</v>
      </c>
      <c r="AC36" s="22"/>
    </row>
    <row r="37" customFormat="false" ht="15" hidden="false" customHeight="true" outlineLevel="0" collapsed="false">
      <c r="A37" s="50" t="s">
        <v>256</v>
      </c>
      <c r="B37" s="50"/>
      <c r="C37" s="50"/>
      <c r="D37" s="50"/>
      <c r="E37" s="50"/>
      <c r="F37" s="50"/>
      <c r="G37" s="51" t="n">
        <f aca="false">G32+G36</f>
        <v>46.26</v>
      </c>
      <c r="J37" s="23" t="n">
        <f aca="false">IF(AND(A37&lt;&gt;"",A36=""),J36+1,J36)</f>
        <v>2</v>
      </c>
      <c r="K37" s="23" t="str">
        <f aca="false">IF(C37="M.O.",G37,"")</f>
        <v/>
      </c>
      <c r="L37" s="23" t="str">
        <f aca="false">IF(AND(F37&lt;&gt;"",K37=""),G37,"")</f>
        <v/>
      </c>
      <c r="M37" s="23" t="str">
        <f aca="false">IF(AND(E37="",F37="",D37&lt;&gt;""),A37,"")</f>
        <v/>
      </c>
      <c r="N37" s="23" t="str">
        <f aca="false">IF(M37&lt;&gt;"",SUMIF(J37:J66,J37,K37:K66),"")</f>
        <v/>
      </c>
      <c r="O37" s="23" t="str">
        <f aca="false">IF(M37&lt;&gt;"",SUMIF(J37:J66,J37,L37:L66),"")</f>
        <v/>
      </c>
      <c r="P37" s="23"/>
      <c r="Q37" s="20" t="str">
        <f aca="false">IF(A37="PREÇO TOTAL (c/ taxa):",G37,"")</f>
        <v/>
      </c>
      <c r="AC37" s="22"/>
    </row>
    <row r="38" customFormat="false" ht="15" hidden="false" customHeight="true" outlineLevel="0" collapsed="false">
      <c r="A38" s="50" t="s">
        <v>257</v>
      </c>
      <c r="B38" s="50"/>
      <c r="C38" s="50"/>
      <c r="D38" s="50"/>
      <c r="E38" s="50"/>
      <c r="F38" s="50"/>
      <c r="G38" s="51" t="n">
        <v>80</v>
      </c>
      <c r="J38" s="23" t="n">
        <f aca="false">IF(AND(A38&lt;&gt;"",A37=""),J37+1,J37)</f>
        <v>2</v>
      </c>
      <c r="K38" s="23" t="str">
        <f aca="false">IF(C38="M.O.",G38,"")</f>
        <v/>
      </c>
      <c r="L38" s="23" t="str">
        <f aca="false">IF(AND(F38&lt;&gt;"",K38=""),G38,"")</f>
        <v/>
      </c>
      <c r="M38" s="23" t="str">
        <f aca="false">IF(AND(E38="",F38="",D38&lt;&gt;""),A38,"")</f>
        <v/>
      </c>
      <c r="N38" s="23" t="str">
        <f aca="false">IF(M38&lt;&gt;"",SUMIF(J38:J67,J38,K38:K67),"")</f>
        <v/>
      </c>
      <c r="O38" s="23" t="str">
        <f aca="false">IF(M38&lt;&gt;"",SUMIF(J38:J67,J38,L38:L67),"")</f>
        <v/>
      </c>
      <c r="P38" s="23"/>
      <c r="Q38" s="20" t="str">
        <f aca="false">IF(A38="PREÇO TOTAL (c/ taxa):",G38,"")</f>
        <v/>
      </c>
      <c r="AC38" s="22"/>
    </row>
    <row r="39" customFormat="false" ht="15" hidden="false" customHeight="true" outlineLevel="0" collapsed="false">
      <c r="A39" s="50" t="s">
        <v>258</v>
      </c>
      <c r="B39" s="50"/>
      <c r="C39" s="50"/>
      <c r="D39" s="50"/>
      <c r="E39" s="50"/>
      <c r="F39" s="50"/>
      <c r="G39" s="51" t="n">
        <f aca="false">TRUNC(G38*G37,2)</f>
        <v>3700.8</v>
      </c>
      <c r="J39" s="23" t="n">
        <f aca="false">IF(AND(A39&lt;&gt;"",A38=""),J38+1,J38)</f>
        <v>2</v>
      </c>
      <c r="K39" s="23" t="str">
        <f aca="false">IF(C39="M.O.",G39,"")</f>
        <v/>
      </c>
      <c r="L39" s="23" t="str">
        <f aca="false">IF(AND(F39&lt;&gt;"",K39=""),G39,"")</f>
        <v/>
      </c>
      <c r="M39" s="23" t="str">
        <f aca="false">IF(AND(E39="",F39="",D39&lt;&gt;""),A39,"")</f>
        <v/>
      </c>
      <c r="N39" s="23" t="str">
        <f aca="false">IF(M39&lt;&gt;"",SUMIF(J39:J68,J39,K39:K68),"")</f>
        <v/>
      </c>
      <c r="O39" s="23" t="str">
        <f aca="false">IF(M39&lt;&gt;"",SUMIF(J39:J68,J39,L39:L68),"")</f>
        <v/>
      </c>
      <c r="Q39" s="20" t="n">
        <f aca="false">IF(A39="PREÇO TOTAL (c/ taxa):",G39,"")</f>
        <v>3700.8</v>
      </c>
      <c r="S39" s="23" t="s">
        <v>265</v>
      </c>
      <c r="AC39" s="22"/>
    </row>
    <row r="40" customFormat="false" ht="15" hidden="false" customHeight="true" outlineLevel="0" collapsed="false">
      <c r="A40" s="52"/>
      <c r="B40" s="52"/>
      <c r="C40" s="52"/>
      <c r="D40" s="52"/>
      <c r="E40" s="52"/>
      <c r="F40" s="52"/>
      <c r="G40" s="52"/>
      <c r="J40" s="23" t="n">
        <f aca="false">IF(AND(A40&lt;&gt;"",A39=""),J39+1,J39)</f>
        <v>2</v>
      </c>
      <c r="K40" s="23" t="str">
        <f aca="false">IF(C40="M.O.",G40,"")</f>
        <v/>
      </c>
      <c r="L40" s="23" t="str">
        <f aca="false">IF(AND(F40&lt;&gt;"",K40=""),G40,"")</f>
        <v/>
      </c>
      <c r="M40" s="23" t="str">
        <f aca="false">IF(AND(E40="",F40="",D40&lt;&gt;""),A40,"")</f>
        <v/>
      </c>
      <c r="N40" s="23" t="str">
        <f aca="false">IF(M40&lt;&gt;"",SUMIF(J40:J69,J40,K40:K69),"")</f>
        <v/>
      </c>
      <c r="O40" s="23" t="str">
        <f aca="false">IF(M40&lt;&gt;"",SUMIF(J40:J69,J40,L40:L69),"")</f>
        <v/>
      </c>
      <c r="Q40" s="20" t="str">
        <f aca="false">IF(A40="PREÇO TOTAL (c/ taxa):",G40,"")</f>
        <v/>
      </c>
      <c r="AC40" s="22"/>
    </row>
    <row r="41" customFormat="false" ht="25.35" hidden="false" customHeight="true" outlineLevel="0" collapsed="false">
      <c r="A41" s="44" t="s">
        <v>266</v>
      </c>
      <c r="B41" s="44" t="s">
        <v>267</v>
      </c>
      <c r="C41" s="45" t="s">
        <v>248</v>
      </c>
      <c r="D41" s="45" t="s">
        <v>249</v>
      </c>
      <c r="E41" s="46"/>
      <c r="F41" s="47"/>
      <c r="G41" s="47"/>
      <c r="J41" s="23" t="n">
        <f aca="false">IF(AND(A41&lt;&gt;"",A40=""),J40+1,J40)</f>
        <v>3</v>
      </c>
      <c r="K41" s="23" t="str">
        <f aca="false">IF(C41="M.O.",G41,"")</f>
        <v/>
      </c>
      <c r="L41" s="23" t="str">
        <f aca="false">IF(AND(F41&lt;&gt;"",K41=""),G41,"")</f>
        <v/>
      </c>
      <c r="M41" s="23" t="str">
        <f aca="false">IF(AND(E41="",F41="",D41&lt;&gt;""),A41,"")</f>
        <v>01.01.03</v>
      </c>
      <c r="N41" s="23" t="n">
        <f aca="false">IF(M41&lt;&gt;"",SUMIF(J41:J70,J41,K41:K70),"")</f>
        <v>4.67</v>
      </c>
      <c r="O41" s="23" t="n">
        <f aca="false">IF(M41&lt;&gt;"",SUMIF(J41:J70,J41,L41:L70),"")</f>
        <v>2.8</v>
      </c>
      <c r="Q41" s="20" t="str">
        <f aca="false">IF(A41="PREÇO TOTAL (c/ taxa):",G41,"")</f>
        <v/>
      </c>
      <c r="AC41" s="22"/>
    </row>
    <row r="42" customFormat="false" ht="14.05" hidden="false" customHeight="true" outlineLevel="0" collapsed="false">
      <c r="A42" s="13" t="n">
        <v>3767</v>
      </c>
      <c r="B42" s="48" t="str">
        <f aca="false">VLOOKUP(A42,Insumos!$A$9:$E$160,2,FALSE())</f>
        <v>LIXA P/ PAREDE OU MADEIRA</v>
      </c>
      <c r="C42" s="49" t="str">
        <f aca="false">VLOOKUP(A42,Insumos!$A$9:$E$160,3,FALSE())</f>
        <v>MAT.</v>
      </c>
      <c r="D42" s="49" t="str">
        <f aca="false">VLOOKUP(A42,Insumos!$A$9:$E$160,4,FALSE())</f>
        <v>UN</v>
      </c>
      <c r="E42" s="46" t="n">
        <v>0.4</v>
      </c>
      <c r="F42" s="47" t="n">
        <f aca="false">VLOOKUP(A42,Insumos!$A$9:$E$160,5,FALSE())</f>
        <v>0.58</v>
      </c>
      <c r="G42" s="47" t="n">
        <f aca="false">TRUNC(E42*F42,2)</f>
        <v>0.23</v>
      </c>
      <c r="J42" s="23" t="n">
        <f aca="false">IF(AND(A42&lt;&gt;"",A41=""),J41+1,J41)</f>
        <v>3</v>
      </c>
      <c r="K42" s="23" t="str">
        <f aca="false">IF(C42="M.O.",G42,"")</f>
        <v/>
      </c>
      <c r="L42" s="23" t="n">
        <f aca="false">IF(AND(F42&lt;&gt;"",K42=""),G42,"")</f>
        <v>0.23</v>
      </c>
      <c r="M42" s="23" t="str">
        <f aca="false">IF(AND(E42="",F42="",D42&lt;&gt;""),A42,"")</f>
        <v/>
      </c>
      <c r="N42" s="23" t="str">
        <f aca="false">IF(M42&lt;&gt;"",SUMIF(J42:J71,J42,K42:K71),"")</f>
        <v/>
      </c>
      <c r="O42" s="23" t="str">
        <f aca="false">IF(M42&lt;&gt;"",SUMIF(J42:J71,J42,L42:L71),"")</f>
        <v/>
      </c>
      <c r="Q42" s="20" t="str">
        <f aca="false">IF(A42="PREÇO TOTAL (c/ taxa):",G42,"")</f>
        <v/>
      </c>
      <c r="AC42" s="22"/>
    </row>
    <row r="43" customFormat="false" ht="14.05" hidden="false" customHeight="true" outlineLevel="0" collapsed="false">
      <c r="A43" s="13" t="n">
        <v>4048</v>
      </c>
      <c r="B43" s="48" t="str">
        <f aca="false">VLOOKUP(A43,Insumos!$A$9:$E$160,2,FALSE())</f>
        <v>MASSA CORRIDA A BASE LATEX PVA</v>
      </c>
      <c r="C43" s="49" t="str">
        <f aca="false">VLOOKUP(A43,Insumos!$A$9:$E$160,3,FALSE())</f>
        <v>MAT.</v>
      </c>
      <c r="D43" s="49" t="str">
        <f aca="false">VLOOKUP(A43,Insumos!$A$9:$E$160,4,FALSE())</f>
        <v>L</v>
      </c>
      <c r="E43" s="46" t="n">
        <v>0.7</v>
      </c>
      <c r="F43" s="47" t="n">
        <f aca="false">VLOOKUP(A43,Insumos!$A$9:$E$160,5,FALSE())</f>
        <v>3.68</v>
      </c>
      <c r="G43" s="47" t="n">
        <f aca="false">TRUNC(E43*F43,2)</f>
        <v>2.57</v>
      </c>
      <c r="J43" s="23" t="n">
        <f aca="false">IF(AND(A43&lt;&gt;"",A42=""),J42+1,J42)</f>
        <v>3</v>
      </c>
      <c r="K43" s="23" t="str">
        <f aca="false">IF(C43="M.O.",G43,"")</f>
        <v/>
      </c>
      <c r="L43" s="23" t="n">
        <f aca="false">IF(AND(F43&lt;&gt;"",K43=""),G43,"")</f>
        <v>2.57</v>
      </c>
      <c r="M43" s="23" t="str">
        <f aca="false">IF(AND(E43="",F43="",D43&lt;&gt;""),A43,"")</f>
        <v/>
      </c>
      <c r="N43" s="23" t="str">
        <f aca="false">IF(M43&lt;&gt;"",SUMIF(J43:J72,J43,K43:K72),"")</f>
        <v/>
      </c>
      <c r="O43" s="23" t="str">
        <f aca="false">IF(M43&lt;&gt;"",SUMIF(J43:J72,J43,L43:L72),"")</f>
        <v/>
      </c>
      <c r="Q43" s="20" t="str">
        <f aca="false">IF(A43="PREÇO TOTAL (c/ taxa):",G43,"")</f>
        <v/>
      </c>
      <c r="AC43" s="22"/>
    </row>
    <row r="44" customFormat="false" ht="14.05" hidden="false" customHeight="true" outlineLevel="0" collapsed="false">
      <c r="A44" s="13" t="n">
        <v>4783</v>
      </c>
      <c r="B44" s="48" t="str">
        <f aca="false">VLOOKUP(A44,Insumos!$A$9:$E$160,2,FALSE())</f>
        <v>PINTOR</v>
      </c>
      <c r="C44" s="49" t="str">
        <f aca="false">VLOOKUP(A44,Insumos!$A$9:$E$160,3,FALSE())</f>
        <v>M.O.</v>
      </c>
      <c r="D44" s="49" t="str">
        <f aca="false">VLOOKUP(A44,Insumos!$A$9:$E$160,4,FALSE())</f>
        <v>H</v>
      </c>
      <c r="E44" s="46" t="n">
        <v>0.3</v>
      </c>
      <c r="F44" s="47" t="n">
        <f aca="false">VLOOKUP(A44,Insumos!$A$9:$E$160,5,FALSE())</f>
        <v>10.44</v>
      </c>
      <c r="G44" s="47" t="n">
        <f aca="false">TRUNC(E44*F44,2)</f>
        <v>3.13</v>
      </c>
      <c r="J44" s="23" t="n">
        <f aca="false">IF(AND(A44&lt;&gt;"",A43=""),J43+1,J43)</f>
        <v>3</v>
      </c>
      <c r="K44" s="23" t="n">
        <f aca="false">IF(C44="M.O.",G44,"")</f>
        <v>3.13</v>
      </c>
      <c r="L44" s="23" t="str">
        <f aca="false">IF(AND(F44&lt;&gt;"",K44=""),G44,"")</f>
        <v/>
      </c>
      <c r="M44" s="23" t="str">
        <f aca="false">IF(AND(E44="",F44="",D44&lt;&gt;""),A44,"")</f>
        <v/>
      </c>
      <c r="N44" s="23" t="str">
        <f aca="false">IF(M44&lt;&gt;"",SUMIF(J44:J73,J44,K44:K73),"")</f>
        <v/>
      </c>
      <c r="O44" s="23" t="str">
        <f aca="false">IF(M44&lt;&gt;"",SUMIF(J44:J73,J44,L44:L73),"")</f>
        <v/>
      </c>
      <c r="Q44" s="20" t="str">
        <f aca="false">IF(A44="PREÇO TOTAL (c/ taxa):",G44,"")</f>
        <v/>
      </c>
      <c r="AC44" s="22"/>
    </row>
    <row r="45" customFormat="false" ht="14.05" hidden="false" customHeight="true" outlineLevel="0" collapsed="false">
      <c r="A45" s="13" t="n">
        <v>6115</v>
      </c>
      <c r="B45" s="48" t="str">
        <f aca="false">VLOOKUP(A45,Insumos!$A$9:$E$160,2,FALSE())</f>
        <v>AJUDANTE</v>
      </c>
      <c r="C45" s="49" t="str">
        <f aca="false">VLOOKUP(A45,Insumos!$A$9:$E$160,3,FALSE())</f>
        <v>M.O.</v>
      </c>
      <c r="D45" s="49" t="str">
        <f aca="false">VLOOKUP(A45,Insumos!$A$9:$E$160,4,FALSE())</f>
        <v>H</v>
      </c>
      <c r="E45" s="46" t="n">
        <v>0.2</v>
      </c>
      <c r="F45" s="47" t="n">
        <f aca="false">VLOOKUP(A45,Insumos!$A$9:$E$160,5,FALSE())</f>
        <v>7.72</v>
      </c>
      <c r="G45" s="47" t="n">
        <f aca="false">TRUNC(E45*F45,2)</f>
        <v>1.54</v>
      </c>
      <c r="J45" s="23" t="n">
        <f aca="false">IF(AND(A45&lt;&gt;"",A44=""),J44+1,J44)</f>
        <v>3</v>
      </c>
      <c r="K45" s="23" t="n">
        <f aca="false">IF(C45="M.O.",G45,"")</f>
        <v>1.54</v>
      </c>
      <c r="L45" s="23" t="str">
        <f aca="false">IF(AND(F45&lt;&gt;"",K45=""),G45,"")</f>
        <v/>
      </c>
      <c r="M45" s="23" t="str">
        <f aca="false">IF(AND(E45="",F45="",D45&lt;&gt;""),A45,"")</f>
        <v/>
      </c>
      <c r="N45" s="23" t="str">
        <f aca="false">IF(M45&lt;&gt;"",SUMIF(J45:J73,J45,K45:K73),"")</f>
        <v/>
      </c>
      <c r="O45" s="23" t="str">
        <f aca="false">IF(M45&lt;&gt;"",SUMIF(J45:J73,J45,L45:L73),"")</f>
        <v/>
      </c>
      <c r="Q45" s="20" t="str">
        <f aca="false">IF(A45="PREÇO TOTAL (c/ taxa):",G45,"")</f>
        <v/>
      </c>
      <c r="AC45" s="22"/>
    </row>
    <row r="46" customFormat="false" ht="15" hidden="false" customHeight="true" outlineLevel="0" collapsed="false">
      <c r="A46" s="50" t="s">
        <v>229</v>
      </c>
      <c r="B46" s="50"/>
      <c r="C46" s="50"/>
      <c r="D46" s="50"/>
      <c r="E46" s="50"/>
      <c r="F46" s="50"/>
      <c r="G46" s="51" t="n">
        <f aca="false">SUMIF(J31:J45,J46,K31:K45)</f>
        <v>4.67</v>
      </c>
      <c r="J46" s="23" t="n">
        <f aca="false">IF(AND(A46&lt;&gt;"",A45=""),J45+1,J45)</f>
        <v>3</v>
      </c>
      <c r="K46" s="23" t="str">
        <f aca="false">IF(C46="M.O.",G46,"")</f>
        <v/>
      </c>
      <c r="L46" s="23" t="str">
        <f aca="false">IF(AND(F46&lt;&gt;"",K46=""),G46,"")</f>
        <v/>
      </c>
      <c r="M46" s="23" t="str">
        <f aca="false">IF(AND(E46="",F46="",D46&lt;&gt;""),A46,"")</f>
        <v/>
      </c>
      <c r="N46" s="23" t="str">
        <f aca="false">IF(M46&lt;&gt;"",SUMIF(J46:J73,J46,K46:K73),"")</f>
        <v/>
      </c>
      <c r="O46" s="23" t="str">
        <f aca="false">IF(M46&lt;&gt;"",SUMIF(J46:J73,J46,L46:L73),"")</f>
        <v/>
      </c>
      <c r="Q46" s="20" t="str">
        <f aca="false">IF(A46="PREÇO TOTAL (c/ taxa):",G46,"")</f>
        <v/>
      </c>
      <c r="AC46" s="22"/>
    </row>
    <row r="47" customFormat="false" ht="15" hidden="false" customHeight="true" outlineLevel="0" collapsed="false">
      <c r="A47" s="50" t="s">
        <v>232</v>
      </c>
      <c r="B47" s="50"/>
      <c r="C47" s="50"/>
      <c r="D47" s="50"/>
      <c r="E47" s="50"/>
      <c r="F47" s="50"/>
      <c r="G47" s="51" t="n">
        <f aca="false">SUMIF(J31:J46,J47,L31:L46)</f>
        <v>2.8</v>
      </c>
      <c r="J47" s="23" t="n">
        <f aca="false">IF(AND(A47&lt;&gt;"",A46=""),J46+1,J46)</f>
        <v>3</v>
      </c>
      <c r="K47" s="23" t="str">
        <f aca="false">IF(C47="M.O.",G47,"")</f>
        <v/>
      </c>
      <c r="L47" s="23" t="str">
        <f aca="false">IF(AND(F47&lt;&gt;"",K47=""),G47,"")</f>
        <v/>
      </c>
      <c r="M47" s="23" t="str">
        <f aca="false">IF(AND(E47="",F47="",D47&lt;&gt;""),A47,"")</f>
        <v/>
      </c>
      <c r="N47" s="23" t="str">
        <f aca="false">IF(M47&lt;&gt;"",SUMIF(J47:J73,J47,K47:K73),"")</f>
        <v/>
      </c>
      <c r="O47" s="23" t="str">
        <f aca="false">IF(M47&lt;&gt;"",SUMIF(J47:J73,J47,L47:L73),"")</f>
        <v/>
      </c>
      <c r="Q47" s="20" t="str">
        <f aca="false">IF(A47="PREÇO TOTAL (c/ taxa):",G47,"")</f>
        <v/>
      </c>
      <c r="AC47" s="22"/>
    </row>
    <row r="48" customFormat="false" ht="15" hidden="false" customHeight="true" outlineLevel="0" collapsed="false">
      <c r="A48" s="50" t="s">
        <v>250</v>
      </c>
      <c r="B48" s="50"/>
      <c r="C48" s="50"/>
      <c r="D48" s="50"/>
      <c r="E48" s="50"/>
      <c r="F48" s="50"/>
      <c r="G48" s="51" t="n">
        <f aca="false">SUM(G46:G47)</f>
        <v>7.47</v>
      </c>
      <c r="J48" s="23" t="n">
        <f aca="false">IF(AND(A48&lt;&gt;"",A47=""),J47+1,J47)</f>
        <v>3</v>
      </c>
      <c r="K48" s="23" t="str">
        <f aca="false">IF(C48="M.O.",G48,"")</f>
        <v/>
      </c>
      <c r="L48" s="23" t="str">
        <f aca="false">IF(AND(F48&lt;&gt;"",K48=""),G48,"")</f>
        <v/>
      </c>
      <c r="M48" s="23" t="str">
        <f aca="false">IF(AND(E48="",F48="",D48&lt;&gt;""),A48,"")</f>
        <v/>
      </c>
      <c r="N48" s="23" t="str">
        <f aca="false">IF(M48&lt;&gt;"",SUMIF(J48:J73,J48,K48:K73),"")</f>
        <v/>
      </c>
      <c r="O48" s="23" t="str">
        <f aca="false">IF(M48&lt;&gt;"",SUMIF(J48:J73,J48,L48:L73),"")</f>
        <v/>
      </c>
      <c r="Q48" s="20" t="str">
        <f aca="false">IF(A48="PREÇO TOTAL (c/ taxa):",G48,"")</f>
        <v/>
      </c>
      <c r="AC48" s="22"/>
    </row>
    <row r="49" customFormat="false" ht="15" hidden="false" customHeight="true" outlineLevel="0" collapsed="false">
      <c r="A49" s="50" t="s">
        <v>251</v>
      </c>
      <c r="B49" s="50"/>
      <c r="C49" s="50"/>
      <c r="D49" s="50"/>
      <c r="E49" s="50"/>
      <c r="F49" s="50"/>
      <c r="G49" s="51" t="n">
        <v>0</v>
      </c>
      <c r="J49" s="23" t="n">
        <f aca="false">IF(AND(A49&lt;&gt;"",A48=""),J48+1,J48)</f>
        <v>3</v>
      </c>
      <c r="K49" s="23" t="str">
        <f aca="false">IF(C49="M.O.",G49,"")</f>
        <v/>
      </c>
      <c r="L49" s="23" t="str">
        <f aca="false">IF(AND(F49&lt;&gt;"",K49=""),G49,"")</f>
        <v/>
      </c>
      <c r="M49" s="23" t="str">
        <f aca="false">IF(AND(E49="",F49="",D49&lt;&gt;""),A49,"")</f>
        <v/>
      </c>
      <c r="N49" s="23" t="str">
        <f aca="false">IF(M49&lt;&gt;"",SUMIF(J49:J73,J49,K49:K73),"")</f>
        <v/>
      </c>
      <c r="O49" s="23" t="str">
        <f aca="false">IF(M49&lt;&gt;"",SUMIF(J49:J73,J49,L49:L73),"")</f>
        <v/>
      </c>
      <c r="Q49" s="20" t="str">
        <f aca="false">IF(A49="PREÇO TOTAL (c/ taxa):",G49,"")</f>
        <v/>
      </c>
      <c r="AC49" s="22"/>
    </row>
    <row r="50" customFormat="false" ht="15" hidden="false" customHeight="true" outlineLevel="0" collapsed="false">
      <c r="A50" s="50" t="s">
        <v>252</v>
      </c>
      <c r="B50" s="50"/>
      <c r="C50" s="50"/>
      <c r="D50" s="50"/>
      <c r="E50" s="50"/>
      <c r="F50" s="50"/>
      <c r="G50" s="51" t="n">
        <f aca="false">TRUNC(G48*$G$9,2)</f>
        <v>1.88</v>
      </c>
      <c r="J50" s="23" t="n">
        <f aca="false">IF(AND(A50&lt;&gt;"",A49=""),J49+1,J49)</f>
        <v>3</v>
      </c>
      <c r="K50" s="23" t="str">
        <f aca="false">IF(C50="M.O.",G50,"")</f>
        <v/>
      </c>
      <c r="L50" s="23" t="str">
        <f aca="false">IF(AND(F50&lt;&gt;"",K50=""),G50,"")</f>
        <v/>
      </c>
      <c r="M50" s="23" t="str">
        <f aca="false">IF(AND(E50="",F50="",D50&lt;&gt;""),A50,"")</f>
        <v/>
      </c>
      <c r="N50" s="23" t="str">
        <f aca="false">IF(M50&lt;&gt;"",SUMIF(J50:J73,J50,K50:K73),"")</f>
        <v/>
      </c>
      <c r="O50" s="23" t="str">
        <f aca="false">IF(M50&lt;&gt;"",SUMIF(J50:J73,J50,L50:L73),"")</f>
        <v/>
      </c>
      <c r="Q50" s="20" t="str">
        <f aca="false">IF(A50="PREÇO TOTAL (c/ taxa):",G50,"")</f>
        <v/>
      </c>
      <c r="AC50" s="22"/>
    </row>
    <row r="51" customFormat="false" ht="15" hidden="false" customHeight="true" outlineLevel="0" collapsed="false">
      <c r="A51" s="50" t="s">
        <v>253</v>
      </c>
      <c r="B51" s="50"/>
      <c r="C51" s="50"/>
      <c r="D51" s="50"/>
      <c r="E51" s="50"/>
      <c r="F51" s="50"/>
      <c r="G51" s="51" t="n">
        <v>0</v>
      </c>
      <c r="J51" s="23" t="n">
        <f aca="false">IF(AND(A51&lt;&gt;"",A50=""),J50+1,J50)</f>
        <v>3</v>
      </c>
      <c r="K51" s="23" t="str">
        <f aca="false">IF(C51="M.O.",G51,"")</f>
        <v/>
      </c>
      <c r="L51" s="23" t="str">
        <f aca="false">IF(AND(F51&lt;&gt;"",K51=""),G51,"")</f>
        <v/>
      </c>
      <c r="M51" s="23" t="str">
        <f aca="false">IF(AND(E51="",F51="",D51&lt;&gt;""),A51,"")</f>
        <v/>
      </c>
      <c r="N51" s="23" t="str">
        <f aca="false">IF(M51&lt;&gt;"",SUMIF(J51:J73,J51,K51:K73),"")</f>
        <v/>
      </c>
      <c r="O51" s="23" t="str">
        <f aca="false">IF(M51&lt;&gt;"",SUMIF(J51:J73,J51,L51:L73),"")</f>
        <v/>
      </c>
      <c r="Q51" s="20" t="str">
        <f aca="false">IF(A51="PREÇO TOTAL (c/ taxa):",G51,"")</f>
        <v/>
      </c>
      <c r="AC51" s="22"/>
    </row>
    <row r="52" customFormat="false" ht="15" hidden="false" customHeight="true" outlineLevel="0" collapsed="false">
      <c r="A52" s="50" t="s">
        <v>254</v>
      </c>
      <c r="B52" s="50"/>
      <c r="C52" s="50"/>
      <c r="D52" s="50"/>
      <c r="E52" s="50"/>
      <c r="F52" s="50"/>
      <c r="G52" s="51" t="n">
        <f aca="false">SUM(G49:G51)</f>
        <v>1.88</v>
      </c>
      <c r="J52" s="23" t="n">
        <f aca="false">IF(AND(A52&lt;&gt;"",A51=""),J51+1,J51)</f>
        <v>3</v>
      </c>
      <c r="K52" s="23" t="str">
        <f aca="false">IF(C52="M.O.",G52,"")</f>
        <v/>
      </c>
      <c r="L52" s="23" t="str">
        <f aca="false">IF(AND(F52&lt;&gt;"",K52=""),G52,"")</f>
        <v/>
      </c>
      <c r="M52" s="23" t="str">
        <f aca="false">IF(AND(E52="",F52="",D52&lt;&gt;""),A52,"")</f>
        <v/>
      </c>
      <c r="N52" s="23" t="str">
        <f aca="false">IF(M52&lt;&gt;"",SUMIF(J52:J73,J52,K52:K73),"")</f>
        <v/>
      </c>
      <c r="O52" s="23" t="str">
        <f aca="false">IF(M52&lt;&gt;"",SUMIF(J52:J73,J52,L52:L73),"")</f>
        <v/>
      </c>
      <c r="Q52" s="20" t="str">
        <f aca="false">IF(A52="PREÇO TOTAL (c/ taxa):",G52,"")</f>
        <v/>
      </c>
      <c r="AC52" s="22"/>
    </row>
    <row r="53" customFormat="false" ht="15" hidden="false" customHeight="true" outlineLevel="0" collapsed="false">
      <c r="A53" s="50" t="s">
        <v>256</v>
      </c>
      <c r="B53" s="50"/>
      <c r="C53" s="50"/>
      <c r="D53" s="50"/>
      <c r="E53" s="50"/>
      <c r="F53" s="50"/>
      <c r="G53" s="51" t="n">
        <f aca="false">G48+G52</f>
        <v>9.35</v>
      </c>
      <c r="J53" s="23" t="n">
        <f aca="false">IF(AND(A53&lt;&gt;"",A52=""),J52+1,J52)</f>
        <v>3</v>
      </c>
      <c r="K53" s="23" t="str">
        <f aca="false">IF(C53="M.O.",G53,"")</f>
        <v/>
      </c>
      <c r="L53" s="23" t="str">
        <f aca="false">IF(AND(F53&lt;&gt;"",K53=""),G53,"")</f>
        <v/>
      </c>
      <c r="M53" s="23" t="str">
        <f aca="false">IF(AND(E53="",F53="",D53&lt;&gt;""),A53,"")</f>
        <v/>
      </c>
      <c r="N53" s="23" t="str">
        <f aca="false">IF(M53&lt;&gt;"",SUMIF(J53:J73,J53,K53:K73),"")</f>
        <v/>
      </c>
      <c r="O53" s="23" t="str">
        <f aca="false">IF(M53&lt;&gt;"",SUMIF(J53:J73,J53,L53:L73),"")</f>
        <v/>
      </c>
      <c r="Q53" s="20" t="str">
        <f aca="false">IF(A53="PREÇO TOTAL (c/ taxa):",G53,"")</f>
        <v/>
      </c>
      <c r="AC53" s="22"/>
    </row>
    <row r="54" customFormat="false" ht="15" hidden="false" customHeight="true" outlineLevel="0" collapsed="false">
      <c r="A54" s="50" t="s">
        <v>257</v>
      </c>
      <c r="B54" s="50"/>
      <c r="C54" s="50"/>
      <c r="D54" s="50"/>
      <c r="E54" s="50"/>
      <c r="F54" s="50"/>
      <c r="G54" s="51" t="n">
        <v>480</v>
      </c>
      <c r="J54" s="23" t="n">
        <f aca="false">IF(AND(A54&lt;&gt;"",A53=""),J53+1,J53)</f>
        <v>3</v>
      </c>
      <c r="K54" s="23" t="str">
        <f aca="false">IF(C54="M.O.",G54,"")</f>
        <v/>
      </c>
      <c r="L54" s="23" t="str">
        <f aca="false">IF(AND(F54&lt;&gt;"",K54=""),G54,"")</f>
        <v/>
      </c>
      <c r="M54" s="23" t="str">
        <f aca="false">IF(AND(E54="",F54="",D54&lt;&gt;""),A54,"")</f>
        <v/>
      </c>
      <c r="N54" s="23" t="str">
        <f aca="false">IF(M54&lt;&gt;"",SUMIF(J54:J73,J54,K54:K73),"")</f>
        <v/>
      </c>
      <c r="O54" s="23" t="str">
        <f aca="false">IF(M54&lt;&gt;"",SUMIF(J54:J73,J54,L54:L73),"")</f>
        <v/>
      </c>
      <c r="Q54" s="20" t="str">
        <f aca="false">IF(A54="PREÇO TOTAL (c/ taxa):",G54,"")</f>
        <v/>
      </c>
      <c r="AC54" s="22"/>
    </row>
    <row r="55" customFormat="false" ht="15" hidden="false" customHeight="true" outlineLevel="0" collapsed="false">
      <c r="A55" s="50" t="s">
        <v>258</v>
      </c>
      <c r="B55" s="50"/>
      <c r="C55" s="50"/>
      <c r="D55" s="50"/>
      <c r="E55" s="50"/>
      <c r="F55" s="50"/>
      <c r="G55" s="51" t="n">
        <f aca="false">TRUNC(G54*G53,2)</f>
        <v>4488</v>
      </c>
      <c r="J55" s="23" t="n">
        <f aca="false">IF(AND(A55&lt;&gt;"",A54=""),J54+1,J54)</f>
        <v>3</v>
      </c>
      <c r="K55" s="23" t="str">
        <f aca="false">IF(C55="M.O.",G55,"")</f>
        <v/>
      </c>
      <c r="L55" s="23" t="str">
        <f aca="false">IF(AND(F55&lt;&gt;"",K55=""),G55,"")</f>
        <v/>
      </c>
      <c r="M55" s="23" t="str">
        <f aca="false">IF(AND(E55="",F55="",D55&lt;&gt;""),A55,"")</f>
        <v/>
      </c>
      <c r="N55" s="23" t="str">
        <f aca="false">IF(M55&lt;&gt;"",SUMIF(J55:J73,J55,K55:K73),"")</f>
        <v/>
      </c>
      <c r="O55" s="23" t="str">
        <f aca="false">IF(M55&lt;&gt;"",SUMIF(J55:J73,J55,L55:L73),"")</f>
        <v/>
      </c>
      <c r="Q55" s="20" t="n">
        <f aca="false">IF(A55="PREÇO TOTAL (c/ taxa):",G55,"")</f>
        <v>4488</v>
      </c>
      <c r="AC55" s="22"/>
    </row>
    <row r="56" customFormat="false" ht="15" hidden="false" customHeight="true" outlineLevel="0" collapsed="false">
      <c r="A56" s="52"/>
      <c r="B56" s="52"/>
      <c r="C56" s="52"/>
      <c r="D56" s="52"/>
      <c r="E56" s="52"/>
      <c r="F56" s="52"/>
      <c r="G56" s="52"/>
      <c r="J56" s="23" t="n">
        <f aca="false">IF(AND(A56&lt;&gt;"",A55=""),J55+1,J55)</f>
        <v>3</v>
      </c>
      <c r="K56" s="23" t="str">
        <f aca="false">IF(C56="M.O.",G56,"")</f>
        <v/>
      </c>
      <c r="L56" s="23" t="str">
        <f aca="false">IF(AND(F56&lt;&gt;"",K56=""),G56,"")</f>
        <v/>
      </c>
      <c r="M56" s="23" t="str">
        <f aca="false">IF(AND(E56="",F56="",D56&lt;&gt;""),A56,"")</f>
        <v/>
      </c>
      <c r="N56" s="23" t="str">
        <f aca="false">IF(M56&lt;&gt;"",SUMIF(J56:J73,J56,K56:K73),"")</f>
        <v/>
      </c>
      <c r="O56" s="23" t="str">
        <f aca="false">IF(M56&lt;&gt;"",SUMIF(J56:J73,J56,L56:L73),"")</f>
        <v/>
      </c>
      <c r="Q56" s="20" t="str">
        <f aca="false">IF(A56="PREÇO TOTAL (c/ taxa):",G56,"")</f>
        <v/>
      </c>
      <c r="AC56" s="22"/>
    </row>
    <row r="57" customFormat="false" ht="25.35" hidden="false" customHeight="true" outlineLevel="0" collapsed="false">
      <c r="A57" s="44" t="s">
        <v>268</v>
      </c>
      <c r="B57" s="44" t="s">
        <v>269</v>
      </c>
      <c r="C57" s="45" t="s">
        <v>248</v>
      </c>
      <c r="D57" s="45" t="s">
        <v>249</v>
      </c>
      <c r="E57" s="46"/>
      <c r="F57" s="47"/>
      <c r="G57" s="47"/>
      <c r="J57" s="23" t="n">
        <f aca="false">IF(AND(A57&lt;&gt;"",A56=""),J56+1,J56)</f>
        <v>4</v>
      </c>
      <c r="K57" s="23" t="str">
        <f aca="false">IF(C57="M.O.",G57,"")</f>
        <v/>
      </c>
      <c r="L57" s="23" t="str">
        <f aca="false">IF(AND(F57&lt;&gt;"",K57=""),G57,"")</f>
        <v/>
      </c>
      <c r="M57" s="23" t="str">
        <f aca="false">IF(AND(E57="",F57="",D57&lt;&gt;""),A57,"")</f>
        <v>01.01.04</v>
      </c>
      <c r="N57" s="23" t="n">
        <f aca="false">IF(M57&lt;&gt;"",SUMIF(J57:J73,J57,K57:K73),"")</f>
        <v>7.77</v>
      </c>
      <c r="O57" s="23" t="n">
        <f aca="false">IF(M57&lt;&gt;"",SUMIF(J57:J73,J57,L57:L73),"")</f>
        <v>4.13</v>
      </c>
      <c r="Q57" s="20" t="str">
        <f aca="false">IF(A57="PREÇO TOTAL (c/ taxa):",G57,"")</f>
        <v/>
      </c>
      <c r="AC57" s="22"/>
    </row>
    <row r="58" customFormat="false" ht="14.05" hidden="false" customHeight="true" outlineLevel="0" collapsed="false">
      <c r="A58" s="13" t="n">
        <v>3767</v>
      </c>
      <c r="B58" s="48" t="str">
        <f aca="false">VLOOKUP(A58,Insumos!$A$9:$E$160,2,FALSE())</f>
        <v>LIXA P/ PAREDE OU MADEIRA</v>
      </c>
      <c r="C58" s="49" t="str">
        <f aca="false">VLOOKUP(A58,Insumos!$A$9:$E$160,3,FALSE())</f>
        <v>MAT.</v>
      </c>
      <c r="D58" s="49" t="str">
        <f aca="false">VLOOKUP(A58,Insumos!$A$9:$E$160,4,FALSE())</f>
        <v>UN</v>
      </c>
      <c r="E58" s="46" t="n">
        <v>0.4</v>
      </c>
      <c r="F58" s="47" t="n">
        <f aca="false">VLOOKUP(A58,Insumos!$A$9:$E$160,5,FALSE())</f>
        <v>0.58</v>
      </c>
      <c r="G58" s="47" t="n">
        <f aca="false">TRUNC(E58*F58,2)</f>
        <v>0.23</v>
      </c>
      <c r="J58" s="23" t="n">
        <f aca="false">IF(AND(A58&lt;&gt;"",A57=""),J57+1,J57)</f>
        <v>4</v>
      </c>
      <c r="K58" s="23" t="str">
        <f aca="false">IF(C58="M.O.",G58,"")</f>
        <v/>
      </c>
      <c r="L58" s="23" t="n">
        <f aca="false">IF(AND(F58&lt;&gt;"",K58=""),G58,"")</f>
        <v>0.23</v>
      </c>
      <c r="M58" s="23" t="str">
        <f aca="false">IF(AND(E58="",F58="",D58&lt;&gt;""),A58,"")</f>
        <v/>
      </c>
      <c r="N58" s="23" t="str">
        <f aca="false">IF(M58&lt;&gt;"",SUMIF(J58:J73,J58,K58:K73),"")</f>
        <v/>
      </c>
      <c r="O58" s="23" t="str">
        <f aca="false">IF(M58&lt;&gt;"",SUMIF(J58:J73,J58,L58:L73),"")</f>
        <v/>
      </c>
      <c r="Q58" s="20" t="str">
        <f aca="false">IF(A58="PREÇO TOTAL (c/ taxa):",G58,"")</f>
        <v/>
      </c>
      <c r="AC58" s="22"/>
    </row>
    <row r="59" customFormat="false" ht="14.05" hidden="false" customHeight="true" outlineLevel="0" collapsed="false">
      <c r="A59" s="13" t="n">
        <v>4783</v>
      </c>
      <c r="B59" s="48" t="str">
        <f aca="false">VLOOKUP(A59,Insumos!$A$9:$E$160,2,FALSE())</f>
        <v>PINTOR</v>
      </c>
      <c r="C59" s="49" t="str">
        <f aca="false">VLOOKUP(A59,Insumos!$A$9:$E$160,3,FALSE())</f>
        <v>M.O.</v>
      </c>
      <c r="D59" s="49" t="str">
        <f aca="false">VLOOKUP(A59,Insumos!$A$9:$E$160,4,FALSE())</f>
        <v>H</v>
      </c>
      <c r="E59" s="46" t="n">
        <v>0.45</v>
      </c>
      <c r="F59" s="47" t="n">
        <f aca="false">VLOOKUP(A59,Insumos!$A$9:$E$160,5,FALSE())</f>
        <v>10.44</v>
      </c>
      <c r="G59" s="47" t="n">
        <f aca="false">TRUNC(E59*F59,2)</f>
        <v>4.69</v>
      </c>
      <c r="J59" s="23" t="n">
        <f aca="false">IF(AND(A59&lt;&gt;"",A58=""),J58+1,J58)</f>
        <v>4</v>
      </c>
      <c r="K59" s="23" t="n">
        <f aca="false">IF(C59="M.O.",G59,"")</f>
        <v>4.69</v>
      </c>
      <c r="L59" s="23" t="str">
        <f aca="false">IF(AND(F59&lt;&gt;"",K59=""),G59,"")</f>
        <v/>
      </c>
      <c r="M59" s="23" t="str">
        <f aca="false">IF(AND(E59="",F59="",D59&lt;&gt;""),A59,"")</f>
        <v/>
      </c>
      <c r="N59" s="23" t="str">
        <f aca="false">IF(M59&lt;&gt;"",SUMIF(J59:J73,J59,K59:K73),"")</f>
        <v/>
      </c>
      <c r="O59" s="23" t="str">
        <f aca="false">IF(M59&lt;&gt;"",SUMIF(J59:J73,J59,L59:L73),"")</f>
        <v/>
      </c>
      <c r="Q59" s="20" t="str">
        <f aca="false">IF(A59="PREÇO TOTAL (c/ taxa):",G59,"")</f>
        <v/>
      </c>
      <c r="AC59" s="22"/>
    </row>
    <row r="60" customFormat="false" ht="14.05" hidden="false" customHeight="true" outlineLevel="0" collapsed="false">
      <c r="A60" s="13" t="n">
        <v>7356</v>
      </c>
      <c r="B60" s="48" t="str">
        <f aca="false">VLOOKUP(A60,Insumos!$A$9:$E$160,2,FALSE())</f>
        <v>TINTA LATEX ACRILICA</v>
      </c>
      <c r="C60" s="49" t="str">
        <f aca="false">VLOOKUP(A60,Insumos!$A$9:$E$160,3,FALSE())</f>
        <v>MAT.</v>
      </c>
      <c r="D60" s="49" t="str">
        <f aca="false">VLOOKUP(A60,Insumos!$A$9:$E$160,4,FALSE())</f>
        <v>L</v>
      </c>
      <c r="E60" s="46" t="n">
        <v>0.24</v>
      </c>
      <c r="F60" s="47" t="n">
        <f aca="false">VLOOKUP(A60,Insumos!$A$9:$E$160,5,FALSE())</f>
        <v>16.29</v>
      </c>
      <c r="G60" s="47" t="n">
        <f aca="false">TRUNC(E60*F60,2)</f>
        <v>3.9</v>
      </c>
      <c r="J60" s="23" t="n">
        <f aca="false">IF(AND(A60&lt;&gt;"",A59=""),J59+1,J59)</f>
        <v>4</v>
      </c>
      <c r="K60" s="23" t="str">
        <f aca="false">IF(C60="M.O.",G60,"")</f>
        <v/>
      </c>
      <c r="L60" s="23" t="n">
        <f aca="false">IF(AND(F60&lt;&gt;"",K60=""),G60,"")</f>
        <v>3.9</v>
      </c>
      <c r="M60" s="23" t="str">
        <f aca="false">IF(AND(E60="",F60="",D60&lt;&gt;""),A60,"")</f>
        <v/>
      </c>
      <c r="N60" s="23" t="str">
        <f aca="false">IF(M60&lt;&gt;"",SUMIF(J60:J73,J60,K60:K73),"")</f>
        <v/>
      </c>
      <c r="O60" s="23" t="str">
        <f aca="false">IF(M60&lt;&gt;"",SUMIF(J60:J73,J60,L60:L73),"")</f>
        <v/>
      </c>
      <c r="Q60" s="20" t="str">
        <f aca="false">IF(A60="PREÇO TOTAL (c/ taxa):",G60,"")</f>
        <v/>
      </c>
      <c r="AC60" s="22"/>
    </row>
    <row r="61" customFormat="false" ht="14.05" hidden="false" customHeight="true" outlineLevel="0" collapsed="false">
      <c r="A61" s="13" t="n">
        <v>6115</v>
      </c>
      <c r="B61" s="48" t="str">
        <f aca="false">VLOOKUP(A61,Insumos!$A$9:$E$160,2,FALSE())</f>
        <v>AJUDANTE</v>
      </c>
      <c r="C61" s="49" t="str">
        <f aca="false">VLOOKUP(A61,Insumos!$A$9:$E$160,3,FALSE())</f>
        <v>M.O.</v>
      </c>
      <c r="D61" s="49" t="str">
        <f aca="false">VLOOKUP(A61,Insumos!$A$9:$E$160,4,FALSE())</f>
        <v>H</v>
      </c>
      <c r="E61" s="46" t="n">
        <v>0.4</v>
      </c>
      <c r="F61" s="47" t="n">
        <f aca="false">VLOOKUP(A61,Insumos!$A$9:$E$160,5,FALSE())</f>
        <v>7.72</v>
      </c>
      <c r="G61" s="47" t="n">
        <f aca="false">TRUNC(E61*F61,2)</f>
        <v>3.08</v>
      </c>
      <c r="J61" s="23" t="n">
        <f aca="false">IF(AND(A61&lt;&gt;"",A60=""),J60+1,J60)</f>
        <v>4</v>
      </c>
      <c r="K61" s="23" t="n">
        <f aca="false">IF(C61="M.O.",G61,"")</f>
        <v>3.08</v>
      </c>
      <c r="L61" s="23" t="str">
        <f aca="false">IF(AND(F61&lt;&gt;"",K61=""),G61,"")</f>
        <v/>
      </c>
      <c r="M61" s="23" t="str">
        <f aca="false">IF(AND(E61="",F61="",D61&lt;&gt;""),A61,"")</f>
        <v/>
      </c>
      <c r="N61" s="23" t="str">
        <f aca="false">IF(M61&lt;&gt;"",SUMIF(J61:J73,J61,K61:K73),"")</f>
        <v/>
      </c>
      <c r="O61" s="23" t="str">
        <f aca="false">IF(M61&lt;&gt;"",SUMIF(J61:J73,J61,L61:L73),"")</f>
        <v/>
      </c>
      <c r="Q61" s="20" t="str">
        <f aca="false">IF(A61="PREÇO TOTAL (c/ taxa):",G61,"")</f>
        <v/>
      </c>
      <c r="AC61" s="22"/>
    </row>
    <row r="62" customFormat="false" ht="15" hidden="false" customHeight="true" outlineLevel="0" collapsed="false">
      <c r="A62" s="50" t="s">
        <v>229</v>
      </c>
      <c r="B62" s="50"/>
      <c r="C62" s="50"/>
      <c r="D62" s="50"/>
      <c r="E62" s="50"/>
      <c r="F62" s="50"/>
      <c r="G62" s="51" t="n">
        <f aca="false">SUMIF(J13:J61,J62,K13:K61)</f>
        <v>7.77</v>
      </c>
      <c r="J62" s="23" t="n">
        <f aca="false">IF(AND(A62&lt;&gt;"",A61=""),J61+1,J61)</f>
        <v>4</v>
      </c>
      <c r="K62" s="23" t="str">
        <f aca="false">IF(C62="M.O.",G62,"")</f>
        <v/>
      </c>
      <c r="L62" s="23" t="str">
        <f aca="false">IF(AND(F62&lt;&gt;"",K62=""),G62,"")</f>
        <v/>
      </c>
      <c r="M62" s="23" t="str">
        <f aca="false">IF(AND(E62="",F62="",D62&lt;&gt;""),A62,"")</f>
        <v/>
      </c>
      <c r="N62" s="23" t="str">
        <f aca="false">IF(M62&lt;&gt;"",SUMIF(J62:J73,J62,K62:K73),"")</f>
        <v/>
      </c>
      <c r="O62" s="23" t="str">
        <f aca="false">IF(M62&lt;&gt;"",SUMIF(J62:J73,J62,L62:L73),"")</f>
        <v/>
      </c>
      <c r="Q62" s="20" t="str">
        <f aca="false">IF(A62="PREÇO TOTAL (c/ taxa):",G62,"")</f>
        <v/>
      </c>
      <c r="AC62" s="22"/>
    </row>
    <row r="63" customFormat="false" ht="15" hidden="false" customHeight="true" outlineLevel="0" collapsed="false">
      <c r="A63" s="50" t="s">
        <v>232</v>
      </c>
      <c r="B63" s="50"/>
      <c r="C63" s="50"/>
      <c r="D63" s="50"/>
      <c r="E63" s="50"/>
      <c r="F63" s="50"/>
      <c r="G63" s="51" t="n">
        <f aca="false">SUMIF(J14:J62,J63,L14:L62)</f>
        <v>4.13</v>
      </c>
      <c r="J63" s="23" t="n">
        <f aca="false">IF(AND(A63&lt;&gt;"",A62=""),J62+1,J62)</f>
        <v>4</v>
      </c>
      <c r="K63" s="23" t="str">
        <f aca="false">IF(C63="M.O.",G63,"")</f>
        <v/>
      </c>
      <c r="L63" s="23" t="str">
        <f aca="false">IF(AND(F63&lt;&gt;"",K63=""),G63,"")</f>
        <v/>
      </c>
      <c r="M63" s="23" t="str">
        <f aca="false">IF(AND(E63="",F63="",D63&lt;&gt;""),A63,"")</f>
        <v/>
      </c>
      <c r="N63" s="23" t="str">
        <f aca="false">IF(M63&lt;&gt;"",SUMIF(J63:J73,J63,K63:K73),"")</f>
        <v/>
      </c>
      <c r="O63" s="23" t="str">
        <f aca="false">IF(M63&lt;&gt;"",SUMIF(J63:J73,J63,L63:L73),"")</f>
        <v/>
      </c>
      <c r="Q63" s="20" t="str">
        <f aca="false">IF(A63="PREÇO TOTAL (c/ taxa):",G63,"")</f>
        <v/>
      </c>
      <c r="AC63" s="22"/>
    </row>
    <row r="64" customFormat="false" ht="15" hidden="false" customHeight="true" outlineLevel="0" collapsed="false">
      <c r="A64" s="50" t="s">
        <v>250</v>
      </c>
      <c r="B64" s="50"/>
      <c r="C64" s="50"/>
      <c r="D64" s="50"/>
      <c r="E64" s="50"/>
      <c r="F64" s="50"/>
      <c r="G64" s="51" t="n">
        <f aca="false">SUM(G62:G63)</f>
        <v>11.9</v>
      </c>
      <c r="J64" s="23" t="n">
        <f aca="false">IF(AND(A64&lt;&gt;"",A63=""),J63+1,J63)</f>
        <v>4</v>
      </c>
      <c r="K64" s="23" t="str">
        <f aca="false">IF(C64="M.O.",G64,"")</f>
        <v/>
      </c>
      <c r="L64" s="23" t="str">
        <f aca="false">IF(AND(F64&lt;&gt;"",K64=""),G64,"")</f>
        <v/>
      </c>
      <c r="M64" s="23" t="str">
        <f aca="false">IF(AND(E64="",F64="",D64&lt;&gt;""),A64,"")</f>
        <v/>
      </c>
      <c r="N64" s="23" t="str">
        <f aca="false">IF(M64&lt;&gt;"",SUMIF(J64:J73,J64,K64:K73),"")</f>
        <v/>
      </c>
      <c r="O64" s="23" t="str">
        <f aca="false">IF(M64&lt;&gt;"",SUMIF(J64:J73,J64,L64:L73),"")</f>
        <v/>
      </c>
      <c r="Q64" s="20" t="str">
        <f aca="false">IF(A64="PREÇO TOTAL (c/ taxa):",G64,"")</f>
        <v/>
      </c>
      <c r="AC64" s="22"/>
    </row>
    <row r="65" customFormat="false" ht="15" hidden="false" customHeight="true" outlineLevel="0" collapsed="false">
      <c r="A65" s="50" t="s">
        <v>251</v>
      </c>
      <c r="B65" s="50"/>
      <c r="C65" s="50"/>
      <c r="D65" s="50"/>
      <c r="E65" s="50"/>
      <c r="F65" s="50"/>
      <c r="G65" s="51" t="n">
        <v>0</v>
      </c>
      <c r="J65" s="23" t="n">
        <f aca="false">IF(AND(A65&lt;&gt;"",A64=""),J64+1,J64)</f>
        <v>4</v>
      </c>
      <c r="K65" s="23" t="str">
        <f aca="false">IF(C65="M.O.",G65,"")</f>
        <v/>
      </c>
      <c r="L65" s="23" t="str">
        <f aca="false">IF(AND(F65&lt;&gt;"",K65=""),G65,"")</f>
        <v/>
      </c>
      <c r="M65" s="23" t="str">
        <f aca="false">IF(AND(E65="",F65="",D65&lt;&gt;""),A65,"")</f>
        <v/>
      </c>
      <c r="N65" s="23" t="str">
        <f aca="false">IF(M65&lt;&gt;"",SUMIF(J65:J73,J65,K65:K73),"")</f>
        <v/>
      </c>
      <c r="O65" s="23" t="str">
        <f aca="false">IF(M65&lt;&gt;"",SUMIF(J65:J73,J65,L65:L73),"")</f>
        <v/>
      </c>
      <c r="Q65" s="20" t="str">
        <f aca="false">IF(A65="PREÇO TOTAL (c/ taxa):",G65,"")</f>
        <v/>
      </c>
      <c r="AC65" s="22"/>
    </row>
    <row r="66" customFormat="false" ht="15" hidden="false" customHeight="true" outlineLevel="0" collapsed="false">
      <c r="A66" s="50" t="s">
        <v>252</v>
      </c>
      <c r="B66" s="50"/>
      <c r="C66" s="50"/>
      <c r="D66" s="50"/>
      <c r="E66" s="50"/>
      <c r="F66" s="50"/>
      <c r="G66" s="51" t="n">
        <f aca="false">TRUNC(G64*$G$9,2)</f>
        <v>2.99</v>
      </c>
      <c r="J66" s="23" t="n">
        <f aca="false">IF(AND(A66&lt;&gt;"",A65=""),J65+1,J65)</f>
        <v>4</v>
      </c>
      <c r="K66" s="23" t="str">
        <f aca="false">IF(C66="M.O.",G66,"")</f>
        <v/>
      </c>
      <c r="L66" s="23" t="str">
        <f aca="false">IF(AND(F66&lt;&gt;"",K66=""),G66,"")</f>
        <v/>
      </c>
      <c r="M66" s="23" t="str">
        <f aca="false">IF(AND(E66="",F66="",D66&lt;&gt;""),A66,"")</f>
        <v/>
      </c>
      <c r="N66" s="23" t="str">
        <f aca="false">IF(M66&lt;&gt;"",SUMIF(J66:J73,J66,K66:K73),"")</f>
        <v/>
      </c>
      <c r="O66" s="23" t="str">
        <f aca="false">IF(M66&lt;&gt;"",SUMIF(J66:J73,J66,L66:L73),"")</f>
        <v/>
      </c>
      <c r="Q66" s="20" t="str">
        <f aca="false">IF(A66="PREÇO TOTAL (c/ taxa):",G66,"")</f>
        <v/>
      </c>
      <c r="AC66" s="22"/>
    </row>
    <row r="67" customFormat="false" ht="15" hidden="false" customHeight="true" outlineLevel="0" collapsed="false">
      <c r="A67" s="50" t="s">
        <v>253</v>
      </c>
      <c r="B67" s="50"/>
      <c r="C67" s="50"/>
      <c r="D67" s="50"/>
      <c r="E67" s="50"/>
      <c r="F67" s="50"/>
      <c r="G67" s="51" t="n">
        <v>0</v>
      </c>
      <c r="J67" s="23" t="n">
        <f aca="false">IF(AND(A67&lt;&gt;"",A66=""),J66+1,J66)</f>
        <v>4</v>
      </c>
      <c r="K67" s="23" t="str">
        <f aca="false">IF(C67="M.O.",G67,"")</f>
        <v/>
      </c>
      <c r="L67" s="23" t="str">
        <f aca="false">IF(AND(F67&lt;&gt;"",K67=""),G67,"")</f>
        <v/>
      </c>
      <c r="M67" s="23" t="str">
        <f aca="false">IF(AND(E67="",F67="",D67&lt;&gt;""),A67,"")</f>
        <v/>
      </c>
      <c r="N67" s="23" t="str">
        <f aca="false">IF(M67&lt;&gt;"",SUMIF(J67:J73,J67,K67:K73),"")</f>
        <v/>
      </c>
      <c r="O67" s="23" t="str">
        <f aca="false">IF(M67&lt;&gt;"",SUMIF(J67:J73,J67,L67:L73),"")</f>
        <v/>
      </c>
      <c r="Q67" s="20" t="str">
        <f aca="false">IF(A67="PREÇO TOTAL (c/ taxa):",G67,"")</f>
        <v/>
      </c>
      <c r="AC67" s="22"/>
    </row>
    <row r="68" customFormat="false" ht="15" hidden="false" customHeight="true" outlineLevel="0" collapsed="false">
      <c r="A68" s="50" t="s">
        <v>254</v>
      </c>
      <c r="B68" s="50"/>
      <c r="C68" s="50"/>
      <c r="D68" s="50"/>
      <c r="E68" s="50"/>
      <c r="F68" s="50"/>
      <c r="G68" s="51" t="n">
        <f aca="false">SUM(G65:G67)</f>
        <v>2.99</v>
      </c>
      <c r="J68" s="23" t="n">
        <f aca="false">IF(AND(A68&lt;&gt;"",A67=""),J67+1,J67)</f>
        <v>4</v>
      </c>
      <c r="K68" s="23" t="str">
        <f aca="false">IF(C68="M.O.",G68,"")</f>
        <v/>
      </c>
      <c r="L68" s="23" t="str">
        <f aca="false">IF(AND(F68&lt;&gt;"",K68=""),G68,"")</f>
        <v/>
      </c>
      <c r="M68" s="23" t="str">
        <f aca="false">IF(AND(E68="",F68="",D68&lt;&gt;""),A68,"")</f>
        <v/>
      </c>
      <c r="N68" s="23" t="str">
        <f aca="false">IF(M68&lt;&gt;"",SUMIF(J68:J73,J68,K68:K73),"")</f>
        <v/>
      </c>
      <c r="O68" s="23" t="str">
        <f aca="false">IF(M68&lt;&gt;"",SUMIF(J68:J73,J68,L68:L73),"")</f>
        <v/>
      </c>
      <c r="Q68" s="20" t="str">
        <f aca="false">IF(A68="PREÇO TOTAL (c/ taxa):",G68,"")</f>
        <v/>
      </c>
      <c r="AC68" s="22"/>
    </row>
    <row r="69" customFormat="false" ht="15" hidden="false" customHeight="true" outlineLevel="0" collapsed="false">
      <c r="A69" s="50" t="s">
        <v>256</v>
      </c>
      <c r="B69" s="50"/>
      <c r="C69" s="50"/>
      <c r="D69" s="50"/>
      <c r="E69" s="50"/>
      <c r="F69" s="50"/>
      <c r="G69" s="51" t="n">
        <f aca="false">G64+G68</f>
        <v>14.89</v>
      </c>
      <c r="J69" s="23" t="n">
        <f aca="false">IF(AND(A69&lt;&gt;"",A68=""),J68+1,J68)</f>
        <v>4</v>
      </c>
      <c r="K69" s="23" t="str">
        <f aca="false">IF(C69="M.O.",G69,"")</f>
        <v/>
      </c>
      <c r="L69" s="23" t="str">
        <f aca="false">IF(AND(F69&lt;&gt;"",K69=""),G69,"")</f>
        <v/>
      </c>
      <c r="M69" s="23" t="str">
        <f aca="false">IF(AND(E69="",F69="",D69&lt;&gt;""),A69,"")</f>
        <v/>
      </c>
      <c r="N69" s="23" t="str">
        <f aca="false">IF(M69&lt;&gt;"",SUMIF(J69:J73,J69,K69:K73),"")</f>
        <v/>
      </c>
      <c r="O69" s="23" t="str">
        <f aca="false">IF(M69&lt;&gt;"",SUMIF(J69:J73,J69,L69:L73),"")</f>
        <v/>
      </c>
      <c r="Q69" s="20" t="str">
        <f aca="false">IF(A69="PREÇO TOTAL (c/ taxa):",G69,"")</f>
        <v/>
      </c>
      <c r="AC69" s="22"/>
    </row>
    <row r="70" customFormat="false" ht="15" hidden="false" customHeight="true" outlineLevel="0" collapsed="false">
      <c r="A70" s="50" t="s">
        <v>257</v>
      </c>
      <c r="B70" s="50"/>
      <c r="C70" s="50"/>
      <c r="D70" s="50"/>
      <c r="E70" s="50"/>
      <c r="F70" s="50"/>
      <c r="G70" s="51" t="n">
        <v>1200</v>
      </c>
      <c r="J70" s="23" t="n">
        <f aca="false">IF(AND(A70&lt;&gt;"",A69=""),J69+1,J69)</f>
        <v>4</v>
      </c>
      <c r="K70" s="23" t="str">
        <f aca="false">IF(C70="M.O.",G70,"")</f>
        <v/>
      </c>
      <c r="L70" s="23" t="str">
        <f aca="false">IF(AND(F70&lt;&gt;"",K70=""),G70,"")</f>
        <v/>
      </c>
      <c r="M70" s="23" t="str">
        <f aca="false">IF(AND(E70="",F70="",D70&lt;&gt;""),A70,"")</f>
        <v/>
      </c>
      <c r="N70" s="23" t="str">
        <f aca="false">IF(M70&lt;&gt;"",SUMIF(J70:J73,J70,K70:K73),"")</f>
        <v/>
      </c>
      <c r="O70" s="23" t="str">
        <f aca="false">IF(M70&lt;&gt;"",SUMIF(J70:J73,J70,L70:L73),"")</f>
        <v/>
      </c>
      <c r="Q70" s="20" t="str">
        <f aca="false">IF(A70="PREÇO TOTAL (c/ taxa):",G70,"")</f>
        <v/>
      </c>
      <c r="AC70" s="22"/>
    </row>
    <row r="71" customFormat="false" ht="15" hidden="false" customHeight="true" outlineLevel="0" collapsed="false">
      <c r="A71" s="50" t="s">
        <v>258</v>
      </c>
      <c r="B71" s="50"/>
      <c r="C71" s="50"/>
      <c r="D71" s="50"/>
      <c r="E71" s="50"/>
      <c r="F71" s="50"/>
      <c r="G71" s="51" t="n">
        <f aca="false">TRUNC(G70*G69,2)</f>
        <v>17868</v>
      </c>
      <c r="J71" s="23" t="n">
        <f aca="false">IF(AND(A71&lt;&gt;"",A70=""),J70+1,J70)</f>
        <v>4</v>
      </c>
      <c r="K71" s="23" t="str">
        <f aca="false">IF(C71="M.O.",G71,"")</f>
        <v/>
      </c>
      <c r="L71" s="23" t="str">
        <f aca="false">IF(AND(F71&lt;&gt;"",K71=""),G71,"")</f>
        <v/>
      </c>
      <c r="M71" s="23" t="str">
        <f aca="false">IF(AND(E71="",F71="",D71&lt;&gt;""),A71,"")</f>
        <v/>
      </c>
      <c r="N71" s="23" t="str">
        <f aca="false">IF(M71&lt;&gt;"",SUMIF(J71:J73,J71,K71:K73),"")</f>
        <v/>
      </c>
      <c r="O71" s="23" t="str">
        <f aca="false">IF(M71&lt;&gt;"",SUMIF(J71:J73,J71,L71:L73),"")</f>
        <v/>
      </c>
      <c r="Q71" s="20" t="n">
        <f aca="false">IF(A71="PREÇO TOTAL (c/ taxa):",G71,"")</f>
        <v>17868</v>
      </c>
      <c r="AC71" s="22"/>
    </row>
    <row r="72" customFormat="false" ht="15" hidden="false" customHeight="true" outlineLevel="0" collapsed="false">
      <c r="A72" s="52"/>
      <c r="B72" s="52"/>
      <c r="C72" s="52"/>
      <c r="D72" s="52"/>
      <c r="E72" s="52"/>
      <c r="F72" s="52"/>
      <c r="G72" s="52"/>
      <c r="J72" s="23" t="n">
        <f aca="false">IF(AND(A72&lt;&gt;"",A71=""),J71+1,J71)</f>
        <v>4</v>
      </c>
      <c r="K72" s="23" t="str">
        <f aca="false">IF(C72="M.O.",G72,"")</f>
        <v/>
      </c>
      <c r="L72" s="23" t="str">
        <f aca="false">IF(AND(F72&lt;&gt;"",K72=""),G72,"")</f>
        <v/>
      </c>
      <c r="M72" s="23" t="str">
        <f aca="false">IF(AND(E72="",F72="",D72&lt;&gt;""),A72,"")</f>
        <v/>
      </c>
      <c r="N72" s="23" t="str">
        <f aca="false">IF(M72&lt;&gt;"",SUMIF(J72:J74,J72,K72:K74),"")</f>
        <v/>
      </c>
      <c r="O72" s="23" t="str">
        <f aca="false">IF(M72&lt;&gt;"",SUMIF(J72:J74,J72,L72:L74),"")</f>
        <v/>
      </c>
      <c r="Q72" s="20" t="str">
        <f aca="false">IF(A72="PREÇO TOTAL (c/ taxa):",G72,"")</f>
        <v/>
      </c>
      <c r="AC72" s="22"/>
    </row>
    <row r="73" customFormat="false" ht="15" hidden="false" customHeight="true" outlineLevel="0" collapsed="false">
      <c r="A73" s="44" t="s">
        <v>270</v>
      </c>
      <c r="B73" s="44" t="s">
        <v>271</v>
      </c>
      <c r="C73" s="44"/>
      <c r="D73" s="44"/>
      <c r="E73" s="44"/>
      <c r="F73" s="44"/>
      <c r="G73" s="44"/>
      <c r="J73" s="23" t="n">
        <f aca="false">IF(AND(A73&lt;&gt;"",A72=""),J72+1,J72)</f>
        <v>5</v>
      </c>
      <c r="K73" s="23" t="str">
        <f aca="false">IF(C73="M.O.",G73,"")</f>
        <v/>
      </c>
      <c r="L73" s="23" t="str">
        <f aca="false">IF(AND(F73&lt;&gt;"",K73=""),G73,"")</f>
        <v/>
      </c>
      <c r="M73" s="23" t="str">
        <f aca="false">IF(AND(E73="",F73="",D73&lt;&gt;""),A73,"")</f>
        <v/>
      </c>
      <c r="N73" s="23" t="str">
        <f aca="false">IF(M73&lt;&gt;"",SUMIF(J73:J75,J73,K73:K75),"")</f>
        <v/>
      </c>
      <c r="O73" s="23" t="str">
        <f aca="false">IF(M73&lt;&gt;"",SUMIF(J73:J75,J73,L73:L75),"")</f>
        <v/>
      </c>
      <c r="Q73" s="20" t="str">
        <f aca="false">IF(A73="PREÇO TOTAL (c/ taxa):",G73,"")</f>
        <v/>
      </c>
      <c r="AC73" s="22"/>
    </row>
    <row r="74" customFormat="false" ht="25.35" hidden="false" customHeight="true" outlineLevel="0" collapsed="false">
      <c r="A74" s="44" t="s">
        <v>272</v>
      </c>
      <c r="B74" s="44" t="s">
        <v>273</v>
      </c>
      <c r="C74" s="45" t="s">
        <v>248</v>
      </c>
      <c r="D74" s="45" t="s">
        <v>274</v>
      </c>
      <c r="E74" s="46"/>
      <c r="F74" s="47"/>
      <c r="G74" s="47"/>
      <c r="J74" s="23" t="n">
        <f aca="false">IF(AND(A74&lt;&gt;"",A73=""),J73+1,J73)</f>
        <v>5</v>
      </c>
      <c r="K74" s="23" t="str">
        <f aca="false">IF(C74="M.O.",G74,"")</f>
        <v/>
      </c>
      <c r="L74" s="23" t="str">
        <f aca="false">IF(AND(F74&lt;&gt;"",K74=""),G74,"")</f>
        <v/>
      </c>
      <c r="M74" s="23" t="str">
        <f aca="false">IF(AND(E74="",F74="",D74&lt;&gt;""),A74,"")</f>
        <v>01.02.01</v>
      </c>
      <c r="N74" s="23" t="n">
        <f aca="false">IF(M74&lt;&gt;"",SUMIF(J74:J76,J74,K74:K76),"")</f>
        <v>20.66</v>
      </c>
      <c r="O74" s="23" t="n">
        <f aca="false">IF(M74&lt;&gt;"",SUMIF(J74:J76,J74,L74:L76),"")</f>
        <v>0</v>
      </c>
      <c r="Q74" s="20" t="str">
        <f aca="false">IF(A74="PREÇO TOTAL (c/ taxa):",G74,"")</f>
        <v/>
      </c>
      <c r="AC74" s="22"/>
    </row>
    <row r="75" customFormat="false" ht="14.05" hidden="false" customHeight="true" outlineLevel="0" collapsed="false">
      <c r="A75" s="13" t="n">
        <v>6115</v>
      </c>
      <c r="B75" s="48" t="str">
        <f aca="false">VLOOKUP(A75,Insumos!$A$9:$E$160,2,FALSE())</f>
        <v>AJUDANTE</v>
      </c>
      <c r="C75" s="49" t="str">
        <f aca="false">VLOOKUP(A75,Insumos!$A$9:$E$160,3,FALSE())</f>
        <v>M.O.</v>
      </c>
      <c r="D75" s="49" t="str">
        <f aca="false">VLOOKUP(A75,Insumos!$A$9:$E$160,4,FALSE())</f>
        <v>H</v>
      </c>
      <c r="E75" s="46" t="n">
        <v>1.505</v>
      </c>
      <c r="F75" s="47" t="n">
        <f aca="false">VLOOKUP(A75,Insumos!$A$9:$E$160,5,FALSE())</f>
        <v>7.72</v>
      </c>
      <c r="G75" s="47" t="n">
        <f aca="false">TRUNC(E75*F75,2)</f>
        <v>11.61</v>
      </c>
      <c r="J75" s="23" t="n">
        <f aca="false">IF(AND(A75&lt;&gt;"",A74=""),J74+1,J74)</f>
        <v>5</v>
      </c>
      <c r="K75" s="23" t="n">
        <f aca="false">IF(C75="M.O.",G75,"")</f>
        <v>11.61</v>
      </c>
      <c r="L75" s="23" t="str">
        <f aca="false">IF(AND(F75&lt;&gt;"",K75=""),G75,"")</f>
        <v/>
      </c>
      <c r="M75" s="23" t="str">
        <f aca="false">IF(AND(E75="",F75="",D75&lt;&gt;""),A75,"")</f>
        <v/>
      </c>
      <c r="N75" s="23" t="str">
        <f aca="false">IF(M75&lt;&gt;"",SUMIF(J75:J77,J75,K75:K77),"")</f>
        <v/>
      </c>
      <c r="O75" s="23" t="str">
        <f aca="false">IF(M75&lt;&gt;"",SUMIF(J75:J77,J75,L75:L77),"")</f>
        <v/>
      </c>
      <c r="Q75" s="20" t="str">
        <f aca="false">IF(A75="PREÇO TOTAL (c/ taxa):",G75,"")</f>
        <v/>
      </c>
      <c r="AC75" s="22"/>
    </row>
    <row r="76" customFormat="false" ht="14.05" hidden="false" customHeight="true" outlineLevel="0" collapsed="false">
      <c r="A76" s="13" t="n">
        <v>2700</v>
      </c>
      <c r="B76" s="48" t="str">
        <f aca="false">VLOOKUP(A76,Insumos!$A$9:$E$160,2,FALSE())</f>
        <v>MONTADOR</v>
      </c>
      <c r="C76" s="49" t="str">
        <f aca="false">VLOOKUP(A76,Insumos!$A$9:$E$160,3,FALSE())</f>
        <v>M.O.</v>
      </c>
      <c r="D76" s="49" t="str">
        <f aca="false">VLOOKUP(A76,Insumos!$A$9:$E$160,4,FALSE())</f>
        <v>H</v>
      </c>
      <c r="E76" s="46" t="n">
        <v>0.5</v>
      </c>
      <c r="F76" s="47" t="n">
        <f aca="false">VLOOKUP(A76,Insumos!$A$9:$E$160,5,FALSE())</f>
        <v>18.1</v>
      </c>
      <c r="G76" s="47" t="n">
        <f aca="false">TRUNC(E76*F76,2)</f>
        <v>9.05</v>
      </c>
      <c r="J76" s="23" t="n">
        <f aca="false">IF(AND(A76&lt;&gt;"",A75=""),J75+1,J75)</f>
        <v>5</v>
      </c>
      <c r="K76" s="23" t="n">
        <f aca="false">IF(C76="M.O.",G76,"")</f>
        <v>9.05</v>
      </c>
      <c r="L76" s="23" t="str">
        <f aca="false">IF(AND(F76&lt;&gt;"",K76=""),G76,"")</f>
        <v/>
      </c>
      <c r="M76" s="23" t="str">
        <f aca="false">IF(AND(E76="",F76="",D76&lt;&gt;""),A76,"")</f>
        <v/>
      </c>
      <c r="N76" s="23" t="str">
        <f aca="false">IF(M76&lt;&gt;"",SUMIF(J76:J78,J76,K76:K78),"")</f>
        <v/>
      </c>
      <c r="O76" s="23" t="str">
        <f aca="false">IF(M76&lt;&gt;"",SUMIF(J76:J78,J76,L76:L78),"")</f>
        <v/>
      </c>
      <c r="Q76" s="20" t="str">
        <f aca="false">IF(A76="PREÇO TOTAL (c/ taxa):",G76,"")</f>
        <v/>
      </c>
      <c r="AC76" s="22"/>
    </row>
    <row r="77" customFormat="false" ht="14.05" hidden="false" customHeight="true" outlineLevel="0" collapsed="false">
      <c r="A77" s="13" t="n">
        <v>6160</v>
      </c>
      <c r="B77" s="48" t="str">
        <f aca="false">VLOOKUP(A77,Insumos!$A$9:$E$160,2,FALSE())</f>
        <v>SOLDADOR</v>
      </c>
      <c r="C77" s="49" t="str">
        <f aca="false">VLOOKUP(A77,Insumos!$A$9:$E$160,3,FALSE())</f>
        <v>M.O.</v>
      </c>
      <c r="D77" s="49" t="str">
        <f aca="false">VLOOKUP(A77,Insumos!$A$9:$E$160,4,FALSE())</f>
        <v>H</v>
      </c>
      <c r="E77" s="46" t="n">
        <v>0.25</v>
      </c>
      <c r="F77" s="47" t="n">
        <f aca="false">VLOOKUP(A77,Insumos!$A$9:$E$160,5,FALSE())</f>
        <v>12.72</v>
      </c>
      <c r="G77" s="47" t="n">
        <f aca="false">TRUNC(E77*F77,2)</f>
        <v>3.18</v>
      </c>
      <c r="J77" s="23" t="n">
        <f aca="false">IF(AND(A77&lt;&gt;"",A76=""),J76+1,J76)</f>
        <v>5</v>
      </c>
      <c r="K77" s="23" t="n">
        <f aca="false">IF(C77="M.O.",G77,"")</f>
        <v>3.18</v>
      </c>
      <c r="L77" s="23" t="str">
        <f aca="false">IF(AND(F77&lt;&gt;"",K77=""),G77,"")</f>
        <v/>
      </c>
      <c r="M77" s="23" t="str">
        <f aca="false">IF(AND(E77="",F77="",D77&lt;&gt;""),A77,"")</f>
        <v/>
      </c>
      <c r="N77" s="23" t="str">
        <f aca="false">IF(M77&lt;&gt;"",SUMIF(J77:J79,J77,K77:K79),"")</f>
        <v/>
      </c>
      <c r="O77" s="23" t="str">
        <f aca="false">IF(M77&lt;&gt;"",SUMIF(J77:J79,J77,L77:L79),"")</f>
        <v/>
      </c>
      <c r="Q77" s="20" t="str">
        <f aca="false">IF(A77="PREÇO TOTAL (c/ taxa):",G77,"")</f>
        <v/>
      </c>
      <c r="AC77" s="22"/>
    </row>
    <row r="78" customFormat="false" ht="25.35" hidden="false" customHeight="true" outlineLevel="0" collapsed="false">
      <c r="A78" s="13" t="n">
        <v>10997</v>
      </c>
      <c r="B78" s="48" t="str">
        <f aca="false">VLOOKUP(A78,Insumos!$A$9:$E$160,2,FALSE())</f>
        <v>ELETRODO AWS E-7018 (OK 48.04; WI 718) D=4MM (SOLDA ELETRICA)</v>
      </c>
      <c r="C78" s="49" t="str">
        <f aca="false">VLOOKUP(A78,Insumos!$A$9:$E$160,3,FALSE())</f>
        <v>MAT.</v>
      </c>
      <c r="D78" s="49" t="str">
        <f aca="false">VLOOKUP(A78,Insumos!$A$9:$E$160,4,FALSE())</f>
        <v>KG</v>
      </c>
      <c r="E78" s="46" t="n">
        <v>0.2</v>
      </c>
      <c r="F78" s="47" t="n">
        <f aca="false">VLOOKUP(A78,Insumos!$A$9:$E$160,5,FALSE())</f>
        <v>17.95</v>
      </c>
      <c r="G78" s="47" t="n">
        <f aca="false">TRUNC(E78*F78,2)</f>
        <v>3.59</v>
      </c>
      <c r="J78" s="23" t="n">
        <f aca="false">IF(AND(A78&lt;&gt;"",A77=""),J77+1,J77)</f>
        <v>5</v>
      </c>
      <c r="K78" s="23" t="str">
        <f aca="false">IF(C78="M.O.",G78,"")</f>
        <v/>
      </c>
      <c r="L78" s="23" t="n">
        <f aca="false">IF(AND(F78&lt;&gt;"",K78=""),G78,"")</f>
        <v>3.59</v>
      </c>
      <c r="M78" s="23" t="str">
        <f aca="false">IF(AND(E78="",F78="",D78&lt;&gt;""),A78,"")</f>
        <v/>
      </c>
      <c r="N78" s="23" t="str">
        <f aca="false">IF(M78&lt;&gt;"",SUMIF(J78:J80,J78,K78:K80),"")</f>
        <v/>
      </c>
      <c r="O78" s="23" t="str">
        <f aca="false">IF(M78&lt;&gt;"",SUMIF(J78:J80,J78,L78:L80),"")</f>
        <v/>
      </c>
      <c r="Q78" s="20" t="str">
        <f aca="false">IF(A78="PREÇO TOTAL (c/ taxa):",G78,"")</f>
        <v/>
      </c>
      <c r="AC78" s="22"/>
    </row>
    <row r="79" customFormat="false" ht="14.05" hidden="false" customHeight="true" outlineLevel="0" collapsed="false">
      <c r="A79" s="13" t="s">
        <v>121</v>
      </c>
      <c r="B79" s="48" t="str">
        <f aca="false">VLOOKUP(A79,Insumos!$A$9:$E$160,2,FALSE())</f>
        <v>Chumbador - grapa</v>
      </c>
      <c r="C79" s="49" t="str">
        <f aca="false">VLOOKUP(A79,Insumos!$A$9:$E$160,3,FALSE())</f>
        <v>MAT.</v>
      </c>
      <c r="D79" s="49" t="str">
        <f aca="false">VLOOKUP(A79,Insumos!$A$9:$E$160,4,FALSE())</f>
        <v>UN</v>
      </c>
      <c r="E79" s="46" t="n">
        <v>0.7</v>
      </c>
      <c r="F79" s="47" t="n">
        <f aca="false">VLOOKUP(A79,Insumos!$A$9:$E$160,5,FALSE())</f>
        <v>8.5</v>
      </c>
      <c r="G79" s="47" t="n">
        <f aca="false">TRUNC(E79*F79,2)</f>
        <v>5.95</v>
      </c>
      <c r="J79" s="23" t="n">
        <f aca="false">IF(AND(A79&lt;&gt;"",A78=""),J78+1,J78)</f>
        <v>5</v>
      </c>
      <c r="K79" s="23" t="str">
        <f aca="false">IF(C79="M.O.",G79,"")</f>
        <v/>
      </c>
      <c r="L79" s="23" t="n">
        <f aca="false">IF(AND(F79&lt;&gt;"",K79=""),G79,"")</f>
        <v>5.95</v>
      </c>
      <c r="M79" s="23" t="str">
        <f aca="false">IF(AND(E79="",F79="",D79&lt;&gt;""),A79,"")</f>
        <v/>
      </c>
      <c r="N79" s="23" t="str">
        <f aca="false">IF(M79&lt;&gt;"",SUMIF(J79:J81,J79,K79:K81),"")</f>
        <v/>
      </c>
      <c r="O79" s="23" t="str">
        <f aca="false">IF(M79&lt;&gt;"",SUMIF(J79:J81,J79,L79:L81),"")</f>
        <v/>
      </c>
      <c r="Q79" s="20" t="str">
        <f aca="false">IF(A79="PREÇO TOTAL (c/ taxa):",G79,"")</f>
        <v/>
      </c>
      <c r="AC79" s="22"/>
    </row>
    <row r="80" customFormat="false" ht="25.35" hidden="false" customHeight="true" outlineLevel="0" collapsed="false">
      <c r="A80" s="13" t="s">
        <v>203</v>
      </c>
      <c r="B80" s="48" t="str">
        <f aca="false">VLOOKUP(A80,Insumos!$A$9:$E$160,2,FALSE())</f>
        <v>TUBO ACO GALV C/ COSTURA DIN 2440/NBR 5580 CLASSE MEDIA Ø 45 MM</v>
      </c>
      <c r="C80" s="49" t="str">
        <f aca="false">VLOOKUP(A80,Insumos!$A$9:$E$160,3,FALSE())</f>
        <v>MAT.</v>
      </c>
      <c r="D80" s="49" t="str">
        <f aca="false">VLOOKUP(A80,Insumos!$A$9:$E$160,4,FALSE())</f>
        <v>M</v>
      </c>
      <c r="E80" s="46" t="n">
        <v>1.2</v>
      </c>
      <c r="F80" s="47" t="n">
        <f aca="false">VLOOKUP(A80,Insumos!$A$9:$E$160,5,FALSE())</f>
        <v>27.62</v>
      </c>
      <c r="G80" s="47" t="n">
        <f aca="false">TRUNC(E80*F80,2)</f>
        <v>33.14</v>
      </c>
      <c r="J80" s="23" t="n">
        <f aca="false">IF(AND(A80&lt;&gt;"",A79=""),J79+1,J79)</f>
        <v>5</v>
      </c>
      <c r="K80" s="23" t="str">
        <f aca="false">IF(C80="M.O.",G80,"")</f>
        <v/>
      </c>
      <c r="L80" s="23" t="n">
        <f aca="false">IF(AND(F80&lt;&gt;"",K80=""),G80,"")</f>
        <v>33.14</v>
      </c>
      <c r="M80" s="23" t="str">
        <f aca="false">IF(AND(E80="",F80="",D80&lt;&gt;""),A80,"")</f>
        <v/>
      </c>
      <c r="N80" s="23" t="str">
        <f aca="false">IF(M80&lt;&gt;"",SUMIF(J80:J82,J80,K80:K82),"")</f>
        <v/>
      </c>
      <c r="O80" s="23" t="str">
        <f aca="false">IF(M80&lt;&gt;"",SUMIF(J80:J82,J80,L80:L82),"")</f>
        <v/>
      </c>
      <c r="Q80" s="20" t="str">
        <f aca="false">IF(A80="PREÇO TOTAL (c/ taxa):",G80,"")</f>
        <v/>
      </c>
      <c r="AC80" s="22"/>
    </row>
    <row r="81" customFormat="false" ht="14.05" hidden="false" customHeight="true" outlineLevel="0" collapsed="false">
      <c r="A81" s="13" t="n">
        <v>3768</v>
      </c>
      <c r="B81" s="48" t="str">
        <f aca="false">VLOOKUP(A81,Insumos!$A$9:$E$160,2,FALSE())</f>
        <v>LIXA P/ FERRO</v>
      </c>
      <c r="C81" s="49" t="str">
        <f aca="false">VLOOKUP(A81,Insumos!$A$9:$E$160,3,FALSE())</f>
        <v>MAT.</v>
      </c>
      <c r="D81" s="49" t="str">
        <f aca="false">VLOOKUP(A81,Insumos!$A$9:$E$160,4,FALSE())</f>
        <v>UN</v>
      </c>
      <c r="E81" s="46" t="n">
        <v>0.011</v>
      </c>
      <c r="F81" s="47" t="n">
        <f aca="false">VLOOKUP(A81,Insumos!$A$9:$E$160,5,FALSE())</f>
        <v>2.43</v>
      </c>
      <c r="G81" s="47" t="n">
        <f aca="false">TRUNC(E81*F81,2)</f>
        <v>0.02</v>
      </c>
      <c r="J81" s="23" t="n">
        <f aca="false">IF(AND(A81&lt;&gt;"",A80=""),J80+1,J80)</f>
        <v>5</v>
      </c>
      <c r="K81" s="23" t="str">
        <f aca="false">IF(C81="M.O.",G81,"")</f>
        <v/>
      </c>
      <c r="L81" s="23" t="n">
        <f aca="false">IF(AND(F81&lt;&gt;"",K81=""),G81,"")</f>
        <v>0.02</v>
      </c>
      <c r="M81" s="23" t="str">
        <f aca="false">IF(AND(E81="",F81="",D81&lt;&gt;""),A81,"")</f>
        <v/>
      </c>
      <c r="N81" s="23" t="str">
        <f aca="false">IF(M81&lt;&gt;"",SUMIF(J81:J96,J81,K81:K96),"")</f>
        <v/>
      </c>
      <c r="O81" s="23" t="str">
        <f aca="false">IF(M81&lt;&gt;"",SUMIF(J81:J96,J81,L81:L96),"")</f>
        <v/>
      </c>
      <c r="Q81" s="20" t="str">
        <f aca="false">IF(A81="PREÇO TOTAL (c/ taxa):",G81,"")</f>
        <v/>
      </c>
      <c r="AC81" s="22"/>
    </row>
    <row r="82" customFormat="false" ht="14.05" hidden="false" customHeight="true" outlineLevel="0" collapsed="false">
      <c r="A82" s="13" t="n">
        <v>5320</v>
      </c>
      <c r="B82" s="48" t="str">
        <f aca="false">VLOOKUP(A82,Insumos!$A$9:$E$160,2,FALSE())</f>
        <v>REMOVEDOR DE TINTA OLEO/ESMALTE VERNIZ</v>
      </c>
      <c r="C82" s="49" t="str">
        <f aca="false">VLOOKUP(A82,Insumos!$A$9:$E$160,3,FALSE())</f>
        <v>MAT.</v>
      </c>
      <c r="D82" s="49" t="str">
        <f aca="false">VLOOKUP(A82,Insumos!$A$9:$E$160,4,FALSE())</f>
        <v>L</v>
      </c>
      <c r="E82" s="46" t="n">
        <v>0.001</v>
      </c>
      <c r="F82" s="47" t="n">
        <f aca="false">VLOOKUP(A82,Insumos!$A$9:$E$160,5,FALSE())</f>
        <v>25.81</v>
      </c>
      <c r="G82" s="47" t="n">
        <f aca="false">TRUNC(E82*F82,2)</f>
        <v>0.02</v>
      </c>
      <c r="J82" s="23" t="n">
        <f aca="false">IF(AND(A82&lt;&gt;"",A81=""),J81+1,J81)</f>
        <v>5</v>
      </c>
      <c r="K82" s="23" t="str">
        <f aca="false">IF(C82="M.O.",G82,"")</f>
        <v/>
      </c>
      <c r="L82" s="23" t="n">
        <f aca="false">IF(AND(F82&lt;&gt;"",K82=""),G82,"")</f>
        <v>0.02</v>
      </c>
      <c r="M82" s="23" t="str">
        <f aca="false">IF(AND(E82="",F82="",D82&lt;&gt;""),A82,"")</f>
        <v/>
      </c>
      <c r="N82" s="23" t="str">
        <f aca="false">IF(M82&lt;&gt;"",SUMIF(J82:J96,J82,K82:K96),"")</f>
        <v/>
      </c>
      <c r="O82" s="23" t="str">
        <f aca="false">IF(M82&lt;&gt;"",SUMIF(J82:J96,J82,L82:L96),"")</f>
        <v/>
      </c>
      <c r="Q82" s="20" t="str">
        <f aca="false">IF(A82="PREÇO TOTAL (c/ taxa):",G82,"")</f>
        <v/>
      </c>
      <c r="AC82" s="22"/>
    </row>
    <row r="83" customFormat="false" ht="14.05" hidden="false" customHeight="true" outlineLevel="0" collapsed="false">
      <c r="A83" s="13" t="n">
        <v>6111</v>
      </c>
      <c r="B83" s="48" t="str">
        <f aca="false">VLOOKUP(A83,Insumos!$A$9:$E$160,2,FALSE())</f>
        <v>SERVENTE</v>
      </c>
      <c r="C83" s="49" t="str">
        <f aca="false">VLOOKUP(A83,Insumos!$A$9:$E$160,3,FALSE())</f>
        <v>M.O.</v>
      </c>
      <c r="D83" s="49" t="str">
        <f aca="false">VLOOKUP(A83,Insumos!$A$9:$E$160,4,FALSE())</f>
        <v>H</v>
      </c>
      <c r="E83" s="46" t="n">
        <v>0.005</v>
      </c>
      <c r="F83" s="47" t="n">
        <f aca="false">VLOOKUP(A83,Insumos!$A$9:$E$160,5,FALSE())</f>
        <v>7.72</v>
      </c>
      <c r="G83" s="47" t="n">
        <f aca="false">TRUNC(E83*F83,2)</f>
        <v>0.03</v>
      </c>
      <c r="J83" s="23" t="n">
        <f aca="false">IF(AND(A83&lt;&gt;"",A82=""),J82+1,J82)</f>
        <v>5</v>
      </c>
      <c r="K83" s="23" t="n">
        <f aca="false">IF(C83="M.O.",G83,"")</f>
        <v>0.03</v>
      </c>
      <c r="L83" s="23" t="str">
        <f aca="false">IF(AND(F83&lt;&gt;"",K83=""),G83,"")</f>
        <v/>
      </c>
      <c r="M83" s="23" t="str">
        <f aca="false">IF(AND(E83="",F83="",D83&lt;&gt;""),A83,"")</f>
        <v/>
      </c>
      <c r="N83" s="23" t="str">
        <f aca="false">IF(M83&lt;&gt;"",SUMIF(J83:J96,J83,K83:K96),"")</f>
        <v/>
      </c>
      <c r="O83" s="23" t="str">
        <f aca="false">IF(M83&lt;&gt;"",SUMIF(J83:J96,J83,L83:L96),"")</f>
        <v/>
      </c>
      <c r="Q83" s="20" t="str">
        <f aca="false">IF(A83="PREÇO TOTAL (c/ taxa):",G83,"")</f>
        <v/>
      </c>
      <c r="AC83" s="22"/>
    </row>
    <row r="84" customFormat="false" ht="14.05" hidden="false" customHeight="true" outlineLevel="0" collapsed="false">
      <c r="A84" s="13" t="n">
        <v>4783</v>
      </c>
      <c r="B84" s="48" t="str">
        <f aca="false">VLOOKUP(A84,Insumos!$A$9:$E$160,2,FALSE())</f>
        <v>PINTOR</v>
      </c>
      <c r="C84" s="49" t="str">
        <f aca="false">VLOOKUP(A84,Insumos!$A$9:$E$160,3,FALSE())</f>
        <v>M.O.</v>
      </c>
      <c r="D84" s="49" t="str">
        <f aca="false">VLOOKUP(A84,Insumos!$A$9:$E$160,4,FALSE())</f>
        <v>H</v>
      </c>
      <c r="E84" s="46" t="n">
        <v>0.005</v>
      </c>
      <c r="F84" s="47" t="n">
        <f aca="false">VLOOKUP(A84,Insumos!$A$9:$E$160,5,FALSE())</f>
        <v>10.44</v>
      </c>
      <c r="G84" s="47" t="n">
        <f aca="false">TRUNC(E84*F84,2)</f>
        <v>0.05</v>
      </c>
      <c r="J84" s="23" t="n">
        <f aca="false">IF(AND(A84&lt;&gt;"",A83=""),J83+1,J83)</f>
        <v>5</v>
      </c>
      <c r="K84" s="23" t="n">
        <f aca="false">IF(C84="M.O.",G84,"")</f>
        <v>0.05</v>
      </c>
      <c r="L84" s="23" t="str">
        <f aca="false">IF(AND(F84&lt;&gt;"",K84=""),G84,"")</f>
        <v/>
      </c>
      <c r="M84" s="23" t="str">
        <f aca="false">IF(AND(E84="",F84="",D84&lt;&gt;""),A84,"")</f>
        <v/>
      </c>
      <c r="N84" s="23" t="str">
        <f aca="false">IF(M84&lt;&gt;"",SUMIF(J84:J96,J84,K84:K96),"")</f>
        <v/>
      </c>
      <c r="O84" s="23" t="str">
        <f aca="false">IF(M84&lt;&gt;"",SUMIF(J84:J96,J84,L84:L96),"")</f>
        <v/>
      </c>
      <c r="Q84" s="20" t="str">
        <f aca="false">IF(A84="PREÇO TOTAL (c/ taxa):",G84,"")</f>
        <v/>
      </c>
      <c r="AC84" s="22"/>
    </row>
    <row r="85" customFormat="false" ht="14.05" hidden="false" customHeight="true" outlineLevel="0" collapsed="false">
      <c r="A85" s="13" t="n">
        <v>5318</v>
      </c>
      <c r="B85" s="48" t="str">
        <f aca="false">VLOOKUP(A85,Insumos!$A$9:$E$160,2,FALSE())</f>
        <v>SOLVENTE DILUENTE A BASE DE AGUARRAS</v>
      </c>
      <c r="C85" s="49" t="str">
        <f aca="false">VLOOKUP(A85,Insumos!$A$9:$E$160,3,FALSE())</f>
        <v>MAT.</v>
      </c>
      <c r="D85" s="49" t="str">
        <f aca="false">VLOOKUP(A85,Insumos!$A$9:$E$160,4,FALSE())</f>
        <v>L</v>
      </c>
      <c r="E85" s="46" t="n">
        <v>0.0007</v>
      </c>
      <c r="F85" s="47" t="n">
        <f aca="false">VLOOKUP(A85,Insumos!$A$9:$E$160,5,FALSE())</f>
        <v>9.6</v>
      </c>
      <c r="G85" s="47" t="n">
        <f aca="false">TRUNC(E85*F85,2)</f>
        <v>0</v>
      </c>
      <c r="J85" s="23" t="n">
        <f aca="false">IF(AND(A85&lt;&gt;"",A84=""),J84+1,J84)</f>
        <v>5</v>
      </c>
      <c r="K85" s="23" t="str">
        <f aca="false">IF(C85="M.O.",G85,"")</f>
        <v/>
      </c>
      <c r="L85" s="23" t="n">
        <f aca="false">IF(AND(F85&lt;&gt;"",K85=""),G85,"")</f>
        <v>0</v>
      </c>
      <c r="M85" s="23" t="str">
        <f aca="false">IF(AND(E85="",F85="",D85&lt;&gt;""),A85,"")</f>
        <v/>
      </c>
      <c r="N85" s="23" t="str">
        <f aca="false">IF(M85&lt;&gt;"",SUMIF(J85:J96,J85,K85:K96),"")</f>
        <v/>
      </c>
      <c r="O85" s="23" t="str">
        <f aca="false">IF(M85&lt;&gt;"",SUMIF(J85:J96,J85,L85:L96),"")</f>
        <v/>
      </c>
      <c r="Q85" s="20" t="str">
        <f aca="false">IF(A85="PREÇO TOTAL (c/ taxa):",G85,"")</f>
        <v/>
      </c>
      <c r="AC85" s="22"/>
    </row>
    <row r="86" customFormat="false" ht="14.05" hidden="false" customHeight="true" outlineLevel="0" collapsed="false">
      <c r="A86" s="13" t="n">
        <v>7288</v>
      </c>
      <c r="B86" s="48" t="str">
        <f aca="false">VLOOKUP(A86,Insumos!$A$9:$E$160,2,FALSE())</f>
        <v>TINTA ESMALTE SINTETICO FOSCO</v>
      </c>
      <c r="C86" s="49" t="str">
        <f aca="false">VLOOKUP(A86,Insumos!$A$9:$E$160,3,FALSE())</f>
        <v>MAT.</v>
      </c>
      <c r="D86" s="49" t="str">
        <f aca="false">VLOOKUP(A86,Insumos!$A$9:$E$160,4,FALSE())</f>
        <v>L</v>
      </c>
      <c r="E86" s="46" t="n">
        <v>0.0024</v>
      </c>
      <c r="F86" s="47" t="n">
        <f aca="false">VLOOKUP(A86,Insumos!$A$9:$E$160,5,FALSE())</f>
        <v>16.88</v>
      </c>
      <c r="G86" s="47" t="n">
        <f aca="false">TRUNC(E86*F86,2)</f>
        <v>0.04</v>
      </c>
      <c r="J86" s="23" t="n">
        <f aca="false">IF(AND(A86&lt;&gt;"",A85=""),J85+1,J85)</f>
        <v>5</v>
      </c>
      <c r="K86" s="23" t="str">
        <f aca="false">IF(C86="M.O.",G86,"")</f>
        <v/>
      </c>
      <c r="L86" s="23" t="n">
        <f aca="false">IF(AND(F86&lt;&gt;"",K86=""),G86,"")</f>
        <v>0.04</v>
      </c>
      <c r="M86" s="23" t="str">
        <f aca="false">IF(AND(E86="",F86="",D86&lt;&gt;""),A86,"")</f>
        <v/>
      </c>
      <c r="N86" s="23" t="str">
        <f aca="false">IF(M86&lt;&gt;"",SUMIF(J86:J96,J86,K86:K96),"")</f>
        <v/>
      </c>
      <c r="O86" s="23" t="str">
        <f aca="false">IF(M86&lt;&gt;"",SUMIF(J86:J96,J86,L86:L96),"")</f>
        <v/>
      </c>
      <c r="Q86" s="20" t="str">
        <f aca="false">IF(A86="PREÇO TOTAL (c/ taxa):",G86,"")</f>
        <v/>
      </c>
      <c r="AC86" s="22"/>
    </row>
    <row r="87" customFormat="false" ht="15" hidden="false" customHeight="true" outlineLevel="0" collapsed="false">
      <c r="A87" s="50" t="s">
        <v>229</v>
      </c>
      <c r="B87" s="50"/>
      <c r="C87" s="50"/>
      <c r="D87" s="50"/>
      <c r="E87" s="50"/>
      <c r="F87" s="50"/>
      <c r="G87" s="51" t="n">
        <f aca="false">SUMIF(J74:J86,J87,K74:K86)</f>
        <v>23.92</v>
      </c>
      <c r="J87" s="23" t="n">
        <f aca="false">IF(AND(A87&lt;&gt;"",A86=""),J86+1,J86)</f>
        <v>5</v>
      </c>
      <c r="K87" s="23" t="str">
        <f aca="false">IF(C87="M.O.",G87,"")</f>
        <v/>
      </c>
      <c r="L87" s="23" t="str">
        <f aca="false">IF(AND(F87&lt;&gt;"",K87=""),G87,"")</f>
        <v/>
      </c>
      <c r="M87" s="23" t="str">
        <f aca="false">IF(AND(E87="",F87="",D87&lt;&gt;""),A87,"")</f>
        <v/>
      </c>
      <c r="N87" s="23" t="str">
        <f aca="false">IF(M87&lt;&gt;"",SUMIF(J87:J96,J87,K87:K96),"")</f>
        <v/>
      </c>
      <c r="O87" s="23" t="str">
        <f aca="false">IF(M87&lt;&gt;"",SUMIF(J87:J96,J87,L87:L96),"")</f>
        <v/>
      </c>
      <c r="Q87" s="20" t="str">
        <f aca="false">IF(A87="PREÇO TOTAL (c/ taxa):",G87,"")</f>
        <v/>
      </c>
      <c r="AC87" s="22"/>
    </row>
    <row r="88" customFormat="false" ht="15" hidden="false" customHeight="true" outlineLevel="0" collapsed="false">
      <c r="A88" s="50" t="s">
        <v>232</v>
      </c>
      <c r="B88" s="50"/>
      <c r="C88" s="50"/>
      <c r="D88" s="50"/>
      <c r="E88" s="50"/>
      <c r="F88" s="50"/>
      <c r="G88" s="51" t="n">
        <f aca="false">SUMIF(J74:J87,J88,L74:L87)</f>
        <v>42.76</v>
      </c>
      <c r="J88" s="23" t="n">
        <f aca="false">IF(AND(A88&lt;&gt;"",A87=""),J87+1,J87)</f>
        <v>5</v>
      </c>
      <c r="K88" s="23" t="str">
        <f aca="false">IF(C88="M.O.",G88,"")</f>
        <v/>
      </c>
      <c r="L88" s="23" t="str">
        <f aca="false">IF(AND(F88&lt;&gt;"",K88=""),G88,"")</f>
        <v/>
      </c>
      <c r="M88" s="23" t="str">
        <f aca="false">IF(AND(E88="",F88="",D88&lt;&gt;""),A88,"")</f>
        <v/>
      </c>
      <c r="N88" s="23" t="str">
        <f aca="false">IF(M88&lt;&gt;"",SUMIF(J88:J96,J88,K88:K96),"")</f>
        <v/>
      </c>
      <c r="O88" s="23" t="str">
        <f aca="false">IF(M88&lt;&gt;"",SUMIF(J88:J96,J88,L88:L96),"")</f>
        <v/>
      </c>
      <c r="Q88" s="20" t="str">
        <f aca="false">IF(A88="PREÇO TOTAL (c/ taxa):",G88,"")</f>
        <v/>
      </c>
      <c r="AC88" s="22"/>
    </row>
    <row r="89" customFormat="false" ht="15" hidden="false" customHeight="true" outlineLevel="0" collapsed="false">
      <c r="A89" s="50" t="s">
        <v>250</v>
      </c>
      <c r="B89" s="50"/>
      <c r="C89" s="50"/>
      <c r="D89" s="50"/>
      <c r="E89" s="50"/>
      <c r="F89" s="50"/>
      <c r="G89" s="51" t="n">
        <f aca="false">SUM(G87:G88)</f>
        <v>66.68</v>
      </c>
      <c r="J89" s="23" t="n">
        <f aca="false">IF(AND(A89&lt;&gt;"",A88=""),J88+1,J88)</f>
        <v>5</v>
      </c>
      <c r="K89" s="23" t="str">
        <f aca="false">IF(C89="M.O.",G89,"")</f>
        <v/>
      </c>
      <c r="L89" s="23" t="str">
        <f aca="false">IF(AND(F89&lt;&gt;"",K89=""),G89,"")</f>
        <v/>
      </c>
      <c r="M89" s="23" t="str">
        <f aca="false">IF(AND(E89="",F89="",D89&lt;&gt;""),A89,"")</f>
        <v/>
      </c>
      <c r="N89" s="23" t="str">
        <f aca="false">IF(M89&lt;&gt;"",SUMIF(J89:J96,J89,K89:K96),"")</f>
        <v/>
      </c>
      <c r="O89" s="23" t="str">
        <f aca="false">IF(M89&lt;&gt;"",SUMIF(J89:J96,J89,L89:L96),"")</f>
        <v/>
      </c>
      <c r="Q89" s="20" t="str">
        <f aca="false">IF(A89="PREÇO TOTAL (c/ taxa):",G89,"")</f>
        <v/>
      </c>
      <c r="AC89" s="22"/>
    </row>
    <row r="90" customFormat="false" ht="14.05" hidden="false" customHeight="true" outlineLevel="0" collapsed="false">
      <c r="A90" s="50" t="s">
        <v>251</v>
      </c>
      <c r="B90" s="50"/>
      <c r="C90" s="50"/>
      <c r="D90" s="50"/>
      <c r="E90" s="50"/>
      <c r="F90" s="50"/>
      <c r="G90" s="51" t="n">
        <v>0</v>
      </c>
      <c r="J90" s="23" t="n">
        <f aca="false">IF(AND(A90&lt;&gt;"",A89=""),J89+1,J89)</f>
        <v>5</v>
      </c>
      <c r="K90" s="23" t="str">
        <f aca="false">IF(C90="M.O.",G90,"")</f>
        <v/>
      </c>
      <c r="L90" s="23" t="str">
        <f aca="false">IF(AND(F90&lt;&gt;"",K90=""),G90,"")</f>
        <v/>
      </c>
      <c r="M90" s="23" t="str">
        <f aca="false">IF(AND(E90="",F90="",D90&lt;&gt;""),A90,"")</f>
        <v/>
      </c>
      <c r="N90" s="23" t="str">
        <f aca="false">IF(M90&lt;&gt;"",SUMIF(J90:J96,J90,K90:K96),"")</f>
        <v/>
      </c>
      <c r="O90" s="23" t="str">
        <f aca="false">IF(M90&lt;&gt;"",SUMIF(J90:J96,J90,L90:L96),"")</f>
        <v/>
      </c>
      <c r="Q90" s="20" t="str">
        <f aca="false">IF(A90="PREÇO TOTAL (c/ taxa):",G90,"")</f>
        <v/>
      </c>
      <c r="AC90" s="22"/>
    </row>
    <row r="91" customFormat="false" ht="14.05" hidden="false" customHeight="true" outlineLevel="0" collapsed="false">
      <c r="A91" s="50" t="s">
        <v>252</v>
      </c>
      <c r="B91" s="50"/>
      <c r="C91" s="50"/>
      <c r="D91" s="50"/>
      <c r="E91" s="50"/>
      <c r="F91" s="50"/>
      <c r="G91" s="51" t="n">
        <f aca="false">TRUNC(G89*$G$9,2)</f>
        <v>16.8</v>
      </c>
      <c r="J91" s="23" t="n">
        <f aca="false">IF(AND(A91&lt;&gt;"",A90=""),J90+1,J90)</f>
        <v>5</v>
      </c>
      <c r="K91" s="23" t="str">
        <f aca="false">IF(C91="M.O.",G91,"")</f>
        <v/>
      </c>
      <c r="L91" s="23" t="str">
        <f aca="false">IF(AND(F91&lt;&gt;"",K91=""),G91,"")</f>
        <v/>
      </c>
      <c r="M91" s="23" t="str">
        <f aca="false">IF(AND(E91="",F91="",D91&lt;&gt;""),A91,"")</f>
        <v/>
      </c>
      <c r="N91" s="23" t="str">
        <f aca="false">IF(M91&lt;&gt;"",SUMIF(J91:J97,J91,K91:K97),"")</f>
        <v/>
      </c>
      <c r="O91" s="23" t="str">
        <f aca="false">IF(M91&lt;&gt;"",SUMIF(J91:J97,J91,L91:L97),"")</f>
        <v/>
      </c>
      <c r="Q91" s="20" t="str">
        <f aca="false">IF(A91="PREÇO TOTAL (c/ taxa):",G91,"")</f>
        <v/>
      </c>
      <c r="AC91" s="22"/>
    </row>
    <row r="92" customFormat="false" ht="14.05" hidden="false" customHeight="true" outlineLevel="0" collapsed="false">
      <c r="A92" s="50" t="s">
        <v>253</v>
      </c>
      <c r="B92" s="50"/>
      <c r="C92" s="50"/>
      <c r="D92" s="50"/>
      <c r="E92" s="50"/>
      <c r="F92" s="50"/>
      <c r="G92" s="51" t="n">
        <v>0</v>
      </c>
      <c r="J92" s="23" t="n">
        <f aca="false">IF(AND(A92&lt;&gt;"",A91=""),J91+1,J91)</f>
        <v>5</v>
      </c>
      <c r="K92" s="23" t="str">
        <f aca="false">IF(C92="M.O.",G92,"")</f>
        <v/>
      </c>
      <c r="L92" s="23" t="str">
        <f aca="false">IF(AND(F92&lt;&gt;"",K92=""),G92,"")</f>
        <v/>
      </c>
      <c r="M92" s="23" t="str">
        <f aca="false">IF(AND(E92="",F92="",D92&lt;&gt;""),A92,"")</f>
        <v/>
      </c>
      <c r="N92" s="23" t="str">
        <f aca="false">IF(M92&lt;&gt;"",SUMIF(J92:J98,J92,K92:K98),"")</f>
        <v/>
      </c>
      <c r="O92" s="23" t="str">
        <f aca="false">IF(M92&lt;&gt;"",SUMIF(J92:J98,J92,L92:L98),"")</f>
        <v/>
      </c>
      <c r="Q92" s="20" t="str">
        <f aca="false">IF(A92="PREÇO TOTAL (c/ taxa):",G92,"")</f>
        <v/>
      </c>
      <c r="AC92" s="22"/>
    </row>
    <row r="93" customFormat="false" ht="14.05" hidden="false" customHeight="true" outlineLevel="0" collapsed="false">
      <c r="A93" s="50" t="s">
        <v>254</v>
      </c>
      <c r="B93" s="50"/>
      <c r="C93" s="50"/>
      <c r="D93" s="50"/>
      <c r="E93" s="50"/>
      <c r="F93" s="50"/>
      <c r="G93" s="51" t="n">
        <f aca="false">SUM(G90:G92)</f>
        <v>16.8</v>
      </c>
      <c r="J93" s="23" t="n">
        <f aca="false">IF(AND(A93&lt;&gt;"",A92=""),J92+1,J92)</f>
        <v>5</v>
      </c>
      <c r="K93" s="23" t="str">
        <f aca="false">IF(C93="M.O.",G93,"")</f>
        <v/>
      </c>
      <c r="L93" s="23" t="str">
        <f aca="false">IF(AND(F93&lt;&gt;"",K93=""),G93,"")</f>
        <v/>
      </c>
      <c r="M93" s="23" t="str">
        <f aca="false">IF(AND(E93="",F93="",D93&lt;&gt;""),A93,"")</f>
        <v/>
      </c>
      <c r="N93" s="23" t="str">
        <f aca="false">IF(M93&lt;&gt;"",SUMIF(J93:J99,J93,K93:K99),"")</f>
        <v/>
      </c>
      <c r="O93" s="23" t="str">
        <f aca="false">IF(M93&lt;&gt;"",SUMIF(J93:J99,J93,L93:L99),"")</f>
        <v/>
      </c>
      <c r="Q93" s="20" t="str">
        <f aca="false">IF(A93="PREÇO TOTAL (c/ taxa):",G93,"")</f>
        <v/>
      </c>
      <c r="AC93" s="22"/>
    </row>
    <row r="94" customFormat="false" ht="14.05" hidden="false" customHeight="true" outlineLevel="0" collapsed="false">
      <c r="A94" s="50" t="s">
        <v>256</v>
      </c>
      <c r="B94" s="50"/>
      <c r="C94" s="50"/>
      <c r="D94" s="50"/>
      <c r="E94" s="50"/>
      <c r="F94" s="50"/>
      <c r="G94" s="51" t="n">
        <f aca="false">G89+G93</f>
        <v>83.48</v>
      </c>
      <c r="J94" s="23" t="n">
        <f aca="false">IF(AND(A94&lt;&gt;"",A93=""),J93+1,J93)</f>
        <v>5</v>
      </c>
      <c r="K94" s="23" t="str">
        <f aca="false">IF(C94="M.O.",G94,"")</f>
        <v/>
      </c>
      <c r="L94" s="23" t="str">
        <f aca="false">IF(AND(F94&lt;&gt;"",K94=""),G94,"")</f>
        <v/>
      </c>
      <c r="M94" s="23" t="str">
        <f aca="false">IF(AND(E94="",F94="",D94&lt;&gt;""),A94,"")</f>
        <v/>
      </c>
      <c r="N94" s="23" t="str">
        <f aca="false">IF(M94&lt;&gt;"",SUMIF(J94:J100,J94,K94:K100),"")</f>
        <v/>
      </c>
      <c r="O94" s="23" t="str">
        <f aca="false">IF(M94&lt;&gt;"",SUMIF(J94:J100,J94,L94:L100),"")</f>
        <v/>
      </c>
      <c r="Q94" s="20" t="str">
        <f aca="false">IF(A94="PREÇO TOTAL (c/ taxa):",G94,"")</f>
        <v/>
      </c>
      <c r="AC94" s="22"/>
    </row>
    <row r="95" customFormat="false" ht="14.05" hidden="false" customHeight="true" outlineLevel="0" collapsed="false">
      <c r="A95" s="50" t="s">
        <v>257</v>
      </c>
      <c r="B95" s="50"/>
      <c r="C95" s="50"/>
      <c r="D95" s="50"/>
      <c r="E95" s="50"/>
      <c r="F95" s="50"/>
      <c r="G95" s="51" t="n">
        <v>80</v>
      </c>
      <c r="J95" s="23" t="n">
        <f aca="false">IF(AND(A95&lt;&gt;"",A94=""),J94+1,J94)</f>
        <v>5</v>
      </c>
      <c r="K95" s="23" t="str">
        <f aca="false">IF(C95="M.O.",G95,"")</f>
        <v/>
      </c>
      <c r="L95" s="23" t="str">
        <f aca="false">IF(AND(F95&lt;&gt;"",K95=""),G95,"")</f>
        <v/>
      </c>
      <c r="M95" s="23" t="str">
        <f aca="false">IF(AND(E95="",F95="",D95&lt;&gt;""),A95,"")</f>
        <v/>
      </c>
      <c r="N95" s="23" t="str">
        <f aca="false">IF(M95&lt;&gt;"",SUMIF(J95:J101,J95,K95:K101),"")</f>
        <v/>
      </c>
      <c r="O95" s="23" t="str">
        <f aca="false">IF(M95&lt;&gt;"",SUMIF(J95:J101,J95,L95:L101),"")</f>
        <v/>
      </c>
      <c r="Q95" s="20" t="str">
        <f aca="false">IF(A95="PREÇO TOTAL (c/ taxa):",G95,"")</f>
        <v/>
      </c>
      <c r="AC95" s="22"/>
    </row>
    <row r="96" customFormat="false" ht="14.05" hidden="false" customHeight="true" outlineLevel="0" collapsed="false">
      <c r="A96" s="50" t="s">
        <v>258</v>
      </c>
      <c r="B96" s="50"/>
      <c r="C96" s="50"/>
      <c r="D96" s="50"/>
      <c r="E96" s="50"/>
      <c r="F96" s="50"/>
      <c r="G96" s="51" t="n">
        <f aca="false">TRUNC(G95*G94,2)</f>
        <v>6678.4</v>
      </c>
      <c r="J96" s="23" t="n">
        <f aca="false">IF(AND(A96&lt;&gt;"",A95=""),J95+1,J95)</f>
        <v>5</v>
      </c>
      <c r="K96" s="23" t="str">
        <f aca="false">IF(C96="M.O.",G96,"")</f>
        <v/>
      </c>
      <c r="L96" s="23" t="str">
        <f aca="false">IF(AND(F96&lt;&gt;"",K96=""),G96,"")</f>
        <v/>
      </c>
      <c r="M96" s="23" t="str">
        <f aca="false">IF(AND(E96="",F96="",D96&lt;&gt;""),A96,"")</f>
        <v/>
      </c>
      <c r="N96" s="23" t="str">
        <f aca="false">IF(M96&lt;&gt;"",SUMIF(J96:J102,J96,K96:K102),"")</f>
        <v/>
      </c>
      <c r="O96" s="23" t="str">
        <f aca="false">IF(M96&lt;&gt;"",SUMIF(J96:J102,J96,L96:L102),"")</f>
        <v/>
      </c>
      <c r="Q96" s="20" t="n">
        <f aca="false">IF(A96="PREÇO TOTAL (c/ taxa):",G96,"")</f>
        <v>6678.4</v>
      </c>
      <c r="AC96" s="22"/>
    </row>
    <row r="97" customFormat="false" ht="14.05" hidden="false" customHeight="true" outlineLevel="0" collapsed="false">
      <c r="A97" s="52"/>
      <c r="B97" s="52"/>
      <c r="C97" s="52"/>
      <c r="D97" s="52"/>
      <c r="E97" s="52"/>
      <c r="F97" s="52"/>
      <c r="G97" s="52"/>
      <c r="J97" s="23" t="n">
        <f aca="false">IF(AND(A97&lt;&gt;"",A96=""),J96+1,J96)</f>
        <v>5</v>
      </c>
      <c r="K97" s="23" t="str">
        <f aca="false">IF(C97="M.O.",G97,"")</f>
        <v/>
      </c>
      <c r="L97" s="23" t="str">
        <f aca="false">IF(AND(F97&lt;&gt;"",K97=""),G97,"")</f>
        <v/>
      </c>
      <c r="M97" s="23" t="str">
        <f aca="false">IF(AND(E97="",F97="",D97&lt;&gt;""),A97,"")</f>
        <v/>
      </c>
      <c r="N97" s="23" t="str">
        <f aca="false">IF(M97&lt;&gt;"",SUMIF(J97:J103,J97,K97:K103),"")</f>
        <v/>
      </c>
      <c r="O97" s="23" t="str">
        <f aca="false">IF(M97&lt;&gt;"",SUMIF(J97:J103,J97,L97:L103),"")</f>
        <v/>
      </c>
      <c r="Q97" s="20" t="str">
        <f aca="false">IF(A97="PREÇO TOTAL (c/ taxa):",G97,"")</f>
        <v/>
      </c>
      <c r="AC97" s="22"/>
    </row>
    <row r="98" customFormat="false" ht="37.3" hidden="false" customHeight="true" outlineLevel="0" collapsed="false">
      <c r="A98" s="44" t="s">
        <v>275</v>
      </c>
      <c r="B98" s="44" t="s">
        <v>276</v>
      </c>
      <c r="C98" s="45" t="s">
        <v>248</v>
      </c>
      <c r="D98" s="45" t="s">
        <v>274</v>
      </c>
      <c r="E98" s="46"/>
      <c r="F98" s="47"/>
      <c r="G98" s="47"/>
      <c r="J98" s="23" t="n">
        <f aca="false">IF(AND(A98&lt;&gt;"",A97=""),J97+1,J97)</f>
        <v>6</v>
      </c>
      <c r="K98" s="23" t="str">
        <f aca="false">IF(C98="M.O.",G98,"")</f>
        <v/>
      </c>
      <c r="L98" s="23" t="str">
        <f aca="false">IF(AND(F98&lt;&gt;"",K98=""),G98,"")</f>
        <v/>
      </c>
      <c r="M98" s="23" t="str">
        <f aca="false">IF(AND(E98="",F98="",D98&lt;&gt;""),A98,"")</f>
        <v>01.02.02</v>
      </c>
      <c r="N98" s="23" t="n">
        <f aca="false">IF(M98&lt;&gt;"",SUMIF(J98:J104,J98,K98:K104),"")</f>
        <v>47.69</v>
      </c>
      <c r="O98" s="23" t="n">
        <f aca="false">IF(M98&lt;&gt;"",SUMIF(J98:J104,J98,L98:L104),"")</f>
        <v>64.41</v>
      </c>
      <c r="Q98" s="20" t="str">
        <f aca="false">IF(A98="PREÇO TOTAL (c/ taxa):",G98,"")</f>
        <v/>
      </c>
      <c r="AC98" s="22"/>
    </row>
    <row r="99" customFormat="false" ht="14.05" hidden="false" customHeight="true" outlineLevel="0" collapsed="false">
      <c r="A99" s="13" t="n">
        <v>6115</v>
      </c>
      <c r="B99" s="48" t="str">
        <f aca="false">VLOOKUP(A99,Insumos!$A$9:$E$160,2,FALSE())</f>
        <v>AJUDANTE</v>
      </c>
      <c r="C99" s="49" t="str">
        <f aca="false">VLOOKUP(A99,Insumos!$A$9:$E$160,3,FALSE())</f>
        <v>M.O.</v>
      </c>
      <c r="D99" s="49" t="str">
        <f aca="false">VLOOKUP(A99,Insumos!$A$9:$E$160,4,FALSE())</f>
        <v>H</v>
      </c>
      <c r="E99" s="46" t="n">
        <v>2.0125</v>
      </c>
      <c r="F99" s="47" t="n">
        <f aca="false">VLOOKUP(A99,Insumos!$A$9:$E$160,5,FALSE())</f>
        <v>7.72</v>
      </c>
      <c r="G99" s="47" t="n">
        <f aca="false">TRUNC(E99*F99,2)</f>
        <v>15.53</v>
      </c>
      <c r="J99" s="23" t="n">
        <f aca="false">IF(AND(A99&lt;&gt;"",A98=""),J98+1,J98)</f>
        <v>6</v>
      </c>
      <c r="K99" s="23" t="n">
        <f aca="false">IF(C99="M.O.",G99,"")</f>
        <v>15.53</v>
      </c>
      <c r="L99" s="23" t="str">
        <f aca="false">IF(AND(F99&lt;&gt;"",K99=""),G99,"")</f>
        <v/>
      </c>
      <c r="M99" s="23" t="str">
        <f aca="false">IF(AND(E99="",F99="",D99&lt;&gt;""),A99,"")</f>
        <v/>
      </c>
      <c r="N99" s="23" t="str">
        <f aca="false">IF(M99&lt;&gt;"",SUMIF(J99:J105,J99,K99:K105),"")</f>
        <v/>
      </c>
      <c r="O99" s="23" t="str">
        <f aca="false">IF(M99&lt;&gt;"",SUMIF(J99:J105,J99,L99:L105),"")</f>
        <v/>
      </c>
      <c r="Q99" s="20" t="str">
        <f aca="false">IF(A99="PREÇO TOTAL (c/ taxa):",G99,"")</f>
        <v/>
      </c>
      <c r="AC99" s="22"/>
    </row>
    <row r="100" customFormat="false" ht="25.35" hidden="false" customHeight="true" outlineLevel="0" collapsed="false">
      <c r="A100" s="13" t="n">
        <v>10997</v>
      </c>
      <c r="B100" s="48" t="str">
        <f aca="false">VLOOKUP(A100,Insumos!$A$9:$E$160,2,FALSE())</f>
        <v>ELETRODO AWS E-7018 (OK 48.04; WI 718) D=4MM (SOLDA ELETRICA)</v>
      </c>
      <c r="C100" s="49" t="str">
        <f aca="false">VLOOKUP(A100,Insumos!$A$9:$E$160,3,FALSE())</f>
        <v>MAT.</v>
      </c>
      <c r="D100" s="49" t="str">
        <f aca="false">VLOOKUP(A100,Insumos!$A$9:$E$160,4,FALSE())</f>
        <v>KG</v>
      </c>
      <c r="E100" s="46" t="n">
        <v>0.2</v>
      </c>
      <c r="F100" s="47" t="n">
        <f aca="false">VLOOKUP(A100,Insumos!$A$9:$E$160,5,FALSE())</f>
        <v>17.95</v>
      </c>
      <c r="G100" s="47" t="n">
        <f aca="false">TRUNC(E100*F100,2)</f>
        <v>3.59</v>
      </c>
      <c r="J100" s="23" t="n">
        <f aca="false">IF(AND(A100&lt;&gt;"",A99=""),J99+1,J99)</f>
        <v>6</v>
      </c>
      <c r="K100" s="23" t="str">
        <f aca="false">IF(C100="M.O.",G100,"")</f>
        <v/>
      </c>
      <c r="L100" s="23" t="n">
        <f aca="false">IF(AND(F100&lt;&gt;"",K100=""),G100,"")</f>
        <v>3.59</v>
      </c>
      <c r="M100" s="23" t="str">
        <f aca="false">IF(AND(E100="",F100="",D100&lt;&gt;""),A100,"")</f>
        <v/>
      </c>
      <c r="N100" s="23" t="str">
        <f aca="false">IF(M100&lt;&gt;"",SUMIF(J100:J106,J100,K100:K106),"")</f>
        <v/>
      </c>
      <c r="O100" s="23" t="str">
        <f aca="false">IF(M100&lt;&gt;"",SUMIF(J100:J106,J100,L100:L106),"")</f>
        <v/>
      </c>
      <c r="Q100" s="20" t="str">
        <f aca="false">IF(A100="PREÇO TOTAL (c/ taxa):",G100,"")</f>
        <v/>
      </c>
      <c r="AC100" s="22"/>
    </row>
    <row r="101" customFormat="false" ht="14.05" hidden="false" customHeight="true" outlineLevel="0" collapsed="false">
      <c r="A101" s="13" t="n">
        <v>2700</v>
      </c>
      <c r="B101" s="48" t="str">
        <f aca="false">VLOOKUP(A101,Insumos!$A$9:$E$160,2,FALSE())</f>
        <v>MONTADOR</v>
      </c>
      <c r="C101" s="49" t="str">
        <f aca="false">VLOOKUP(A101,Insumos!$A$9:$E$160,3,FALSE())</f>
        <v>M.O.</v>
      </c>
      <c r="D101" s="49" t="str">
        <f aca="false">VLOOKUP(A101,Insumos!$A$9:$E$160,4,FALSE())</f>
        <v>H</v>
      </c>
      <c r="E101" s="46" t="n">
        <v>1.25</v>
      </c>
      <c r="F101" s="47" t="n">
        <f aca="false">VLOOKUP(A101,Insumos!$A$9:$E$160,5,FALSE())</f>
        <v>18.1</v>
      </c>
      <c r="G101" s="47" t="n">
        <f aca="false">TRUNC(E101*F101,2)</f>
        <v>22.62</v>
      </c>
      <c r="J101" s="23" t="n">
        <f aca="false">IF(AND(A101&lt;&gt;"",A100=""),J100+1,J100)</f>
        <v>6</v>
      </c>
      <c r="K101" s="23" t="n">
        <f aca="false">IF(C101="M.O.",G101,"")</f>
        <v>22.62</v>
      </c>
      <c r="L101" s="23" t="str">
        <f aca="false">IF(AND(F101&lt;&gt;"",K101=""),G101,"")</f>
        <v/>
      </c>
      <c r="M101" s="23" t="str">
        <f aca="false">IF(AND(E101="",F101="",D101&lt;&gt;""),A101,"")</f>
        <v/>
      </c>
      <c r="N101" s="23" t="str">
        <f aca="false">IF(M101&lt;&gt;"",SUMIF(J101:J107,J101,K101:K107),"")</f>
        <v/>
      </c>
      <c r="O101" s="23" t="str">
        <f aca="false">IF(M101&lt;&gt;"",SUMIF(J101:J107,J101,L101:L107),"")</f>
        <v/>
      </c>
      <c r="Q101" s="20" t="str">
        <f aca="false">IF(A101="PREÇO TOTAL (c/ taxa):",G101,"")</f>
        <v/>
      </c>
      <c r="AC101" s="22"/>
    </row>
    <row r="102" customFormat="false" ht="14.05" hidden="false" customHeight="true" outlineLevel="0" collapsed="false">
      <c r="A102" s="13" t="n">
        <v>6160</v>
      </c>
      <c r="B102" s="48" t="str">
        <f aca="false">VLOOKUP(A102,Insumos!$A$9:$E$160,2,FALSE())</f>
        <v>SOLDADOR</v>
      </c>
      <c r="C102" s="49" t="str">
        <f aca="false">VLOOKUP(A102,Insumos!$A$9:$E$160,3,FALSE())</f>
        <v>M.O.</v>
      </c>
      <c r="D102" s="49" t="str">
        <f aca="false">VLOOKUP(A102,Insumos!$A$9:$E$160,4,FALSE())</f>
        <v>H</v>
      </c>
      <c r="E102" s="46" t="n">
        <v>0.75</v>
      </c>
      <c r="F102" s="47" t="n">
        <f aca="false">VLOOKUP(A102,Insumos!$A$9:$E$160,5,FALSE())</f>
        <v>12.72</v>
      </c>
      <c r="G102" s="47" t="n">
        <f aca="false">TRUNC(E102*F102,2)</f>
        <v>9.54</v>
      </c>
      <c r="J102" s="23" t="n">
        <f aca="false">IF(AND(A102&lt;&gt;"",A101=""),J101+1,J101)</f>
        <v>6</v>
      </c>
      <c r="K102" s="23" t="n">
        <f aca="false">IF(C102="M.O.",G102,"")</f>
        <v>9.54</v>
      </c>
      <c r="L102" s="23" t="str">
        <f aca="false">IF(AND(F102&lt;&gt;"",K102=""),G102,"")</f>
        <v/>
      </c>
      <c r="M102" s="23" t="str">
        <f aca="false">IF(AND(E102="",F102="",D102&lt;&gt;""),A102,"")</f>
        <v/>
      </c>
      <c r="N102" s="23" t="str">
        <f aca="false">IF(M102&lt;&gt;"",SUMIF(J102:J108,J102,K102:K108),"")</f>
        <v/>
      </c>
      <c r="O102" s="23" t="str">
        <f aca="false">IF(M102&lt;&gt;"",SUMIF(J102:J108,J102,L102:L108),"")</f>
        <v/>
      </c>
      <c r="Q102" s="20" t="str">
        <f aca="false">IF(A102="PREÇO TOTAL (c/ taxa):",G102,"")</f>
        <v/>
      </c>
      <c r="AC102" s="22"/>
    </row>
    <row r="103" customFormat="false" ht="25.35" hidden="false" customHeight="true" outlineLevel="0" collapsed="false">
      <c r="A103" s="13" t="s">
        <v>203</v>
      </c>
      <c r="B103" s="48" t="str">
        <f aca="false">VLOOKUP(A103,Insumos!$A$9:$E$160,2,FALSE())</f>
        <v>TUBO ACO GALV C/ COSTURA DIN 2440/NBR 5580 CLASSE MEDIA Ø 45 MM</v>
      </c>
      <c r="C103" s="49" t="str">
        <f aca="false">VLOOKUP(A103,Insumos!$A$9:$E$160,3,FALSE())</f>
        <v>MAT.</v>
      </c>
      <c r="D103" s="49" t="str">
        <f aca="false">VLOOKUP(A103,Insumos!$A$9:$E$160,4,FALSE())</f>
        <v>M</v>
      </c>
      <c r="E103" s="46" t="n">
        <v>2.2</v>
      </c>
      <c r="F103" s="47" t="n">
        <f aca="false">VLOOKUP(A103,Insumos!$A$9:$E$160,5,FALSE())</f>
        <v>27.62</v>
      </c>
      <c r="G103" s="47" t="n">
        <f aca="false">TRUNC(E103*F103,2)</f>
        <v>60.76</v>
      </c>
      <c r="J103" s="23" t="n">
        <f aca="false">IF(AND(A103&lt;&gt;"",A102=""),J102+1,J102)</f>
        <v>6</v>
      </c>
      <c r="K103" s="23" t="str">
        <f aca="false">IF(C103="M.O.",G103,"")</f>
        <v/>
      </c>
      <c r="L103" s="23" t="n">
        <f aca="false">IF(AND(F103&lt;&gt;"",K103=""),G103,"")</f>
        <v>60.76</v>
      </c>
      <c r="M103" s="23" t="str">
        <f aca="false">IF(AND(E103="",F103="",D103&lt;&gt;""),A103,"")</f>
        <v/>
      </c>
      <c r="N103" s="23" t="str">
        <f aca="false">IF(M103&lt;&gt;"",SUMIF(J103:J109,J103,K103:K109),"")</f>
        <v/>
      </c>
      <c r="O103" s="23" t="str">
        <f aca="false">IF(M103&lt;&gt;"",SUMIF(J103:J109,J103,L103:L109),"")</f>
        <v/>
      </c>
      <c r="Q103" s="20" t="str">
        <f aca="false">IF(A103="PREÇO TOTAL (c/ taxa):",G103,"")</f>
        <v/>
      </c>
      <c r="AC103" s="22"/>
    </row>
    <row r="104" customFormat="false" ht="14.05" hidden="false" customHeight="true" outlineLevel="0" collapsed="false">
      <c r="A104" s="13" t="n">
        <v>3768</v>
      </c>
      <c r="B104" s="48" t="str">
        <f aca="false">VLOOKUP(A104,Insumos!$A$9:$E$160,2,FALSE())</f>
        <v>LIXA P/ FERRO</v>
      </c>
      <c r="C104" s="49" t="str">
        <f aca="false">VLOOKUP(A104,Insumos!$A$9:$E$160,3,FALSE())</f>
        <v>MAT.</v>
      </c>
      <c r="D104" s="49" t="str">
        <f aca="false">VLOOKUP(A104,Insumos!$A$9:$E$160,4,FALSE())</f>
        <v>UN</v>
      </c>
      <c r="E104" s="46" t="n">
        <v>0.0275</v>
      </c>
      <c r="F104" s="47" t="n">
        <f aca="false">VLOOKUP(A104,Insumos!$A$9:$E$160,5,FALSE())</f>
        <v>2.43</v>
      </c>
      <c r="G104" s="47" t="n">
        <f aca="false">TRUNC(E104*F104,2)</f>
        <v>0.06</v>
      </c>
      <c r="J104" s="23" t="n">
        <f aca="false">IF(AND(A104&lt;&gt;"",A103=""),J103+1,J103)</f>
        <v>6</v>
      </c>
      <c r="K104" s="23" t="str">
        <f aca="false">IF(C104="M.O.",G104,"")</f>
        <v/>
      </c>
      <c r="L104" s="23" t="n">
        <f aca="false">IF(AND(F104&lt;&gt;"",K104=""),G104,"")</f>
        <v>0.06</v>
      </c>
      <c r="M104" s="23" t="str">
        <f aca="false">IF(AND(E104="",F104="",D104&lt;&gt;""),A104,"")</f>
        <v/>
      </c>
      <c r="N104" s="23" t="str">
        <f aca="false">IF(M104&lt;&gt;"",SUMIF(J104:J110,J104,K104:K110),"")</f>
        <v/>
      </c>
      <c r="O104" s="23" t="str">
        <f aca="false">IF(M104&lt;&gt;"",SUMIF(J104:J110,J104,L104:L110),"")</f>
        <v/>
      </c>
      <c r="Q104" s="20" t="str">
        <f aca="false">IF(A104="PREÇO TOTAL (c/ taxa):",G104,"")</f>
        <v/>
      </c>
      <c r="AC104" s="22"/>
    </row>
    <row r="105" customFormat="false" ht="14.05" hidden="false" customHeight="true" outlineLevel="0" collapsed="false">
      <c r="A105" s="13" t="n">
        <v>4783</v>
      </c>
      <c r="B105" s="48" t="str">
        <f aca="false">VLOOKUP(A105,Insumos!$A$9:$E$160,2,FALSE())</f>
        <v>PINTOR</v>
      </c>
      <c r="C105" s="49" t="str">
        <f aca="false">VLOOKUP(A105,Insumos!$A$9:$E$160,3,FALSE())</f>
        <v>M.O.</v>
      </c>
      <c r="D105" s="49" t="str">
        <f aca="false">VLOOKUP(A105,Insumos!$A$9:$E$160,4,FALSE())</f>
        <v>H</v>
      </c>
      <c r="E105" s="46" t="n">
        <v>0.0125</v>
      </c>
      <c r="F105" s="47" t="n">
        <f aca="false">VLOOKUP(A105,Insumos!$A$9:$E$160,5,FALSE())</f>
        <v>10.44</v>
      </c>
      <c r="G105" s="47" t="n">
        <f aca="false">TRUNC(E105*F105,2)</f>
        <v>0.13</v>
      </c>
      <c r="J105" s="23" t="n">
        <f aca="false">IF(AND(A105&lt;&gt;"",A104=""),J104+1,J104)</f>
        <v>6</v>
      </c>
      <c r="K105" s="23" t="n">
        <f aca="false">IF(C105="M.O.",G105,"")</f>
        <v>0.13</v>
      </c>
      <c r="L105" s="23" t="str">
        <f aca="false">IF(AND(F105&lt;&gt;"",K105=""),G105,"")</f>
        <v/>
      </c>
      <c r="M105" s="23" t="str">
        <f aca="false">IF(AND(E105="",F105="",D105&lt;&gt;""),A105,"")</f>
        <v/>
      </c>
      <c r="N105" s="23" t="str">
        <f aca="false">IF(M105&lt;&gt;"",SUMIF(J105:J134,J105,K105:K134),"")</f>
        <v/>
      </c>
      <c r="O105" s="23" t="str">
        <f aca="false">IF(M105&lt;&gt;"",SUMIF(J105:J134,J105,L105:L134),"")</f>
        <v/>
      </c>
      <c r="Q105" s="20" t="str">
        <f aca="false">IF(A105="PREÇO TOTAL (c/ taxa):",G105,"")</f>
        <v/>
      </c>
      <c r="AC105" s="22"/>
    </row>
    <row r="106" customFormat="false" ht="14.05" hidden="false" customHeight="true" outlineLevel="0" collapsed="false">
      <c r="A106" s="13" t="n">
        <v>5318</v>
      </c>
      <c r="B106" s="48" t="str">
        <f aca="false">VLOOKUP(A106,Insumos!$A$9:$E$160,2,FALSE())</f>
        <v>SOLVENTE DILUENTE A BASE DE AGUARRAS</v>
      </c>
      <c r="C106" s="49" t="str">
        <f aca="false">VLOOKUP(A106,Insumos!$A$9:$E$160,3,FALSE())</f>
        <v>MAT.</v>
      </c>
      <c r="D106" s="49" t="str">
        <f aca="false">VLOOKUP(A106,Insumos!$A$9:$E$160,4,FALSE())</f>
        <v>L</v>
      </c>
      <c r="E106" s="46" t="n">
        <v>0.00175</v>
      </c>
      <c r="F106" s="47" t="n">
        <f aca="false">VLOOKUP(A106,Insumos!$A$9:$E$160,5,FALSE())</f>
        <v>9.6</v>
      </c>
      <c r="G106" s="47" t="n">
        <f aca="false">TRUNC(E106*F106,2)</f>
        <v>0.01</v>
      </c>
      <c r="J106" s="23" t="n">
        <f aca="false">IF(AND(A106&lt;&gt;"",A105=""),J105+1,J105)</f>
        <v>6</v>
      </c>
      <c r="K106" s="23" t="str">
        <f aca="false">IF(C106="M.O.",G106,"")</f>
        <v/>
      </c>
      <c r="L106" s="23" t="n">
        <f aca="false">IF(AND(F106&lt;&gt;"",K106=""),G106,"")</f>
        <v>0.01</v>
      </c>
      <c r="M106" s="23" t="str">
        <f aca="false">IF(AND(E106="",F106="",D106&lt;&gt;""),A106,"")</f>
        <v/>
      </c>
      <c r="N106" s="23" t="str">
        <f aca="false">IF(M106&lt;&gt;"",SUMIF(J106:J135,J106,K106:K135),"")</f>
        <v/>
      </c>
      <c r="O106" s="23" t="str">
        <f aca="false">IF(M106&lt;&gt;"",SUMIF(J106:J135,J106,L106:L135),"")</f>
        <v/>
      </c>
      <c r="Q106" s="20" t="str">
        <f aca="false">IF(A106="PREÇO TOTAL (c/ taxa):",G106,"")</f>
        <v/>
      </c>
      <c r="AC106" s="22"/>
    </row>
    <row r="107" customFormat="false" ht="14.05" hidden="false" customHeight="true" outlineLevel="0" collapsed="false">
      <c r="A107" s="13" t="n">
        <v>7288</v>
      </c>
      <c r="B107" s="48" t="str">
        <f aca="false">VLOOKUP(A107,Insumos!$A$9:$E$160,2,FALSE())</f>
        <v>TINTA ESMALTE SINTETICO FOSCO</v>
      </c>
      <c r="C107" s="49" t="str">
        <f aca="false">VLOOKUP(A107,Insumos!$A$9:$E$160,3,FALSE())</f>
        <v>MAT.</v>
      </c>
      <c r="D107" s="49" t="str">
        <f aca="false">VLOOKUP(A107,Insumos!$A$9:$E$160,4,FALSE())</f>
        <v>L</v>
      </c>
      <c r="E107" s="46" t="n">
        <v>0.006</v>
      </c>
      <c r="F107" s="47" t="n">
        <f aca="false">VLOOKUP(A107,Insumos!$A$9:$E$160,5,FALSE())</f>
        <v>16.88</v>
      </c>
      <c r="G107" s="47" t="n">
        <f aca="false">TRUNC(E107*F107,2)</f>
        <v>0.1</v>
      </c>
      <c r="J107" s="23" t="n">
        <f aca="false">IF(AND(A107&lt;&gt;"",A106=""),J106+1,J106)</f>
        <v>6</v>
      </c>
      <c r="K107" s="23" t="str">
        <f aca="false">IF(C107="M.O.",G107,"")</f>
        <v/>
      </c>
      <c r="L107" s="23" t="n">
        <f aca="false">IF(AND(F107&lt;&gt;"",K107=""),G107,"")</f>
        <v>0.1</v>
      </c>
      <c r="M107" s="23" t="str">
        <f aca="false">IF(AND(E107="",F107="",D107&lt;&gt;""),A107,"")</f>
        <v/>
      </c>
      <c r="N107" s="23" t="str">
        <f aca="false">IF(M107&lt;&gt;"",SUMIF(J107:J136,J107,K107:K136),"")</f>
        <v/>
      </c>
      <c r="O107" s="23" t="str">
        <f aca="false">IF(M107&lt;&gt;"",SUMIF(J107:J136,J107,L107:L136),"")</f>
        <v/>
      </c>
      <c r="Q107" s="20" t="str">
        <f aca="false">IF(A107="PREÇO TOTAL (c/ taxa):",G107,"")</f>
        <v/>
      </c>
      <c r="AC107" s="22"/>
    </row>
    <row r="108" customFormat="false" ht="14.05" hidden="false" customHeight="true" outlineLevel="0" collapsed="false">
      <c r="A108" s="13" t="n">
        <v>5320</v>
      </c>
      <c r="B108" s="48" t="str">
        <f aca="false">VLOOKUP(A108,Insumos!$A$9:$E$160,2,FALSE())</f>
        <v>REMOVEDOR DE TINTA OLEO/ESMALTE VERNIZ</v>
      </c>
      <c r="C108" s="49" t="str">
        <f aca="false">VLOOKUP(A108,Insumos!$A$9:$E$160,3,FALSE())</f>
        <v>MAT.</v>
      </c>
      <c r="D108" s="49" t="str">
        <f aca="false">VLOOKUP(A108,Insumos!$A$9:$E$160,4,FALSE())</f>
        <v>L</v>
      </c>
      <c r="E108" s="46" t="n">
        <v>0.0025</v>
      </c>
      <c r="F108" s="47" t="n">
        <f aca="false">VLOOKUP(A108,Insumos!$A$9:$E$160,5,FALSE())</f>
        <v>25.81</v>
      </c>
      <c r="G108" s="47" t="n">
        <f aca="false">TRUNC(E108*F108,2)</f>
        <v>0.06</v>
      </c>
      <c r="J108" s="23" t="n">
        <f aca="false">IF(AND(A108&lt;&gt;"",A107=""),J107+1,J107)</f>
        <v>6</v>
      </c>
      <c r="K108" s="23" t="str">
        <f aca="false">IF(C108="M.O.",G108,"")</f>
        <v/>
      </c>
      <c r="L108" s="23" t="n">
        <f aca="false">IF(AND(F108&lt;&gt;"",K108=""),G108,"")</f>
        <v>0.06</v>
      </c>
      <c r="M108" s="23" t="str">
        <f aca="false">IF(AND(E108="",F108="",D108&lt;&gt;""),A108,"")</f>
        <v/>
      </c>
      <c r="N108" s="23" t="str">
        <f aca="false">IF(M108&lt;&gt;"",SUMIF(J108:J137,J108,K108:K137),"")</f>
        <v/>
      </c>
      <c r="O108" s="23" t="str">
        <f aca="false">IF(M108&lt;&gt;"",SUMIF(J108:J137,J108,L108:L137),"")</f>
        <v/>
      </c>
      <c r="Q108" s="20" t="str">
        <f aca="false">IF(A108="PREÇO TOTAL (c/ taxa):",G108,"")</f>
        <v/>
      </c>
      <c r="AC108" s="22"/>
    </row>
    <row r="109" customFormat="false" ht="14.05" hidden="false" customHeight="true" outlineLevel="0" collapsed="false">
      <c r="A109" s="13" t="n">
        <v>6111</v>
      </c>
      <c r="B109" s="48" t="str">
        <f aca="false">VLOOKUP(A109,Insumos!$A$9:$E$160,2,FALSE())</f>
        <v>SERVENTE</v>
      </c>
      <c r="C109" s="49" t="str">
        <f aca="false">VLOOKUP(A109,Insumos!$A$9:$E$160,3,FALSE())</f>
        <v>M.O.</v>
      </c>
      <c r="D109" s="49" t="str">
        <f aca="false">VLOOKUP(A109,Insumos!$A$9:$E$160,4,FALSE())</f>
        <v>H</v>
      </c>
      <c r="E109" s="46" t="n">
        <v>0.0125</v>
      </c>
      <c r="F109" s="47" t="n">
        <f aca="false">VLOOKUP(A109,Insumos!$A$9:$E$160,5,FALSE())</f>
        <v>7.72</v>
      </c>
      <c r="G109" s="47" t="n">
        <f aca="false">TRUNC(E109*F109,2)</f>
        <v>0.09</v>
      </c>
      <c r="J109" s="23" t="n">
        <f aca="false">IF(AND(A109&lt;&gt;"",A108=""),J108+1,J108)</f>
        <v>6</v>
      </c>
      <c r="K109" s="23" t="n">
        <f aca="false">IF(C109="M.O.",G109,"")</f>
        <v>0.09</v>
      </c>
      <c r="L109" s="23" t="str">
        <f aca="false">IF(AND(F109&lt;&gt;"",K109=""),G109,"")</f>
        <v/>
      </c>
      <c r="M109" s="23" t="str">
        <f aca="false">IF(AND(E109="",F109="",D109&lt;&gt;""),A109,"")</f>
        <v/>
      </c>
      <c r="N109" s="23" t="str">
        <f aca="false">IF(M109&lt;&gt;"",SUMIF(J109:J138,J109,K109:K138),"")</f>
        <v/>
      </c>
      <c r="O109" s="23" t="str">
        <f aca="false">IF(M109&lt;&gt;"",SUMIF(J109:J138,J109,L109:L138),"")</f>
        <v/>
      </c>
      <c r="Q109" s="20" t="str">
        <f aca="false">IF(A109="PREÇO TOTAL (c/ taxa):",G109,"")</f>
        <v/>
      </c>
      <c r="AC109" s="22"/>
    </row>
    <row r="110" customFormat="false" ht="14.05" hidden="false" customHeight="true" outlineLevel="0" collapsed="false">
      <c r="A110" s="50" t="s">
        <v>229</v>
      </c>
      <c r="B110" s="50"/>
      <c r="C110" s="50"/>
      <c r="D110" s="50"/>
      <c r="E110" s="50"/>
      <c r="F110" s="50"/>
      <c r="G110" s="51" t="n">
        <f aca="false">SUMIF(J84:J109,J110,K84:K109)</f>
        <v>47.91</v>
      </c>
      <c r="J110" s="23" t="n">
        <f aca="false">IF(AND(A110&lt;&gt;"",A109=""),J109+1,J109)</f>
        <v>6</v>
      </c>
      <c r="K110" s="23" t="str">
        <f aca="false">IF(C110="M.O.",G110,"")</f>
        <v/>
      </c>
      <c r="L110" s="23" t="str">
        <f aca="false">IF(AND(F110&lt;&gt;"",K110=""),G110,"")</f>
        <v/>
      </c>
      <c r="M110" s="23" t="str">
        <f aca="false">IF(AND(E110="",F110="",D110&lt;&gt;""),A110,"")</f>
        <v/>
      </c>
      <c r="N110" s="23" t="str">
        <f aca="false">IF(M110&lt;&gt;"",SUMIF(J110:J139,J110,K110:K139),"")</f>
        <v/>
      </c>
      <c r="O110" s="23" t="str">
        <f aca="false">IF(M110&lt;&gt;"",SUMIF(J110:J139,J110,L110:L139),"")</f>
        <v/>
      </c>
      <c r="Q110" s="20" t="str">
        <f aca="false">IF(A110="PREÇO TOTAL (c/ taxa):",G110,"")</f>
        <v/>
      </c>
      <c r="AC110" s="22"/>
    </row>
    <row r="111" customFormat="false" ht="14.05" hidden="false" customHeight="true" outlineLevel="0" collapsed="false">
      <c r="A111" s="50" t="s">
        <v>232</v>
      </c>
      <c r="B111" s="50"/>
      <c r="C111" s="50"/>
      <c r="D111" s="50"/>
      <c r="E111" s="50"/>
      <c r="F111" s="50"/>
      <c r="G111" s="51" t="n">
        <f aca="false">SUMIF(J85:J110,J111,L85:L110)</f>
        <v>64.58</v>
      </c>
      <c r="J111" s="23" t="n">
        <f aca="false">IF(AND(A111&lt;&gt;"",A110=""),J110+1,J110)</f>
        <v>6</v>
      </c>
      <c r="K111" s="23" t="str">
        <f aca="false">IF(C111="M.O.",G111,"")</f>
        <v/>
      </c>
      <c r="L111" s="23" t="str">
        <f aca="false">IF(AND(F111&lt;&gt;"",K111=""),G111,"")</f>
        <v/>
      </c>
      <c r="M111" s="23" t="str">
        <f aca="false">IF(AND(E111="",F111="",D111&lt;&gt;""),A111,"")</f>
        <v/>
      </c>
      <c r="N111" s="23" t="str">
        <f aca="false">IF(M111&lt;&gt;"",SUMIF(J111:J140,J111,K111:K140),"")</f>
        <v/>
      </c>
      <c r="O111" s="23" t="str">
        <f aca="false">IF(M111&lt;&gt;"",SUMIF(J111:J140,J111,L111:L140),"")</f>
        <v/>
      </c>
      <c r="Q111" s="20" t="str">
        <f aca="false">IF(A111="PREÇO TOTAL (c/ taxa):",G111,"")</f>
        <v/>
      </c>
      <c r="AC111" s="22"/>
    </row>
    <row r="112" customFormat="false" ht="14.05" hidden="false" customHeight="true" outlineLevel="0" collapsed="false">
      <c r="A112" s="50" t="s">
        <v>250</v>
      </c>
      <c r="B112" s="50"/>
      <c r="C112" s="50"/>
      <c r="D112" s="50"/>
      <c r="E112" s="50"/>
      <c r="F112" s="50"/>
      <c r="G112" s="51" t="n">
        <f aca="false">SUM(G110:G111)</f>
        <v>112.49</v>
      </c>
      <c r="J112" s="23" t="n">
        <f aca="false">IF(AND(A112&lt;&gt;"",A111=""),J111+1,J111)</f>
        <v>6</v>
      </c>
      <c r="K112" s="23" t="str">
        <f aca="false">IF(C112="M.O.",G112,"")</f>
        <v/>
      </c>
      <c r="L112" s="23" t="str">
        <f aca="false">IF(AND(F112&lt;&gt;"",K112=""),G112,"")</f>
        <v/>
      </c>
      <c r="M112" s="23" t="str">
        <f aca="false">IF(AND(E112="",F112="",D112&lt;&gt;""),A112,"")</f>
        <v/>
      </c>
      <c r="N112" s="23" t="str">
        <f aca="false">IF(M112&lt;&gt;"",SUMIF(J112:J141,J112,K112:K141),"")</f>
        <v/>
      </c>
      <c r="O112" s="23" t="str">
        <f aca="false">IF(M112&lt;&gt;"",SUMIF(J112:J141,J112,L112:L141),"")</f>
        <v/>
      </c>
      <c r="Q112" s="20" t="str">
        <f aca="false">IF(A112="PREÇO TOTAL (c/ taxa):",G112,"")</f>
        <v/>
      </c>
      <c r="AC112" s="22"/>
    </row>
    <row r="113" customFormat="false" ht="14.05" hidden="false" customHeight="true" outlineLevel="0" collapsed="false">
      <c r="A113" s="50" t="s">
        <v>251</v>
      </c>
      <c r="B113" s="50"/>
      <c r="C113" s="50"/>
      <c r="D113" s="50"/>
      <c r="E113" s="50"/>
      <c r="F113" s="50"/>
      <c r="G113" s="51" t="n">
        <v>0</v>
      </c>
      <c r="J113" s="23" t="n">
        <f aca="false">IF(AND(A113&lt;&gt;"",A112=""),J112+1,J112)</f>
        <v>6</v>
      </c>
      <c r="K113" s="23" t="str">
        <f aca="false">IF(C113="M.O.",G113,"")</f>
        <v/>
      </c>
      <c r="L113" s="23" t="str">
        <f aca="false">IF(AND(F113&lt;&gt;"",K113=""),G113,"")</f>
        <v/>
      </c>
      <c r="M113" s="23" t="str">
        <f aca="false">IF(AND(E113="",F113="",D113&lt;&gt;""),A113,"")</f>
        <v/>
      </c>
      <c r="N113" s="23" t="str">
        <f aca="false">IF(M113&lt;&gt;"",SUMIF(J113:J142,J113,K113:K142),"")</f>
        <v/>
      </c>
      <c r="O113" s="23" t="str">
        <f aca="false">IF(M113&lt;&gt;"",SUMIF(J113:J142,J113,L113:L142),"")</f>
        <v/>
      </c>
      <c r="Q113" s="20" t="str">
        <f aca="false">IF(A113="PREÇO TOTAL (c/ taxa):",G113,"")</f>
        <v/>
      </c>
      <c r="AC113" s="22"/>
    </row>
    <row r="114" customFormat="false" ht="14.05" hidden="false" customHeight="true" outlineLevel="0" collapsed="false">
      <c r="A114" s="50" t="s">
        <v>252</v>
      </c>
      <c r="B114" s="50"/>
      <c r="C114" s="50"/>
      <c r="D114" s="50"/>
      <c r="E114" s="50"/>
      <c r="F114" s="50"/>
      <c r="G114" s="51" t="n">
        <f aca="false">TRUNC(G112*$G$9,2)</f>
        <v>28.35</v>
      </c>
      <c r="J114" s="23" t="n">
        <f aca="false">IF(AND(A114&lt;&gt;"",A113=""),J113+1,J113)</f>
        <v>6</v>
      </c>
      <c r="K114" s="23" t="str">
        <f aca="false">IF(C114="M.O.",G114,"")</f>
        <v/>
      </c>
      <c r="L114" s="23" t="str">
        <f aca="false">IF(AND(F114&lt;&gt;"",K114=""),G114,"")</f>
        <v/>
      </c>
      <c r="M114" s="23" t="str">
        <f aca="false">IF(AND(E114="",F114="",D114&lt;&gt;""),A114,"")</f>
        <v/>
      </c>
      <c r="N114" s="23" t="str">
        <f aca="false">IF(M114&lt;&gt;"",SUMIF(J114:J143,J114,K114:K143),"")</f>
        <v/>
      </c>
      <c r="O114" s="23" t="str">
        <f aca="false">IF(M114&lt;&gt;"",SUMIF(J114:J143,J114,L114:L143),"")</f>
        <v/>
      </c>
      <c r="Q114" s="20" t="str">
        <f aca="false">IF(A114="PREÇO TOTAL (c/ taxa):",G114,"")</f>
        <v/>
      </c>
      <c r="AC114" s="22"/>
    </row>
    <row r="115" customFormat="false" ht="14.05" hidden="false" customHeight="true" outlineLevel="0" collapsed="false">
      <c r="A115" s="50" t="s">
        <v>253</v>
      </c>
      <c r="B115" s="50"/>
      <c r="C115" s="50"/>
      <c r="D115" s="50"/>
      <c r="E115" s="50"/>
      <c r="F115" s="50"/>
      <c r="G115" s="51" t="n">
        <v>0</v>
      </c>
      <c r="J115" s="23" t="n">
        <f aca="false">IF(AND(A115&lt;&gt;"",A114=""),J114+1,J114)</f>
        <v>6</v>
      </c>
      <c r="K115" s="23" t="str">
        <f aca="false">IF(C115="M.O.",G115,"")</f>
        <v/>
      </c>
      <c r="L115" s="23" t="str">
        <f aca="false">IF(AND(F115&lt;&gt;"",K115=""),G115,"")</f>
        <v/>
      </c>
      <c r="M115" s="23" t="str">
        <f aca="false">IF(AND(E115="",F115="",D115&lt;&gt;""),A115,"")</f>
        <v/>
      </c>
      <c r="N115" s="23" t="str">
        <f aca="false">IF(M115&lt;&gt;"",SUMIF(J115:J144,J115,K115:K144),"")</f>
        <v/>
      </c>
      <c r="O115" s="23" t="str">
        <f aca="false">IF(M115&lt;&gt;"",SUMIF(J115:J144,J115,L115:L144),"")</f>
        <v/>
      </c>
      <c r="Q115" s="20" t="str">
        <f aca="false">IF(A115="PREÇO TOTAL (c/ taxa):",G115,"")</f>
        <v/>
      </c>
      <c r="AC115" s="22"/>
    </row>
    <row r="116" customFormat="false" ht="14.05" hidden="false" customHeight="true" outlineLevel="0" collapsed="false">
      <c r="A116" s="50" t="s">
        <v>254</v>
      </c>
      <c r="B116" s="50"/>
      <c r="C116" s="50"/>
      <c r="D116" s="50"/>
      <c r="E116" s="50"/>
      <c r="F116" s="50"/>
      <c r="G116" s="51" t="n">
        <f aca="false">SUM(G113:G115)</f>
        <v>28.35</v>
      </c>
      <c r="J116" s="23" t="n">
        <f aca="false">IF(AND(A116&lt;&gt;"",A115=""),J115+1,J115)</f>
        <v>6</v>
      </c>
      <c r="K116" s="23" t="str">
        <f aca="false">IF(C116="M.O.",G116,"")</f>
        <v/>
      </c>
      <c r="L116" s="23" t="str">
        <f aca="false">IF(AND(F116&lt;&gt;"",K116=""),G116,"")</f>
        <v/>
      </c>
      <c r="M116" s="23" t="str">
        <f aca="false">IF(AND(E116="",F116="",D116&lt;&gt;""),A116,"")</f>
        <v/>
      </c>
      <c r="N116" s="23" t="str">
        <f aca="false">IF(M116&lt;&gt;"",SUMIF(J116:J145,J116,K116:K145),"")</f>
        <v/>
      </c>
      <c r="O116" s="23" t="str">
        <f aca="false">IF(M116&lt;&gt;"",SUMIF(J116:J145,J116,L116:L145),"")</f>
        <v/>
      </c>
      <c r="Q116" s="20" t="str">
        <f aca="false">IF(A116="PREÇO TOTAL (c/ taxa):",G116,"")</f>
        <v/>
      </c>
      <c r="AC116" s="22"/>
    </row>
    <row r="117" customFormat="false" ht="14.05" hidden="false" customHeight="true" outlineLevel="0" collapsed="false">
      <c r="A117" s="50" t="s">
        <v>256</v>
      </c>
      <c r="B117" s="50"/>
      <c r="C117" s="50"/>
      <c r="D117" s="50"/>
      <c r="E117" s="50"/>
      <c r="F117" s="50"/>
      <c r="G117" s="51" t="n">
        <f aca="false">G112+G116</f>
        <v>140.84</v>
      </c>
      <c r="J117" s="23" t="n">
        <f aca="false">IF(AND(A117&lt;&gt;"",A116=""),J116+1,J116)</f>
        <v>6</v>
      </c>
      <c r="K117" s="23" t="str">
        <f aca="false">IF(C117="M.O.",G117,"")</f>
        <v/>
      </c>
      <c r="L117" s="23" t="str">
        <f aca="false">IF(AND(F117&lt;&gt;"",K117=""),G117,"")</f>
        <v/>
      </c>
      <c r="M117" s="23" t="str">
        <f aca="false">IF(AND(E117="",F117="",D117&lt;&gt;""),A117,"")</f>
        <v/>
      </c>
      <c r="N117" s="23" t="str">
        <f aca="false">IF(M117&lt;&gt;"",SUMIF(J117:J146,J117,K117:K146),"")</f>
        <v/>
      </c>
      <c r="O117" s="23" t="str">
        <f aca="false">IF(M117&lt;&gt;"",SUMIF(J117:J146,J117,L117:L146),"")</f>
        <v/>
      </c>
      <c r="Q117" s="20" t="str">
        <f aca="false">IF(A117="PREÇO TOTAL (c/ taxa):",G117,"")</f>
        <v/>
      </c>
      <c r="AC117" s="22"/>
    </row>
    <row r="118" customFormat="false" ht="14.05" hidden="false" customHeight="true" outlineLevel="0" collapsed="false">
      <c r="A118" s="50" t="s">
        <v>257</v>
      </c>
      <c r="B118" s="50"/>
      <c r="C118" s="50"/>
      <c r="D118" s="50"/>
      <c r="E118" s="50"/>
      <c r="F118" s="50"/>
      <c r="G118" s="51" t="n">
        <v>25</v>
      </c>
      <c r="J118" s="23" t="n">
        <f aca="false">IF(AND(A118&lt;&gt;"",A117=""),J117+1,J117)</f>
        <v>6</v>
      </c>
      <c r="K118" s="23" t="str">
        <f aca="false">IF(C118="M.O.",G118,"")</f>
        <v/>
      </c>
      <c r="L118" s="23" t="str">
        <f aca="false">IF(AND(F118&lt;&gt;"",K118=""),G118,"")</f>
        <v/>
      </c>
      <c r="M118" s="23" t="str">
        <f aca="false">IF(AND(E118="",F118="",D118&lt;&gt;""),A118,"")</f>
        <v/>
      </c>
      <c r="N118" s="23" t="str">
        <f aca="false">IF(M118&lt;&gt;"",SUMIF(J118:J147,J118,K118:K147),"")</f>
        <v/>
      </c>
      <c r="O118" s="23" t="str">
        <f aca="false">IF(M118&lt;&gt;"",SUMIF(J118:J147,J118,L118:L147),"")</f>
        <v/>
      </c>
      <c r="Q118" s="20" t="str">
        <f aca="false">IF(A118="PREÇO TOTAL (c/ taxa):",G118,"")</f>
        <v/>
      </c>
      <c r="AC118" s="22"/>
    </row>
    <row r="119" customFormat="false" ht="14.05" hidden="false" customHeight="true" outlineLevel="0" collapsed="false">
      <c r="A119" s="50" t="s">
        <v>258</v>
      </c>
      <c r="B119" s="50"/>
      <c r="C119" s="50"/>
      <c r="D119" s="50"/>
      <c r="E119" s="50"/>
      <c r="F119" s="50"/>
      <c r="G119" s="51" t="n">
        <f aca="false">TRUNC(G118*G117,2)</f>
        <v>3521</v>
      </c>
      <c r="J119" s="23" t="n">
        <f aca="false">IF(AND(A119&lt;&gt;"",A118=""),J118+1,J118)</f>
        <v>6</v>
      </c>
      <c r="K119" s="23" t="str">
        <f aca="false">IF(C119="M.O.",G119,"")</f>
        <v/>
      </c>
      <c r="L119" s="23" t="str">
        <f aca="false">IF(AND(F119&lt;&gt;"",K119=""),G119,"")</f>
        <v/>
      </c>
      <c r="M119" s="23" t="str">
        <f aca="false">IF(AND(E119="",F119="",D119&lt;&gt;""),A119,"")</f>
        <v/>
      </c>
      <c r="N119" s="23" t="str">
        <f aca="false">IF(M119&lt;&gt;"",SUMIF(J119:J148,J119,K119:K148),"")</f>
        <v/>
      </c>
      <c r="O119" s="23" t="str">
        <f aca="false">IF(M119&lt;&gt;"",SUMIF(J119:J148,J119,L119:L148),"")</f>
        <v/>
      </c>
      <c r="Q119" s="20" t="n">
        <f aca="false">IF(A119="PREÇO TOTAL (c/ taxa):",G119,"")</f>
        <v>3521</v>
      </c>
      <c r="AC119" s="22"/>
    </row>
    <row r="120" customFormat="false" ht="14.05" hidden="false" customHeight="true" outlineLevel="0" collapsed="false">
      <c r="A120" s="52"/>
      <c r="B120" s="52"/>
      <c r="C120" s="52"/>
      <c r="D120" s="52"/>
      <c r="E120" s="52"/>
      <c r="F120" s="52"/>
      <c r="G120" s="52"/>
      <c r="J120" s="23" t="n">
        <f aca="false">IF(AND(A120&lt;&gt;"",A119=""),J119+1,J119)</f>
        <v>6</v>
      </c>
      <c r="K120" s="23" t="str">
        <f aca="false">IF(C120="M.O.",G120,"")</f>
        <v/>
      </c>
      <c r="L120" s="23" t="str">
        <f aca="false">IF(AND(F120&lt;&gt;"",K120=""),G120,"")</f>
        <v/>
      </c>
      <c r="M120" s="23" t="str">
        <f aca="false">IF(AND(E120="",F120="",D120&lt;&gt;""),A120,"")</f>
        <v/>
      </c>
      <c r="N120" s="23" t="str">
        <f aca="false">IF(M120&lt;&gt;"",SUMIF(J120:J149,J120,K120:K149),"")</f>
        <v/>
      </c>
      <c r="O120" s="23" t="str">
        <f aca="false">IF(M120&lt;&gt;"",SUMIF(J120:J149,J120,L120:L149),"")</f>
        <v/>
      </c>
      <c r="Q120" s="20" t="str">
        <f aca="false">IF(A120="PREÇO TOTAL (c/ taxa):",G120,"")</f>
        <v/>
      </c>
      <c r="AC120" s="22"/>
    </row>
    <row r="121" customFormat="false" ht="49.25" hidden="false" customHeight="true" outlineLevel="0" collapsed="false">
      <c r="A121" s="44" t="s">
        <v>277</v>
      </c>
      <c r="B121" s="44" t="s">
        <v>278</v>
      </c>
      <c r="C121" s="45" t="s">
        <v>248</v>
      </c>
      <c r="D121" s="45" t="s">
        <v>274</v>
      </c>
      <c r="E121" s="46"/>
      <c r="F121" s="47"/>
      <c r="G121" s="47"/>
      <c r="J121" s="23" t="n">
        <f aca="false">IF(AND(A121&lt;&gt;"",A120=""),J120+1,J120)</f>
        <v>7</v>
      </c>
      <c r="K121" s="23" t="str">
        <f aca="false">IF(C121="M.O.",G121,"")</f>
        <v/>
      </c>
      <c r="L121" s="23" t="str">
        <f aca="false">IF(AND(F121&lt;&gt;"",K121=""),G121,"")</f>
        <v/>
      </c>
      <c r="M121" s="23" t="str">
        <f aca="false">IF(AND(E121="",F121="",D121&lt;&gt;""),A121,"")</f>
        <v>01.02.03</v>
      </c>
      <c r="N121" s="23" t="n">
        <f aca="false">IF(M121&lt;&gt;"",SUMIF(J121:J150,J121,K121:K150),"")</f>
        <v>107.58</v>
      </c>
      <c r="O121" s="23" t="n">
        <f aca="false">IF(M121&lt;&gt;"",SUMIF(J121:J150,J121,L121:L150),"")</f>
        <v>430.22</v>
      </c>
      <c r="Q121" s="20" t="str">
        <f aca="false">IF(A121="PREÇO TOTAL (c/ taxa):",G121,"")</f>
        <v/>
      </c>
      <c r="AC121" s="22"/>
    </row>
    <row r="122" customFormat="false" ht="14.05" hidden="false" customHeight="true" outlineLevel="0" collapsed="false">
      <c r="A122" s="13" t="n">
        <v>6115</v>
      </c>
      <c r="B122" s="48" t="str">
        <f aca="false">VLOOKUP(A122,Insumos!$A$9:$E$160,2,FALSE())</f>
        <v>AJUDANTE</v>
      </c>
      <c r="C122" s="49" t="str">
        <f aca="false">VLOOKUP(A122,Insumos!$A$9:$E$160,3,FALSE())</f>
        <v>M.O.</v>
      </c>
      <c r="D122" s="49" t="str">
        <f aca="false">VLOOKUP(A122,Insumos!$A$9:$E$160,4,FALSE())</f>
        <v>H</v>
      </c>
      <c r="E122" s="46" t="n">
        <v>4.6</v>
      </c>
      <c r="F122" s="47" t="n">
        <f aca="false">VLOOKUP(A122,Insumos!$A$9:$E$160,5,FALSE())</f>
        <v>7.72</v>
      </c>
      <c r="G122" s="47" t="n">
        <f aca="false">TRUNC(E122*F122,2)</f>
        <v>35.51</v>
      </c>
      <c r="J122" s="23" t="n">
        <f aca="false">IF(AND(A122&lt;&gt;"",A121=""),J121+1,J121)</f>
        <v>7</v>
      </c>
      <c r="K122" s="23" t="n">
        <f aca="false">IF(C122="M.O.",G122,"")</f>
        <v>35.51</v>
      </c>
      <c r="L122" s="23" t="str">
        <f aca="false">IF(AND(F122&lt;&gt;"",K122=""),G122,"")</f>
        <v/>
      </c>
      <c r="M122" s="23" t="str">
        <f aca="false">IF(AND(E122="",F122="",D122&lt;&gt;""),A122,"")</f>
        <v/>
      </c>
      <c r="N122" s="23" t="str">
        <f aca="false">IF(M122&lt;&gt;"",SUMIF(J122:J151,J122,K122:K151),"")</f>
        <v/>
      </c>
      <c r="O122" s="23" t="str">
        <f aca="false">IF(M122&lt;&gt;"",SUMIF(J122:J151,J122,L122:L151),"")</f>
        <v/>
      </c>
      <c r="Q122" s="20" t="str">
        <f aca="false">IF(A122="PREÇO TOTAL (c/ taxa):",G122,"")</f>
        <v/>
      </c>
      <c r="AC122" s="22"/>
    </row>
    <row r="123" customFormat="false" ht="25.35" hidden="false" customHeight="true" outlineLevel="0" collapsed="false">
      <c r="A123" s="13" t="n">
        <v>10997</v>
      </c>
      <c r="B123" s="48" t="str">
        <f aca="false">VLOOKUP(A123,Insumos!$A$9:$E$160,2,FALSE())</f>
        <v>ELETRODO AWS E-7018 (OK 48.04; WI 718) D=4MM (SOLDA ELETRICA)</v>
      </c>
      <c r="C123" s="49" t="str">
        <f aca="false">VLOOKUP(A123,Insumos!$A$9:$E$160,3,FALSE())</f>
        <v>MAT.</v>
      </c>
      <c r="D123" s="49" t="str">
        <f aca="false">VLOOKUP(A123,Insumos!$A$9:$E$160,4,FALSE())</f>
        <v>KG</v>
      </c>
      <c r="E123" s="46" t="n">
        <v>1.2</v>
      </c>
      <c r="F123" s="47" t="n">
        <f aca="false">VLOOKUP(A123,Insumos!$A$9:$E$160,5,FALSE())</f>
        <v>17.95</v>
      </c>
      <c r="G123" s="47" t="n">
        <f aca="false">TRUNC(E123*F123,2)</f>
        <v>21.54</v>
      </c>
      <c r="J123" s="23" t="n">
        <f aca="false">IF(AND(A123&lt;&gt;"",A122=""),J122+1,J122)</f>
        <v>7</v>
      </c>
      <c r="K123" s="23" t="str">
        <f aca="false">IF(C123="M.O.",G123,"")</f>
        <v/>
      </c>
      <c r="L123" s="23" t="n">
        <f aca="false">IF(AND(F123&lt;&gt;"",K123=""),G123,"")</f>
        <v>21.54</v>
      </c>
      <c r="M123" s="23" t="str">
        <f aca="false">IF(AND(E123="",F123="",D123&lt;&gt;""),A123,"")</f>
        <v/>
      </c>
      <c r="N123" s="23" t="str">
        <f aca="false">IF(M123&lt;&gt;"",SUMIF(J123:J152,J123,K123:K152),"")</f>
        <v/>
      </c>
      <c r="O123" s="23" t="str">
        <f aca="false">IF(M123&lt;&gt;"",SUMIF(J123:J152,J123,L123:L152),"")</f>
        <v/>
      </c>
      <c r="Q123" s="20" t="str">
        <f aca="false">IF(A123="PREÇO TOTAL (c/ taxa):",G123,"")</f>
        <v/>
      </c>
      <c r="AC123" s="22"/>
    </row>
    <row r="124" customFormat="false" ht="14.05" hidden="false" customHeight="true" outlineLevel="0" collapsed="false">
      <c r="A124" s="13" t="n">
        <v>2700</v>
      </c>
      <c r="B124" s="48" t="str">
        <f aca="false">VLOOKUP(A124,Insumos!$A$9:$E$160,2,FALSE())</f>
        <v>MONTADOR</v>
      </c>
      <c r="C124" s="49" t="str">
        <f aca="false">VLOOKUP(A124,Insumos!$A$9:$E$160,3,FALSE())</f>
        <v>M.O.</v>
      </c>
      <c r="D124" s="49" t="str">
        <f aca="false">VLOOKUP(A124,Insumos!$A$9:$E$160,4,FALSE())</f>
        <v>H</v>
      </c>
      <c r="E124" s="46" t="n">
        <v>2</v>
      </c>
      <c r="F124" s="47" t="n">
        <f aca="false">VLOOKUP(A124,Insumos!$A$9:$E$160,5,FALSE())</f>
        <v>18.1</v>
      </c>
      <c r="G124" s="47" t="n">
        <f aca="false">TRUNC(E124*F124,2)</f>
        <v>36.2</v>
      </c>
      <c r="J124" s="23" t="n">
        <f aca="false">IF(AND(A124&lt;&gt;"",A123=""),J123+1,J123)</f>
        <v>7</v>
      </c>
      <c r="K124" s="23" t="n">
        <f aca="false">IF(C124="M.O.",G124,"")</f>
        <v>36.2</v>
      </c>
      <c r="L124" s="23" t="str">
        <f aca="false">IF(AND(F124&lt;&gt;"",K124=""),G124,"")</f>
        <v/>
      </c>
      <c r="M124" s="23" t="str">
        <f aca="false">IF(AND(E124="",F124="",D124&lt;&gt;""),A124,"")</f>
        <v/>
      </c>
      <c r="N124" s="23" t="str">
        <f aca="false">IF(M124&lt;&gt;"",SUMIF(J124:J153,J124,K124:K153),"")</f>
        <v/>
      </c>
      <c r="O124" s="23" t="str">
        <f aca="false">IF(M124&lt;&gt;"",SUMIF(J124:J153,J124,L124:L153),"")</f>
        <v/>
      </c>
      <c r="Q124" s="20" t="str">
        <f aca="false">IF(A124="PREÇO TOTAL (c/ taxa):",G124,"")</f>
        <v/>
      </c>
      <c r="AC124" s="22"/>
    </row>
    <row r="125" customFormat="false" ht="14.05" hidden="false" customHeight="true" outlineLevel="0" collapsed="false">
      <c r="A125" s="13" t="n">
        <v>6160</v>
      </c>
      <c r="B125" s="48" t="str">
        <f aca="false">VLOOKUP(A125,Insumos!$A$9:$E$160,2,FALSE())</f>
        <v>SOLDADOR</v>
      </c>
      <c r="C125" s="49" t="str">
        <f aca="false">VLOOKUP(A125,Insumos!$A$9:$E$160,3,FALSE())</f>
        <v>M.O.</v>
      </c>
      <c r="D125" s="49" t="str">
        <f aca="false">VLOOKUP(A125,Insumos!$A$9:$E$160,4,FALSE())</f>
        <v>H</v>
      </c>
      <c r="E125" s="46" t="n">
        <v>1.25</v>
      </c>
      <c r="F125" s="47" t="n">
        <f aca="false">VLOOKUP(A125,Insumos!$A$9:$E$160,5,FALSE())</f>
        <v>12.72</v>
      </c>
      <c r="G125" s="47" t="n">
        <f aca="false">TRUNC(E125*F125,2)</f>
        <v>15.9</v>
      </c>
      <c r="J125" s="23" t="n">
        <f aca="false">IF(AND(A125&lt;&gt;"",A124=""),J124+1,J124)</f>
        <v>7</v>
      </c>
      <c r="K125" s="23" t="n">
        <f aca="false">IF(C125="M.O.",G125,"")</f>
        <v>15.9</v>
      </c>
      <c r="L125" s="23" t="str">
        <f aca="false">IF(AND(F125&lt;&gt;"",K125=""),G125,"")</f>
        <v/>
      </c>
      <c r="M125" s="23" t="str">
        <f aca="false">IF(AND(E125="",F125="",D125&lt;&gt;""),A125,"")</f>
        <v/>
      </c>
      <c r="N125" s="23" t="str">
        <f aca="false">IF(M125&lt;&gt;"",SUMIF(J125:J154,J125,K125:K154),"")</f>
        <v/>
      </c>
      <c r="O125" s="23" t="str">
        <f aca="false">IF(M125&lt;&gt;"",SUMIF(J125:J154,J125,L125:L154),"")</f>
        <v/>
      </c>
      <c r="Q125" s="20" t="str">
        <f aca="false">IF(A125="PREÇO TOTAL (c/ taxa):",G125,"")</f>
        <v/>
      </c>
      <c r="AC125" s="22"/>
    </row>
    <row r="126" customFormat="false" ht="14.05" hidden="false" customHeight="true" outlineLevel="0" collapsed="false">
      <c r="A126" s="13" t="s">
        <v>205</v>
      </c>
      <c r="B126" s="48" t="str">
        <f aca="false">VLOOKUP(A126,Insumos!$A$9:$E$160,2,FALSE())</f>
        <v>TUBO ACO GALV QUADRADO CLASSE MEDIA 50 x 50 MM</v>
      </c>
      <c r="C126" s="49" t="str">
        <f aca="false">VLOOKUP(A126,Insumos!$A$9:$E$160,3,FALSE())</f>
        <v>MAT.</v>
      </c>
      <c r="D126" s="49" t="str">
        <f aca="false">VLOOKUP(A126,Insumos!$A$9:$E$160,4,FALSE())</f>
        <v>M</v>
      </c>
      <c r="E126" s="46" t="n">
        <v>2.8</v>
      </c>
      <c r="F126" s="47" t="n">
        <f aca="false">VLOOKUP(A126,Insumos!$A$9:$E$160,5,FALSE())</f>
        <v>55</v>
      </c>
      <c r="G126" s="47" t="n">
        <f aca="false">TRUNC(E126*F126,2)</f>
        <v>154</v>
      </c>
      <c r="J126" s="23" t="n">
        <f aca="false">IF(AND(A126&lt;&gt;"",A125=""),J125+1,J125)</f>
        <v>7</v>
      </c>
      <c r="K126" s="23" t="str">
        <f aca="false">IF(C126="M.O.",G126,"")</f>
        <v/>
      </c>
      <c r="L126" s="23" t="n">
        <f aca="false">IF(AND(F126&lt;&gt;"",K126=""),G126,"")</f>
        <v>154</v>
      </c>
      <c r="M126" s="23" t="str">
        <f aca="false">IF(AND(E126="",F126="",D126&lt;&gt;""),A126,"")</f>
        <v/>
      </c>
      <c r="N126" s="23" t="str">
        <f aca="false">IF(M126&lt;&gt;"",SUMIF(J126:J155,J126,K126:K155),"")</f>
        <v/>
      </c>
      <c r="O126" s="23" t="str">
        <f aca="false">IF(M126&lt;&gt;"",SUMIF(J126:J155,J126,L126:L155),"")</f>
        <v/>
      </c>
      <c r="Q126" s="20" t="str">
        <f aca="false">IF(A126="PREÇO TOTAL (c/ taxa):",G126,"")</f>
        <v/>
      </c>
      <c r="AC126" s="22"/>
    </row>
    <row r="127" customFormat="false" ht="25.35" hidden="false" customHeight="true" outlineLevel="0" collapsed="false">
      <c r="A127" s="13" t="s">
        <v>207</v>
      </c>
      <c r="B127" s="48" t="str">
        <f aca="false">VLOOKUP(A127,Insumos!$A$9:$E$160,2,FALSE())</f>
        <v>PLACA DE AÇO PERFURADA OPACIDADE 80%, FURO Ø 2 MM</v>
      </c>
      <c r="C127" s="49" t="str">
        <f aca="false">VLOOKUP(A127,Insumos!$A$9:$E$160,3,FALSE())</f>
        <v>MAT.</v>
      </c>
      <c r="D127" s="49" t="str">
        <f aca="false">VLOOKUP(A127,Insumos!$A$9:$E$160,4,FALSE())</f>
        <v>M2</v>
      </c>
      <c r="E127" s="46" t="n">
        <v>1.1</v>
      </c>
      <c r="F127" s="47" t="n">
        <f aca="false">VLOOKUP(A127,Insumos!$A$9:$E$160,5,FALSE())</f>
        <v>200</v>
      </c>
      <c r="G127" s="47" t="n">
        <f aca="false">TRUNC(E127*F127,2)</f>
        <v>220</v>
      </c>
      <c r="J127" s="23" t="n">
        <f aca="false">IF(AND(A127&lt;&gt;"",A126=""),J126+1,J126)</f>
        <v>7</v>
      </c>
      <c r="K127" s="23" t="str">
        <f aca="false">IF(C127="M.O.",G127,"")</f>
        <v/>
      </c>
      <c r="L127" s="23" t="n">
        <f aca="false">IF(AND(F127&lt;&gt;"",K127=""),G127,"")</f>
        <v>220</v>
      </c>
      <c r="M127" s="23" t="str">
        <f aca="false">IF(AND(E127="",F127="",D127&lt;&gt;""),A127,"")</f>
        <v/>
      </c>
      <c r="N127" s="23" t="str">
        <f aca="false">IF(M127&lt;&gt;"",SUMIF(J127:J156,J127,K127:K156),"")</f>
        <v/>
      </c>
      <c r="O127" s="23" t="str">
        <f aca="false">IF(M127&lt;&gt;"",SUMIF(J127:J156,J127,L127:L156),"")</f>
        <v/>
      </c>
      <c r="Q127" s="20" t="str">
        <f aca="false">IF(A127="PREÇO TOTAL (c/ taxa):",G127,"")</f>
        <v/>
      </c>
      <c r="AC127" s="22"/>
    </row>
    <row r="128" customFormat="false" ht="14.05" hidden="false" customHeight="true" outlineLevel="0" collapsed="false">
      <c r="A128" s="13" t="s">
        <v>121</v>
      </c>
      <c r="B128" s="48" t="str">
        <f aca="false">VLOOKUP(A128,Insumos!$A$9:$E$160,2,FALSE())</f>
        <v>Chumbador - grapa</v>
      </c>
      <c r="C128" s="49" t="str">
        <f aca="false">VLOOKUP(A128,Insumos!$A$9:$E$160,3,FALSE())</f>
        <v>MAT.</v>
      </c>
      <c r="D128" s="49" t="str">
        <f aca="false">VLOOKUP(A128,Insumos!$A$9:$E$160,4,FALSE())</f>
        <v>UN</v>
      </c>
      <c r="E128" s="46" t="n">
        <v>1.5</v>
      </c>
      <c r="F128" s="47" t="n">
        <f aca="false">VLOOKUP(A128,Insumos!$A$9:$E$160,5,FALSE())</f>
        <v>8.5</v>
      </c>
      <c r="G128" s="47" t="n">
        <f aca="false">TRUNC(E128*F128,2)</f>
        <v>12.75</v>
      </c>
      <c r="J128" s="23" t="n">
        <f aca="false">IF(AND(A128&lt;&gt;"",A127=""),J127+1,J127)</f>
        <v>7</v>
      </c>
      <c r="K128" s="23" t="str">
        <f aca="false">IF(C128="M.O.",G128,"")</f>
        <v/>
      </c>
      <c r="L128" s="23" t="n">
        <f aca="false">IF(AND(F128&lt;&gt;"",K128=""),G128,"")</f>
        <v>12.75</v>
      </c>
      <c r="M128" s="23" t="str">
        <f aca="false">IF(AND(E128="",F128="",D128&lt;&gt;""),A128,"")</f>
        <v/>
      </c>
      <c r="N128" s="23" t="str">
        <f aca="false">IF(M128&lt;&gt;"",SUMIF(J128:J157,J128,K128:K157),"")</f>
        <v/>
      </c>
      <c r="O128" s="23" t="str">
        <f aca="false">IF(M128&lt;&gt;"",SUMIF(J128:J157,J128,L128:L157),"")</f>
        <v/>
      </c>
      <c r="Q128" s="20" t="str">
        <f aca="false">IF(A128="PREÇO TOTAL (c/ taxa):",G128,"")</f>
        <v/>
      </c>
      <c r="AC128" s="22"/>
    </row>
    <row r="129" customFormat="false" ht="14.05" hidden="false" customHeight="true" outlineLevel="0" collapsed="false">
      <c r="A129" s="13" t="n">
        <v>3768</v>
      </c>
      <c r="B129" s="48" t="str">
        <f aca="false">VLOOKUP(A129,Insumos!$A$9:$E$160,2,FALSE())</f>
        <v>LIXA P/ FERRO</v>
      </c>
      <c r="C129" s="49" t="str">
        <f aca="false">VLOOKUP(A129,Insumos!$A$9:$E$160,3,FALSE())</f>
        <v>MAT.</v>
      </c>
      <c r="D129" s="49" t="str">
        <f aca="false">VLOOKUP(A129,Insumos!$A$9:$E$160,4,FALSE())</f>
        <v>UN</v>
      </c>
      <c r="E129" s="46" t="n">
        <v>2.42</v>
      </c>
      <c r="F129" s="47" t="n">
        <f aca="false">VLOOKUP(A129,Insumos!$A$9:$E$160,5,FALSE())</f>
        <v>2.43</v>
      </c>
      <c r="G129" s="47" t="n">
        <f aca="false">TRUNC(E129*F129,2)</f>
        <v>5.88</v>
      </c>
      <c r="J129" s="23" t="n">
        <f aca="false">IF(AND(A129&lt;&gt;"",A128=""),J128+1,J128)</f>
        <v>7</v>
      </c>
      <c r="K129" s="23" t="str">
        <f aca="false">IF(C129="M.O.",G129,"")</f>
        <v/>
      </c>
      <c r="L129" s="23" t="n">
        <f aca="false">IF(AND(F129&lt;&gt;"",K129=""),G129,"")</f>
        <v>5.88</v>
      </c>
      <c r="M129" s="23" t="str">
        <f aca="false">IF(AND(E129="",F129="",D129&lt;&gt;""),A129,"")</f>
        <v/>
      </c>
      <c r="N129" s="23" t="str">
        <f aca="false">IF(M129&lt;&gt;"",SUMIF(J129:J158,J129,K129:K158),"")</f>
        <v/>
      </c>
      <c r="O129" s="23" t="str">
        <f aca="false">IF(M129&lt;&gt;"",SUMIF(J129:J158,J129,L129:L158),"")</f>
        <v/>
      </c>
      <c r="Q129" s="20" t="str">
        <f aca="false">IF(A129="PREÇO TOTAL (c/ taxa):",G129,"")</f>
        <v/>
      </c>
      <c r="AC129" s="22"/>
    </row>
    <row r="130" customFormat="false" ht="14.05" hidden="false" customHeight="true" outlineLevel="0" collapsed="false">
      <c r="A130" s="13" t="n">
        <v>4783</v>
      </c>
      <c r="B130" s="48" t="str">
        <f aca="false">VLOOKUP(A130,Insumos!$A$9:$E$160,2,FALSE())</f>
        <v>PINTOR</v>
      </c>
      <c r="C130" s="49" t="str">
        <f aca="false">VLOOKUP(A130,Insumos!$A$9:$E$160,3,FALSE())</f>
        <v>M.O.</v>
      </c>
      <c r="D130" s="49" t="str">
        <f aca="false">VLOOKUP(A130,Insumos!$A$9:$E$160,4,FALSE())</f>
        <v>H</v>
      </c>
      <c r="E130" s="46" t="n">
        <v>1.1</v>
      </c>
      <c r="F130" s="47" t="n">
        <f aca="false">VLOOKUP(A130,Insumos!$A$9:$E$160,5,FALSE())</f>
        <v>10.44</v>
      </c>
      <c r="G130" s="47" t="n">
        <f aca="false">TRUNC(E130*F130,2)</f>
        <v>11.48</v>
      </c>
      <c r="J130" s="23" t="n">
        <f aca="false">IF(AND(A130&lt;&gt;"",A129=""),J129+1,J129)</f>
        <v>7</v>
      </c>
      <c r="K130" s="23" t="n">
        <f aca="false">IF(C130="M.O.",G130,"")</f>
        <v>11.48</v>
      </c>
      <c r="L130" s="23" t="str">
        <f aca="false">IF(AND(F130&lt;&gt;"",K130=""),G130,"")</f>
        <v/>
      </c>
      <c r="M130" s="23" t="str">
        <f aca="false">IF(AND(E130="",F130="",D130&lt;&gt;""),A130,"")</f>
        <v/>
      </c>
      <c r="N130" s="23" t="str">
        <f aca="false">IF(M130&lt;&gt;"",SUMIF(J130:J159,J130,K130:K159),"")</f>
        <v/>
      </c>
      <c r="O130" s="23" t="str">
        <f aca="false">IF(M130&lt;&gt;"",SUMIF(J130:J159,J130,L130:L159),"")</f>
        <v/>
      </c>
      <c r="Q130" s="20" t="str">
        <f aca="false">IF(A130="PREÇO TOTAL (c/ taxa):",G130,"")</f>
        <v/>
      </c>
      <c r="AC130" s="22"/>
    </row>
    <row r="131" customFormat="false" ht="14.05" hidden="false" customHeight="true" outlineLevel="0" collapsed="false">
      <c r="A131" s="13" t="n">
        <v>5318</v>
      </c>
      <c r="B131" s="48" t="str">
        <f aca="false">VLOOKUP(A131,Insumos!$A$9:$E$160,2,FALSE())</f>
        <v>SOLVENTE DILUENTE A BASE DE AGUARRAS</v>
      </c>
      <c r="C131" s="49" t="str">
        <f aca="false">VLOOKUP(A131,Insumos!$A$9:$E$160,3,FALSE())</f>
        <v>MAT.</v>
      </c>
      <c r="D131" s="49" t="str">
        <f aca="false">VLOOKUP(A131,Insumos!$A$9:$E$160,4,FALSE())</f>
        <v>L</v>
      </c>
      <c r="E131" s="46" t="n">
        <v>0.154</v>
      </c>
      <c r="F131" s="47" t="n">
        <f aca="false">VLOOKUP(A131,Insumos!$A$9:$E$160,5,FALSE())</f>
        <v>9.6</v>
      </c>
      <c r="G131" s="47" t="n">
        <f aca="false">TRUNC(E131*F131,2)</f>
        <v>1.47</v>
      </c>
      <c r="J131" s="23" t="n">
        <f aca="false">IF(AND(A131&lt;&gt;"",A130=""),J130+1,J130)</f>
        <v>7</v>
      </c>
      <c r="K131" s="23" t="str">
        <f aca="false">IF(C131="M.O.",G131,"")</f>
        <v/>
      </c>
      <c r="L131" s="23" t="n">
        <f aca="false">IF(AND(F131&lt;&gt;"",K131=""),G131,"")</f>
        <v>1.47</v>
      </c>
      <c r="M131" s="23" t="str">
        <f aca="false">IF(AND(E131="",F131="",D131&lt;&gt;""),A131,"")</f>
        <v/>
      </c>
      <c r="N131" s="23" t="str">
        <f aca="false">IF(M131&lt;&gt;"",SUMIF(J131:J160,J131,K131:K160),"")</f>
        <v/>
      </c>
      <c r="O131" s="23" t="str">
        <f aca="false">IF(M131&lt;&gt;"",SUMIF(J131:J160,J131,L131:L160),"")</f>
        <v/>
      </c>
      <c r="Q131" s="20" t="str">
        <f aca="false">IF(A131="PREÇO TOTAL (c/ taxa):",G131,"")</f>
        <v/>
      </c>
      <c r="AC131" s="22"/>
    </row>
    <row r="132" customFormat="false" ht="14.05" hidden="false" customHeight="true" outlineLevel="0" collapsed="false">
      <c r="A132" s="13" t="n">
        <v>7288</v>
      </c>
      <c r="B132" s="48" t="str">
        <f aca="false">VLOOKUP(A132,Insumos!$A$9:$E$160,2,FALSE())</f>
        <v>TINTA ESMALTE SINTETICO FOSCO</v>
      </c>
      <c r="C132" s="49" t="str">
        <f aca="false">VLOOKUP(A132,Insumos!$A$9:$E$160,3,FALSE())</f>
        <v>MAT.</v>
      </c>
      <c r="D132" s="49" t="str">
        <f aca="false">VLOOKUP(A132,Insumos!$A$9:$E$160,4,FALSE())</f>
        <v>L</v>
      </c>
      <c r="E132" s="46" t="n">
        <v>0.528</v>
      </c>
      <c r="F132" s="47" t="n">
        <f aca="false">VLOOKUP(A132,Insumos!$A$9:$E$160,5,FALSE())</f>
        <v>16.88</v>
      </c>
      <c r="G132" s="47" t="n">
        <f aca="false">TRUNC(E132*F132,2)</f>
        <v>8.91</v>
      </c>
      <c r="J132" s="23" t="n">
        <f aca="false">IF(AND(A132&lt;&gt;"",A131=""),J131+1,J131)</f>
        <v>7</v>
      </c>
      <c r="K132" s="23" t="str">
        <f aca="false">IF(C132="M.O.",G132,"")</f>
        <v/>
      </c>
      <c r="L132" s="23" t="n">
        <f aca="false">IF(AND(F132&lt;&gt;"",K132=""),G132,"")</f>
        <v>8.91</v>
      </c>
      <c r="M132" s="23" t="str">
        <f aca="false">IF(AND(E132="",F132="",D132&lt;&gt;""),A132,"")</f>
        <v/>
      </c>
      <c r="N132" s="23" t="str">
        <f aca="false">IF(M132&lt;&gt;"",SUMIF(J132:J161,J132,K132:K161),"")</f>
        <v/>
      </c>
      <c r="O132" s="23" t="str">
        <f aca="false">IF(M132&lt;&gt;"",SUMIF(J132:J161,J132,L132:L161),"")</f>
        <v/>
      </c>
      <c r="Q132" s="20" t="str">
        <f aca="false">IF(A132="PREÇO TOTAL (c/ taxa):",G132,"")</f>
        <v/>
      </c>
      <c r="AC132" s="22"/>
    </row>
    <row r="133" customFormat="false" ht="14.05" hidden="false" customHeight="true" outlineLevel="0" collapsed="false">
      <c r="A133" s="13" t="n">
        <v>5320</v>
      </c>
      <c r="B133" s="48" t="str">
        <f aca="false">VLOOKUP(A133,Insumos!$A$9:$E$160,2,FALSE())</f>
        <v>REMOVEDOR DE TINTA OLEO/ESMALTE VERNIZ</v>
      </c>
      <c r="C133" s="49" t="str">
        <f aca="false">VLOOKUP(A133,Insumos!$A$9:$E$160,3,FALSE())</f>
        <v>MAT.</v>
      </c>
      <c r="D133" s="49" t="str">
        <f aca="false">VLOOKUP(A133,Insumos!$A$9:$E$160,4,FALSE())</f>
        <v>L</v>
      </c>
      <c r="E133" s="46" t="n">
        <v>0.22</v>
      </c>
      <c r="F133" s="47" t="n">
        <f aca="false">VLOOKUP(A133,Insumos!$A$9:$E$160,5,FALSE())</f>
        <v>25.81</v>
      </c>
      <c r="G133" s="47" t="n">
        <f aca="false">TRUNC(E133*F133,2)</f>
        <v>5.67</v>
      </c>
      <c r="J133" s="23" t="n">
        <f aca="false">IF(AND(A133&lt;&gt;"",A132=""),J132+1,J132)</f>
        <v>7</v>
      </c>
      <c r="K133" s="23" t="str">
        <f aca="false">IF(C133="M.O.",G133,"")</f>
        <v/>
      </c>
      <c r="L133" s="23" t="n">
        <f aca="false">IF(AND(F133&lt;&gt;"",K133=""),G133,"")</f>
        <v>5.67</v>
      </c>
      <c r="M133" s="23" t="str">
        <f aca="false">IF(AND(E133="",F133="",D133&lt;&gt;""),A133,"")</f>
        <v/>
      </c>
      <c r="N133" s="23" t="str">
        <f aca="false">IF(M133&lt;&gt;"",SUMIF(J133:J162,J133,K133:K162),"")</f>
        <v/>
      </c>
      <c r="O133" s="23" t="str">
        <f aca="false">IF(M133&lt;&gt;"",SUMIF(J133:J162,J133,L133:L162),"")</f>
        <v/>
      </c>
      <c r="Q133" s="20" t="str">
        <f aca="false">IF(A133="PREÇO TOTAL (c/ taxa):",G133,"")</f>
        <v/>
      </c>
      <c r="AC133" s="22"/>
    </row>
    <row r="134" customFormat="false" ht="14.05" hidden="false" customHeight="true" outlineLevel="0" collapsed="false">
      <c r="A134" s="13" t="n">
        <v>6111</v>
      </c>
      <c r="B134" s="48" t="str">
        <f aca="false">VLOOKUP(A134,Insumos!$A$9:$E$160,2,FALSE())</f>
        <v>SERVENTE</v>
      </c>
      <c r="C134" s="49" t="str">
        <f aca="false">VLOOKUP(A134,Insumos!$A$9:$E$160,3,FALSE())</f>
        <v>M.O.</v>
      </c>
      <c r="D134" s="49" t="str">
        <f aca="false">VLOOKUP(A134,Insumos!$A$9:$E$160,4,FALSE())</f>
        <v>H</v>
      </c>
      <c r="E134" s="46" t="n">
        <v>1.1</v>
      </c>
      <c r="F134" s="47" t="n">
        <f aca="false">VLOOKUP(A134,Insumos!$A$9:$E$160,5,FALSE())</f>
        <v>7.72</v>
      </c>
      <c r="G134" s="47" t="n">
        <f aca="false">TRUNC(E134*F134,2)</f>
        <v>8.49</v>
      </c>
      <c r="J134" s="23" t="n">
        <f aca="false">IF(AND(A134&lt;&gt;"",A133=""),J133+1,J133)</f>
        <v>7</v>
      </c>
      <c r="K134" s="23" t="n">
        <f aca="false">IF(C134="M.O.",G134,"")</f>
        <v>8.49</v>
      </c>
      <c r="L134" s="23" t="str">
        <f aca="false">IF(AND(F134&lt;&gt;"",K134=""),G134,"")</f>
        <v/>
      </c>
      <c r="M134" s="23" t="str">
        <f aca="false">IF(AND(E134="",F134="",D134&lt;&gt;""),A134,"")</f>
        <v/>
      </c>
      <c r="N134" s="23" t="str">
        <f aca="false">IF(M134&lt;&gt;"",SUMIF(J134:J163,J134,K134:K163),"")</f>
        <v/>
      </c>
      <c r="O134" s="23" t="str">
        <f aca="false">IF(M134&lt;&gt;"",SUMIF(J134:J163,J134,L134:L163),"")</f>
        <v/>
      </c>
      <c r="Q134" s="20" t="str">
        <f aca="false">IF(A134="PREÇO TOTAL (c/ taxa):",G134,"")</f>
        <v/>
      </c>
      <c r="AC134" s="22"/>
    </row>
    <row r="135" customFormat="false" ht="14.05" hidden="false" customHeight="true" outlineLevel="0" collapsed="false">
      <c r="A135" s="50" t="s">
        <v>229</v>
      </c>
      <c r="B135" s="50"/>
      <c r="C135" s="50"/>
      <c r="D135" s="50"/>
      <c r="E135" s="50"/>
      <c r="F135" s="50"/>
      <c r="G135" s="51" t="n">
        <f aca="false">SUMIF(J97:J134,J135,K97:K134)</f>
        <v>107.58</v>
      </c>
      <c r="J135" s="23" t="n">
        <f aca="false">IF(AND(A135&lt;&gt;"",A134=""),J134+1,J134)</f>
        <v>7</v>
      </c>
      <c r="K135" s="23" t="str">
        <f aca="false">IF(C135="M.O.",G135,"")</f>
        <v/>
      </c>
      <c r="L135" s="23" t="str">
        <f aca="false">IF(AND(F135&lt;&gt;"",K135=""),G135,"")</f>
        <v/>
      </c>
      <c r="M135" s="23" t="str">
        <f aca="false">IF(AND(E135="",F135="",D135&lt;&gt;""),A135,"")</f>
        <v/>
      </c>
      <c r="N135" s="23" t="str">
        <f aca="false">IF(M135&lt;&gt;"",SUMIF(J135:J164,J135,K135:K164),"")</f>
        <v/>
      </c>
      <c r="O135" s="23" t="str">
        <f aca="false">IF(M135&lt;&gt;"",SUMIF(J135:J164,J135,L135:L164),"")</f>
        <v/>
      </c>
      <c r="Q135" s="20" t="str">
        <f aca="false">IF(A135="PREÇO TOTAL (c/ taxa):",G135,"")</f>
        <v/>
      </c>
      <c r="AC135" s="22"/>
    </row>
    <row r="136" customFormat="false" ht="14.05" hidden="false" customHeight="true" outlineLevel="0" collapsed="false">
      <c r="A136" s="50" t="s">
        <v>232</v>
      </c>
      <c r="B136" s="50"/>
      <c r="C136" s="50"/>
      <c r="D136" s="50"/>
      <c r="E136" s="50"/>
      <c r="F136" s="50"/>
      <c r="G136" s="51" t="n">
        <f aca="false">SUMIF(J97:J135,J136,L97:L135)</f>
        <v>430.22</v>
      </c>
      <c r="J136" s="23" t="n">
        <f aca="false">IF(AND(A136&lt;&gt;"",A135=""),J135+1,J135)</f>
        <v>7</v>
      </c>
      <c r="K136" s="23" t="str">
        <f aca="false">IF(C136="M.O.",G136,"")</f>
        <v/>
      </c>
      <c r="L136" s="23" t="str">
        <f aca="false">IF(AND(F136&lt;&gt;"",K136=""),G136,"")</f>
        <v/>
      </c>
      <c r="M136" s="23" t="str">
        <f aca="false">IF(AND(E136="",F136="",D136&lt;&gt;""),A136,"")</f>
        <v/>
      </c>
      <c r="N136" s="23" t="str">
        <f aca="false">IF(M136&lt;&gt;"",SUMIF(J136:J165,J136,K136:K165),"")</f>
        <v/>
      </c>
      <c r="O136" s="23" t="str">
        <f aca="false">IF(M136&lt;&gt;"",SUMIF(J136:J165,J136,L136:L165),"")</f>
        <v/>
      </c>
      <c r="Q136" s="20" t="str">
        <f aca="false">IF(A136="PREÇO TOTAL (c/ taxa):",G136,"")</f>
        <v/>
      </c>
      <c r="AC136" s="22"/>
    </row>
    <row r="137" customFormat="false" ht="14.05" hidden="false" customHeight="true" outlineLevel="0" collapsed="false">
      <c r="A137" s="50" t="s">
        <v>250</v>
      </c>
      <c r="B137" s="50"/>
      <c r="C137" s="50"/>
      <c r="D137" s="50"/>
      <c r="E137" s="50"/>
      <c r="F137" s="50"/>
      <c r="G137" s="51" t="n">
        <f aca="false">SUM(G135:G136)</f>
        <v>537.8</v>
      </c>
      <c r="J137" s="23" t="n">
        <f aca="false">IF(AND(A137&lt;&gt;"",A136=""),J136+1,J136)</f>
        <v>7</v>
      </c>
      <c r="K137" s="23" t="str">
        <f aca="false">IF(C137="M.O.",G137,"")</f>
        <v/>
      </c>
      <c r="L137" s="23" t="str">
        <f aca="false">IF(AND(F137&lt;&gt;"",K137=""),G137,"")</f>
        <v/>
      </c>
      <c r="M137" s="23" t="str">
        <f aca="false">IF(AND(E137="",F137="",D137&lt;&gt;""),A137,"")</f>
        <v/>
      </c>
      <c r="N137" s="23" t="str">
        <f aca="false">IF(M137&lt;&gt;"",SUMIF(J137:J166,J137,K137:K166),"")</f>
        <v/>
      </c>
      <c r="O137" s="23" t="str">
        <f aca="false">IF(M137&lt;&gt;"",SUMIF(J137:J166,J137,L137:L166),"")</f>
        <v/>
      </c>
      <c r="Q137" s="20" t="str">
        <f aca="false">IF(A137="PREÇO TOTAL (c/ taxa):",G137,"")</f>
        <v/>
      </c>
      <c r="AC137" s="22"/>
    </row>
    <row r="138" customFormat="false" ht="14.05" hidden="false" customHeight="true" outlineLevel="0" collapsed="false">
      <c r="A138" s="50" t="s">
        <v>251</v>
      </c>
      <c r="B138" s="50"/>
      <c r="C138" s="50"/>
      <c r="D138" s="50"/>
      <c r="E138" s="50"/>
      <c r="F138" s="50"/>
      <c r="G138" s="51" t="n">
        <v>0</v>
      </c>
      <c r="J138" s="23" t="n">
        <f aca="false">IF(AND(A138&lt;&gt;"",A137=""),J137+1,J137)</f>
        <v>7</v>
      </c>
      <c r="K138" s="23" t="str">
        <f aca="false">IF(C138="M.O.",G138,"")</f>
        <v/>
      </c>
      <c r="L138" s="23" t="str">
        <f aca="false">IF(AND(F138&lt;&gt;"",K138=""),G138,"")</f>
        <v/>
      </c>
      <c r="M138" s="23" t="str">
        <f aca="false">IF(AND(E138="",F138="",D138&lt;&gt;""),A138,"")</f>
        <v/>
      </c>
      <c r="N138" s="23" t="str">
        <f aca="false">IF(M138&lt;&gt;"",SUMIF(J138:J167,J138,K138:K167),"")</f>
        <v/>
      </c>
      <c r="O138" s="23" t="str">
        <f aca="false">IF(M138&lt;&gt;"",SUMIF(J138:J167,J138,L138:L167),"")</f>
        <v/>
      </c>
      <c r="Q138" s="20" t="str">
        <f aca="false">IF(A138="PREÇO TOTAL (c/ taxa):",G138,"")</f>
        <v/>
      </c>
      <c r="AC138" s="22"/>
    </row>
    <row r="139" customFormat="false" ht="14.05" hidden="false" customHeight="true" outlineLevel="0" collapsed="false">
      <c r="A139" s="50" t="s">
        <v>252</v>
      </c>
      <c r="B139" s="50"/>
      <c r="C139" s="50"/>
      <c r="D139" s="50"/>
      <c r="E139" s="50"/>
      <c r="F139" s="50"/>
      <c r="G139" s="51" t="n">
        <f aca="false">TRUNC(G137*$G$9,2)</f>
        <v>135.54</v>
      </c>
      <c r="J139" s="23" t="n">
        <f aca="false">IF(AND(A139&lt;&gt;"",A138=""),J138+1,J138)</f>
        <v>7</v>
      </c>
      <c r="K139" s="23" t="str">
        <f aca="false">IF(C139="M.O.",G139,"")</f>
        <v/>
      </c>
      <c r="L139" s="23" t="str">
        <f aca="false">IF(AND(F139&lt;&gt;"",K139=""),G139,"")</f>
        <v/>
      </c>
      <c r="M139" s="23" t="str">
        <f aca="false">IF(AND(E139="",F139="",D139&lt;&gt;""),A139,"")</f>
        <v/>
      </c>
      <c r="N139" s="23" t="str">
        <f aca="false">IF(M139&lt;&gt;"",SUMIF(J139:J168,J139,K139:K168),"")</f>
        <v/>
      </c>
      <c r="O139" s="23" t="str">
        <f aca="false">IF(M139&lt;&gt;"",SUMIF(J139:J168,J139,L139:L168),"")</f>
        <v/>
      </c>
      <c r="Q139" s="20" t="str">
        <f aca="false">IF(A139="PREÇO TOTAL (c/ taxa):",G139,"")</f>
        <v/>
      </c>
      <c r="AC139" s="22"/>
    </row>
    <row r="140" customFormat="false" ht="14.05" hidden="false" customHeight="true" outlineLevel="0" collapsed="false">
      <c r="A140" s="50" t="s">
        <v>253</v>
      </c>
      <c r="B140" s="50"/>
      <c r="C140" s="50"/>
      <c r="D140" s="50"/>
      <c r="E140" s="50"/>
      <c r="F140" s="50"/>
      <c r="G140" s="51" t="n">
        <v>0</v>
      </c>
      <c r="J140" s="23" t="n">
        <f aca="false">IF(AND(A140&lt;&gt;"",A139=""),J139+1,J139)</f>
        <v>7</v>
      </c>
      <c r="K140" s="23" t="str">
        <f aca="false">IF(C140="M.O.",G140,"")</f>
        <v/>
      </c>
      <c r="L140" s="23" t="str">
        <f aca="false">IF(AND(F140&lt;&gt;"",K140=""),G140,"")</f>
        <v/>
      </c>
      <c r="M140" s="23" t="str">
        <f aca="false">IF(AND(E140="",F140="",D140&lt;&gt;""),A140,"")</f>
        <v/>
      </c>
      <c r="N140" s="23" t="str">
        <f aca="false">IF(M140&lt;&gt;"",SUMIF(J140:J169,J140,K140:K169),"")</f>
        <v/>
      </c>
      <c r="O140" s="23" t="str">
        <f aca="false">IF(M140&lt;&gt;"",SUMIF(J140:J169,J140,L140:L169),"")</f>
        <v/>
      </c>
      <c r="Q140" s="20" t="str">
        <f aca="false">IF(A140="PREÇO TOTAL (c/ taxa):",G140,"")</f>
        <v/>
      </c>
      <c r="AC140" s="22"/>
    </row>
    <row r="141" customFormat="false" ht="14.05" hidden="false" customHeight="true" outlineLevel="0" collapsed="false">
      <c r="A141" s="50" t="s">
        <v>254</v>
      </c>
      <c r="B141" s="50"/>
      <c r="C141" s="50"/>
      <c r="D141" s="50"/>
      <c r="E141" s="50"/>
      <c r="F141" s="50"/>
      <c r="G141" s="51" t="n">
        <f aca="false">SUM(G138:G140)</f>
        <v>135.54</v>
      </c>
      <c r="J141" s="23" t="n">
        <f aca="false">IF(AND(A141&lt;&gt;"",A140=""),J140+1,J140)</f>
        <v>7</v>
      </c>
      <c r="K141" s="23" t="str">
        <f aca="false">IF(C141="M.O.",G141,"")</f>
        <v/>
      </c>
      <c r="L141" s="23" t="str">
        <f aca="false">IF(AND(F141&lt;&gt;"",K141=""),G141,"")</f>
        <v/>
      </c>
      <c r="M141" s="23" t="str">
        <f aca="false">IF(AND(E141="",F141="",D141&lt;&gt;""),A141,"")</f>
        <v/>
      </c>
      <c r="N141" s="23" t="str">
        <f aca="false">IF(M141&lt;&gt;"",SUMIF(J141:J170,J141,K141:K170),"")</f>
        <v/>
      </c>
      <c r="O141" s="23" t="str">
        <f aca="false">IF(M141&lt;&gt;"",SUMIF(J141:J170,J141,L141:L170),"")</f>
        <v/>
      </c>
      <c r="Q141" s="20" t="str">
        <f aca="false">IF(A141="PREÇO TOTAL (c/ taxa):",G141,"")</f>
        <v/>
      </c>
      <c r="AC141" s="22"/>
    </row>
    <row r="142" customFormat="false" ht="14.05" hidden="false" customHeight="true" outlineLevel="0" collapsed="false">
      <c r="A142" s="50" t="s">
        <v>256</v>
      </c>
      <c r="B142" s="50"/>
      <c r="C142" s="50"/>
      <c r="D142" s="50"/>
      <c r="E142" s="50"/>
      <c r="F142" s="50"/>
      <c r="G142" s="51" t="n">
        <f aca="false">G137+G141</f>
        <v>673.34</v>
      </c>
      <c r="J142" s="23" t="n">
        <f aca="false">IF(AND(A142&lt;&gt;"",A141=""),J141+1,J141)</f>
        <v>7</v>
      </c>
      <c r="K142" s="23" t="str">
        <f aca="false">IF(C142="M.O.",G142,"")</f>
        <v/>
      </c>
      <c r="L142" s="23" t="str">
        <f aca="false">IF(AND(F142&lt;&gt;"",K142=""),G142,"")</f>
        <v/>
      </c>
      <c r="M142" s="23" t="str">
        <f aca="false">IF(AND(E142="",F142="",D142&lt;&gt;""),A142,"")</f>
        <v/>
      </c>
      <c r="N142" s="23" t="str">
        <f aca="false">IF(M142&lt;&gt;"",SUMIF(J142:J171,J142,K142:K171),"")</f>
        <v/>
      </c>
      <c r="O142" s="23" t="str">
        <f aca="false">IF(M142&lt;&gt;"",SUMIF(J142:J171,J142,L142:L171),"")</f>
        <v/>
      </c>
      <c r="Q142" s="20" t="str">
        <f aca="false">IF(A142="PREÇO TOTAL (c/ taxa):",G142,"")</f>
        <v/>
      </c>
      <c r="AC142" s="22"/>
    </row>
    <row r="143" customFormat="false" ht="14.05" hidden="false" customHeight="true" outlineLevel="0" collapsed="false">
      <c r="A143" s="50" t="s">
        <v>257</v>
      </c>
      <c r="B143" s="50"/>
      <c r="C143" s="50"/>
      <c r="D143" s="50"/>
      <c r="E143" s="50"/>
      <c r="F143" s="50"/>
      <c r="G143" s="51" t="n">
        <v>25</v>
      </c>
      <c r="J143" s="23" t="n">
        <f aca="false">IF(AND(A143&lt;&gt;"",A142=""),J142+1,J142)</f>
        <v>7</v>
      </c>
      <c r="K143" s="23" t="str">
        <f aca="false">IF(C143="M.O.",G143,"")</f>
        <v/>
      </c>
      <c r="L143" s="23" t="str">
        <f aca="false">IF(AND(F143&lt;&gt;"",K143=""),G143,"")</f>
        <v/>
      </c>
      <c r="M143" s="23" t="str">
        <f aca="false">IF(AND(E143="",F143="",D143&lt;&gt;""),A143,"")</f>
        <v/>
      </c>
      <c r="N143" s="23" t="str">
        <f aca="false">IF(M143&lt;&gt;"",SUMIF(J143:J172,J143,K143:K172),"")</f>
        <v/>
      </c>
      <c r="O143" s="23" t="str">
        <f aca="false">IF(M143&lt;&gt;"",SUMIF(J143:J172,J143,L143:L172),"")</f>
        <v/>
      </c>
      <c r="Q143" s="20" t="str">
        <f aca="false">IF(A143="PREÇO TOTAL (c/ taxa):",G143,"")</f>
        <v/>
      </c>
      <c r="AC143" s="22"/>
    </row>
    <row r="144" customFormat="false" ht="14.05" hidden="false" customHeight="true" outlineLevel="0" collapsed="false">
      <c r="A144" s="50" t="s">
        <v>258</v>
      </c>
      <c r="B144" s="50"/>
      <c r="C144" s="50"/>
      <c r="D144" s="50"/>
      <c r="E144" s="50"/>
      <c r="F144" s="50"/>
      <c r="G144" s="51" t="n">
        <f aca="false">TRUNC(G143*G142,2)</f>
        <v>16833.5</v>
      </c>
      <c r="J144" s="23" t="n">
        <f aca="false">IF(AND(A144&lt;&gt;"",A143=""),J143+1,J143)</f>
        <v>7</v>
      </c>
      <c r="K144" s="23" t="str">
        <f aca="false">IF(C144="M.O.",G144,"")</f>
        <v/>
      </c>
      <c r="L144" s="23" t="str">
        <f aca="false">IF(AND(F144&lt;&gt;"",K144=""),G144,"")</f>
        <v/>
      </c>
      <c r="M144" s="23" t="str">
        <f aca="false">IF(AND(E144="",F144="",D144&lt;&gt;""),A144,"")</f>
        <v/>
      </c>
      <c r="N144" s="23" t="str">
        <f aca="false">IF(M144&lt;&gt;"",SUMIF(J144:J173,J144,K144:K173),"")</f>
        <v/>
      </c>
      <c r="O144" s="23" t="str">
        <f aca="false">IF(M144&lt;&gt;"",SUMIF(J144:J173,J144,L144:L173),"")</f>
        <v/>
      </c>
      <c r="Q144" s="20" t="n">
        <f aca="false">IF(A144="PREÇO TOTAL (c/ taxa):",G144,"")</f>
        <v>16833.5</v>
      </c>
      <c r="AC144" s="22"/>
    </row>
    <row r="145" customFormat="false" ht="14.05" hidden="false" customHeight="true" outlineLevel="0" collapsed="false">
      <c r="A145" s="52"/>
      <c r="B145" s="52"/>
      <c r="C145" s="52"/>
      <c r="D145" s="52"/>
      <c r="E145" s="52"/>
      <c r="F145" s="52"/>
      <c r="G145" s="52"/>
      <c r="J145" s="23" t="n">
        <f aca="false">IF(AND(A145&lt;&gt;"",A144=""),J144+1,J144)</f>
        <v>7</v>
      </c>
      <c r="K145" s="23" t="str">
        <f aca="false">IF(C145="M.O.",G145,"")</f>
        <v/>
      </c>
      <c r="L145" s="23" t="str">
        <f aca="false">IF(AND(F145&lt;&gt;"",K145=""),G145,"")</f>
        <v/>
      </c>
      <c r="M145" s="23" t="str">
        <f aca="false">IF(AND(E145="",F145="",D145&lt;&gt;""),A145,"")</f>
        <v/>
      </c>
      <c r="N145" s="23" t="str">
        <f aca="false">IF(M145&lt;&gt;"",SUMIF(J145:J174,J145,K145:K174),"")</f>
        <v/>
      </c>
      <c r="O145" s="23" t="str">
        <f aca="false">IF(M145&lt;&gt;"",SUMIF(J145:J174,J145,L145:L174),"")</f>
        <v/>
      </c>
      <c r="Q145" s="20" t="str">
        <f aca="false">IF(A145="PREÇO TOTAL (c/ taxa):",G145,"")</f>
        <v/>
      </c>
      <c r="AC145" s="22"/>
    </row>
    <row r="146" customFormat="false" ht="14.05" hidden="false" customHeight="true" outlineLevel="0" collapsed="false">
      <c r="A146" s="44" t="s">
        <v>279</v>
      </c>
      <c r="B146" s="44" t="s">
        <v>280</v>
      </c>
      <c r="C146" s="45" t="s">
        <v>248</v>
      </c>
      <c r="D146" s="45" t="s">
        <v>274</v>
      </c>
      <c r="E146" s="46"/>
      <c r="F146" s="47"/>
      <c r="G146" s="47"/>
      <c r="J146" s="23" t="n">
        <f aca="false">IF(AND(A146&lt;&gt;"",A145=""),J145+1,J145)</f>
        <v>8</v>
      </c>
      <c r="K146" s="23" t="str">
        <f aca="false">IF(C146="M.O.",G146,"")</f>
        <v/>
      </c>
      <c r="L146" s="23" t="str">
        <f aca="false">IF(AND(F146&lt;&gt;"",K146=""),G146,"")</f>
        <v/>
      </c>
      <c r="M146" s="23" t="str">
        <f aca="false">IF(AND(E146="",F146="",D146&lt;&gt;""),A146,"")</f>
        <v>01.02.04</v>
      </c>
      <c r="N146" s="23" t="n">
        <f aca="false">IF(M146&lt;&gt;"",SUMIF(J146:J175,J146,K146:K175),"")</f>
        <v>1.81</v>
      </c>
      <c r="O146" s="23" t="n">
        <f aca="false">IF(M146&lt;&gt;"",SUMIF(J146:J175,J146,L146:L175),"")</f>
        <v>0</v>
      </c>
      <c r="Q146" s="20" t="str">
        <f aca="false">IF(A146="PREÇO TOTAL (c/ taxa):",G146,"")</f>
        <v/>
      </c>
      <c r="AC146" s="22"/>
    </row>
    <row r="147" customFormat="false" ht="14.05" hidden="false" customHeight="true" outlineLevel="0" collapsed="false">
      <c r="A147" s="13" t="n">
        <v>4750</v>
      </c>
      <c r="B147" s="48" t="str">
        <f aca="false">VLOOKUP(A147,Insumos!$A$9:$E$160,2,FALSE())</f>
        <v>PEDREIRO</v>
      </c>
      <c r="C147" s="49" t="str">
        <f aca="false">VLOOKUP(A147,Insumos!$A$9:$E$160,3,FALSE())</f>
        <v>M.O.</v>
      </c>
      <c r="D147" s="49" t="str">
        <f aca="false">VLOOKUP(A147,Insumos!$A$9:$E$160,4,FALSE())</f>
        <v>H</v>
      </c>
      <c r="E147" s="46" t="n">
        <v>0.1</v>
      </c>
      <c r="F147" s="47" t="n">
        <f aca="false">VLOOKUP(A147,Insumos!$A$9:$E$160,5,FALSE())</f>
        <v>10.44</v>
      </c>
      <c r="G147" s="47" t="n">
        <f aca="false">TRUNC(E147*F147,2)</f>
        <v>1.04</v>
      </c>
      <c r="J147" s="23" t="n">
        <f aca="false">IF(AND(A147&lt;&gt;"",A146=""),J146+1,J146)</f>
        <v>8</v>
      </c>
      <c r="K147" s="23" t="n">
        <f aca="false">IF(C147="M.O.",G147,"")</f>
        <v>1.04</v>
      </c>
      <c r="L147" s="23" t="str">
        <f aca="false">IF(AND(F147&lt;&gt;"",K147=""),G147,"")</f>
        <v/>
      </c>
      <c r="M147" s="23" t="str">
        <f aca="false">IF(AND(E147="",F147="",D147&lt;&gt;""),A147,"")</f>
        <v/>
      </c>
      <c r="N147" s="23" t="str">
        <f aca="false">IF(M147&lt;&gt;"",SUMIF(J147:J176,J147,K147:K176),"")</f>
        <v/>
      </c>
      <c r="O147" s="23" t="str">
        <f aca="false">IF(M147&lt;&gt;"",SUMIF(J147:J176,J147,L147:L176),"")</f>
        <v/>
      </c>
      <c r="Q147" s="20" t="str">
        <f aca="false">IF(A147="PREÇO TOTAL (c/ taxa):",G147,"")</f>
        <v/>
      </c>
      <c r="AC147" s="22"/>
    </row>
    <row r="148" customFormat="false" ht="14.05" hidden="false" customHeight="true" outlineLevel="0" collapsed="false">
      <c r="A148" s="13" t="n">
        <v>6111</v>
      </c>
      <c r="B148" s="48" t="str">
        <f aca="false">VLOOKUP(A148,Insumos!$A$9:$E$160,2,FALSE())</f>
        <v>SERVENTE</v>
      </c>
      <c r="C148" s="49" t="str">
        <f aca="false">VLOOKUP(A148,Insumos!$A$9:$E$160,3,FALSE())</f>
        <v>M.O.</v>
      </c>
      <c r="D148" s="49" t="str">
        <f aca="false">VLOOKUP(A148,Insumos!$A$9:$E$160,4,FALSE())</f>
        <v>H</v>
      </c>
      <c r="E148" s="46" t="n">
        <v>0.1</v>
      </c>
      <c r="F148" s="47" t="n">
        <f aca="false">VLOOKUP(A148,Insumos!$A$9:$E$160,5,FALSE())</f>
        <v>7.72</v>
      </c>
      <c r="G148" s="47" t="n">
        <f aca="false">TRUNC(E148*F148,2)</f>
        <v>0.77</v>
      </c>
      <c r="J148" s="23" t="n">
        <f aca="false">IF(AND(A148&lt;&gt;"",A147=""),J147+1,J147)</f>
        <v>8</v>
      </c>
      <c r="K148" s="23" t="n">
        <f aca="false">IF(C148="M.O.",G148,"")</f>
        <v>0.77</v>
      </c>
      <c r="L148" s="23" t="str">
        <f aca="false">IF(AND(F148&lt;&gt;"",K148=""),G148,"")</f>
        <v/>
      </c>
      <c r="M148" s="23" t="str">
        <f aca="false">IF(AND(E148="",F148="",D148&lt;&gt;""),A148,"")</f>
        <v/>
      </c>
      <c r="N148" s="23" t="str">
        <f aca="false">IF(M148&lt;&gt;"",SUMIF(J148:J177,J148,K148:K177),"")</f>
        <v/>
      </c>
      <c r="O148" s="23" t="str">
        <f aca="false">IF(M148&lt;&gt;"",SUMIF(J148:J177,J148,L148:L177),"")</f>
        <v/>
      </c>
      <c r="Q148" s="20" t="str">
        <f aca="false">IF(A148="PREÇO TOTAL (c/ taxa):",G148,"")</f>
        <v/>
      </c>
      <c r="AC148" s="22"/>
    </row>
    <row r="149" customFormat="false" ht="14.05" hidden="false" customHeight="true" outlineLevel="0" collapsed="false">
      <c r="A149" s="50" t="s">
        <v>229</v>
      </c>
      <c r="B149" s="50"/>
      <c r="C149" s="50"/>
      <c r="D149" s="50"/>
      <c r="E149" s="50"/>
      <c r="F149" s="50"/>
      <c r="G149" s="51" t="n">
        <f aca="false">SUMIF(J100:J148,J149,K100:K148)</f>
        <v>1.81</v>
      </c>
      <c r="J149" s="23" t="n">
        <f aca="false">IF(AND(A149&lt;&gt;"",A148=""),J148+1,J148)</f>
        <v>8</v>
      </c>
      <c r="K149" s="23" t="str">
        <f aca="false">IF(C149="M.O.",G149,"")</f>
        <v/>
      </c>
      <c r="L149" s="23" t="str">
        <f aca="false">IF(AND(F149&lt;&gt;"",K149=""),G149,"")</f>
        <v/>
      </c>
      <c r="M149" s="23" t="str">
        <f aca="false">IF(AND(E149="",F149="",D149&lt;&gt;""),A149,"")</f>
        <v/>
      </c>
      <c r="N149" s="23" t="str">
        <f aca="false">IF(M149&lt;&gt;"",SUMIF(J149:J178,J149,K149:K178),"")</f>
        <v/>
      </c>
      <c r="O149" s="23" t="str">
        <f aca="false">IF(M149&lt;&gt;"",SUMIF(J149:J178,J149,L149:L178),"")</f>
        <v/>
      </c>
      <c r="Q149" s="20" t="str">
        <f aca="false">IF(A149="PREÇO TOTAL (c/ taxa):",G149,"")</f>
        <v/>
      </c>
      <c r="AC149" s="22"/>
    </row>
    <row r="150" customFormat="false" ht="14.05" hidden="false" customHeight="true" outlineLevel="0" collapsed="false">
      <c r="A150" s="50" t="s">
        <v>232</v>
      </c>
      <c r="B150" s="50"/>
      <c r="C150" s="50"/>
      <c r="D150" s="50"/>
      <c r="E150" s="50"/>
      <c r="F150" s="50"/>
      <c r="G150" s="51" t="n">
        <f aca="false">SUMIF(J101:J149,J150,L101:L149)</f>
        <v>0</v>
      </c>
      <c r="J150" s="23" t="n">
        <f aca="false">IF(AND(A150&lt;&gt;"",A149=""),J149+1,J149)</f>
        <v>8</v>
      </c>
      <c r="K150" s="23" t="str">
        <f aca="false">IF(C150="M.O.",G150,"")</f>
        <v/>
      </c>
      <c r="L150" s="23" t="str">
        <f aca="false">IF(AND(F150&lt;&gt;"",K150=""),G150,"")</f>
        <v/>
      </c>
      <c r="M150" s="23" t="str">
        <f aca="false">IF(AND(E150="",F150="",D150&lt;&gt;""),A150,"")</f>
        <v/>
      </c>
      <c r="N150" s="23" t="str">
        <f aca="false">IF(M150&lt;&gt;"",SUMIF(J150:J179,J150,K150:K179),"")</f>
        <v/>
      </c>
      <c r="O150" s="23" t="str">
        <f aca="false">IF(M150&lt;&gt;"",SUMIF(J150:J179,J150,L150:L179),"")</f>
        <v/>
      </c>
      <c r="Q150" s="20" t="str">
        <f aca="false">IF(A150="PREÇO TOTAL (c/ taxa):",G150,"")</f>
        <v/>
      </c>
      <c r="AC150" s="22"/>
    </row>
    <row r="151" customFormat="false" ht="14.05" hidden="false" customHeight="true" outlineLevel="0" collapsed="false">
      <c r="A151" s="50" t="s">
        <v>250</v>
      </c>
      <c r="B151" s="50"/>
      <c r="C151" s="50"/>
      <c r="D151" s="50"/>
      <c r="E151" s="50"/>
      <c r="F151" s="50"/>
      <c r="G151" s="51" t="n">
        <f aca="false">SUM(G149:G150)</f>
        <v>1.81</v>
      </c>
      <c r="J151" s="23" t="n">
        <f aca="false">IF(AND(A151&lt;&gt;"",A150=""),J150+1,J150)</f>
        <v>8</v>
      </c>
      <c r="K151" s="23" t="str">
        <f aca="false">IF(C151="M.O.",G151,"")</f>
        <v/>
      </c>
      <c r="L151" s="23" t="str">
        <f aca="false">IF(AND(F151&lt;&gt;"",K151=""),G151,"")</f>
        <v/>
      </c>
      <c r="M151" s="23" t="str">
        <f aca="false">IF(AND(E151="",F151="",D151&lt;&gt;""),A151,"")</f>
        <v/>
      </c>
      <c r="N151" s="23" t="str">
        <f aca="false">IF(M151&lt;&gt;"",SUMIF(J151:J180,J151,K151:K180),"")</f>
        <v/>
      </c>
      <c r="O151" s="23" t="str">
        <f aca="false">IF(M151&lt;&gt;"",SUMIF(J151:J180,J151,L151:L180),"")</f>
        <v/>
      </c>
      <c r="Q151" s="20" t="str">
        <f aca="false">IF(A151="PREÇO TOTAL (c/ taxa):",G151,"")</f>
        <v/>
      </c>
      <c r="AC151" s="22"/>
    </row>
    <row r="152" customFormat="false" ht="14.05" hidden="false" customHeight="true" outlineLevel="0" collapsed="false">
      <c r="A152" s="50" t="s">
        <v>251</v>
      </c>
      <c r="B152" s="50"/>
      <c r="C152" s="50"/>
      <c r="D152" s="50"/>
      <c r="E152" s="50"/>
      <c r="F152" s="50"/>
      <c r="G152" s="51" t="n">
        <v>0</v>
      </c>
      <c r="J152" s="23" t="n">
        <f aca="false">IF(AND(A152&lt;&gt;"",A151=""),J151+1,J151)</f>
        <v>8</v>
      </c>
      <c r="K152" s="23" t="str">
        <f aca="false">IF(C152="M.O.",G152,"")</f>
        <v/>
      </c>
      <c r="L152" s="23" t="str">
        <f aca="false">IF(AND(F152&lt;&gt;"",K152=""),G152,"")</f>
        <v/>
      </c>
      <c r="M152" s="23" t="str">
        <f aca="false">IF(AND(E152="",F152="",D152&lt;&gt;""),A152,"")</f>
        <v/>
      </c>
      <c r="N152" s="23" t="str">
        <f aca="false">IF(M152&lt;&gt;"",SUMIF(J152:J181,J152,K152:K181),"")</f>
        <v/>
      </c>
      <c r="O152" s="23" t="str">
        <f aca="false">IF(M152&lt;&gt;"",SUMIF(J152:J181,J152,L152:L181),"")</f>
        <v/>
      </c>
      <c r="Q152" s="20" t="str">
        <f aca="false">IF(A152="PREÇO TOTAL (c/ taxa):",G152,"")</f>
        <v/>
      </c>
      <c r="AC152" s="22"/>
    </row>
    <row r="153" customFormat="false" ht="14.05" hidden="false" customHeight="true" outlineLevel="0" collapsed="false">
      <c r="A153" s="50" t="s">
        <v>252</v>
      </c>
      <c r="B153" s="50"/>
      <c r="C153" s="50"/>
      <c r="D153" s="50"/>
      <c r="E153" s="50"/>
      <c r="F153" s="50"/>
      <c r="G153" s="51" t="n">
        <f aca="false">TRUNC(G151*$G$9,2)</f>
        <v>0.45</v>
      </c>
      <c r="J153" s="23" t="n">
        <f aca="false">IF(AND(A153&lt;&gt;"",A152=""),J152+1,J152)</f>
        <v>8</v>
      </c>
      <c r="K153" s="23" t="str">
        <f aca="false">IF(C153="M.O.",G153,"")</f>
        <v/>
      </c>
      <c r="L153" s="23" t="str">
        <f aca="false">IF(AND(F153&lt;&gt;"",K153=""),G153,"")</f>
        <v/>
      </c>
      <c r="M153" s="23" t="str">
        <f aca="false">IF(AND(E153="",F153="",D153&lt;&gt;""),A153,"")</f>
        <v/>
      </c>
      <c r="N153" s="23" t="str">
        <f aca="false">IF(M153&lt;&gt;"",SUMIF(J153:J182,J153,K153:K182),"")</f>
        <v/>
      </c>
      <c r="O153" s="23" t="str">
        <f aca="false">IF(M153&lt;&gt;"",SUMIF(J153:J182,J153,L153:L182),"")</f>
        <v/>
      </c>
      <c r="Q153" s="20" t="str">
        <f aca="false">IF(A153="PREÇO TOTAL (c/ taxa):",G153,"")</f>
        <v/>
      </c>
      <c r="AC153" s="22"/>
    </row>
    <row r="154" customFormat="false" ht="14.05" hidden="false" customHeight="true" outlineLevel="0" collapsed="false">
      <c r="A154" s="50" t="s">
        <v>253</v>
      </c>
      <c r="B154" s="50"/>
      <c r="C154" s="50"/>
      <c r="D154" s="50"/>
      <c r="E154" s="50"/>
      <c r="F154" s="50"/>
      <c r="G154" s="51" t="n">
        <v>0</v>
      </c>
      <c r="J154" s="23" t="n">
        <f aca="false">IF(AND(A154&lt;&gt;"",A153=""),J153+1,J153)</f>
        <v>8</v>
      </c>
      <c r="K154" s="23" t="str">
        <f aca="false">IF(C154="M.O.",G154,"")</f>
        <v/>
      </c>
      <c r="L154" s="23" t="str">
        <f aca="false">IF(AND(F154&lt;&gt;"",K154=""),G154,"")</f>
        <v/>
      </c>
      <c r="M154" s="23" t="str">
        <f aca="false">IF(AND(E154="",F154="",D154&lt;&gt;""),A154,"")</f>
        <v/>
      </c>
      <c r="N154" s="23" t="str">
        <f aca="false">IF(M154&lt;&gt;"",SUMIF(J154:J183,J154,K154:K183),"")</f>
        <v/>
      </c>
      <c r="O154" s="23" t="str">
        <f aca="false">IF(M154&lt;&gt;"",SUMIF(J154:J183,J154,L154:L183),"")</f>
        <v/>
      </c>
      <c r="Q154" s="20" t="str">
        <f aca="false">IF(A154="PREÇO TOTAL (c/ taxa):",G154,"")</f>
        <v/>
      </c>
      <c r="AC154" s="22"/>
    </row>
    <row r="155" customFormat="false" ht="14.05" hidden="false" customHeight="true" outlineLevel="0" collapsed="false">
      <c r="A155" s="50" t="s">
        <v>254</v>
      </c>
      <c r="B155" s="50"/>
      <c r="C155" s="50"/>
      <c r="D155" s="50"/>
      <c r="E155" s="50"/>
      <c r="F155" s="50"/>
      <c r="G155" s="51" t="n">
        <f aca="false">SUM(G152:G154)</f>
        <v>0.45</v>
      </c>
      <c r="J155" s="23" t="n">
        <f aca="false">IF(AND(A155&lt;&gt;"",A154=""),J154+1,J154)</f>
        <v>8</v>
      </c>
      <c r="K155" s="23" t="str">
        <f aca="false">IF(C155="M.O.",G155,"")</f>
        <v/>
      </c>
      <c r="L155" s="23" t="str">
        <f aca="false">IF(AND(F155&lt;&gt;"",K155=""),G155,"")</f>
        <v/>
      </c>
      <c r="M155" s="23" t="str">
        <f aca="false">IF(AND(E155="",F155="",D155&lt;&gt;""),A155,"")</f>
        <v/>
      </c>
      <c r="N155" s="23" t="str">
        <f aca="false">IF(M155&lt;&gt;"",SUMIF(J155:J184,J155,K155:K184),"")</f>
        <v/>
      </c>
      <c r="O155" s="23" t="str">
        <f aca="false">IF(M155&lt;&gt;"",SUMIF(J155:J184,J155,L155:L184),"")</f>
        <v/>
      </c>
      <c r="Q155" s="20" t="str">
        <f aca="false">IF(A155="PREÇO TOTAL (c/ taxa):",G155,"")</f>
        <v/>
      </c>
      <c r="AC155" s="22"/>
    </row>
    <row r="156" customFormat="false" ht="14.05" hidden="false" customHeight="true" outlineLevel="0" collapsed="false">
      <c r="A156" s="50" t="s">
        <v>256</v>
      </c>
      <c r="B156" s="50"/>
      <c r="C156" s="50"/>
      <c r="D156" s="50"/>
      <c r="E156" s="50"/>
      <c r="F156" s="50"/>
      <c r="G156" s="51" t="n">
        <f aca="false">G151+G155</f>
        <v>2.26</v>
      </c>
      <c r="J156" s="23" t="n">
        <f aca="false">IF(AND(A156&lt;&gt;"",A155=""),J155+1,J155)</f>
        <v>8</v>
      </c>
      <c r="K156" s="23" t="str">
        <f aca="false">IF(C156="M.O.",G156,"")</f>
        <v/>
      </c>
      <c r="L156" s="23" t="str">
        <f aca="false">IF(AND(F156&lt;&gt;"",K156=""),G156,"")</f>
        <v/>
      </c>
      <c r="M156" s="23" t="str">
        <f aca="false">IF(AND(E156="",F156="",D156&lt;&gt;""),A156,"")</f>
        <v/>
      </c>
      <c r="N156" s="23" t="str">
        <f aca="false">IF(M156&lt;&gt;"",SUMIF(J156:J185,J156,K156:K185),"")</f>
        <v/>
      </c>
      <c r="O156" s="23" t="str">
        <f aca="false">IF(M156&lt;&gt;"",SUMIF(J156:J185,J156,L156:L185),"")</f>
        <v/>
      </c>
      <c r="Q156" s="20" t="str">
        <f aca="false">IF(A156="PREÇO TOTAL (c/ taxa):",G156,"")</f>
        <v/>
      </c>
      <c r="AC156" s="22"/>
    </row>
    <row r="157" customFormat="false" ht="14.05" hidden="false" customHeight="true" outlineLevel="0" collapsed="false">
      <c r="A157" s="50" t="s">
        <v>257</v>
      </c>
      <c r="B157" s="50"/>
      <c r="C157" s="50"/>
      <c r="D157" s="50"/>
      <c r="E157" s="50"/>
      <c r="F157" s="50"/>
      <c r="G157" s="51" t="n">
        <v>63</v>
      </c>
      <c r="J157" s="23" t="n">
        <f aca="false">IF(AND(A157&lt;&gt;"",A156=""),J156+1,J156)</f>
        <v>8</v>
      </c>
      <c r="K157" s="23" t="str">
        <f aca="false">IF(C157="M.O.",G157,"")</f>
        <v/>
      </c>
      <c r="L157" s="23" t="str">
        <f aca="false">IF(AND(F157&lt;&gt;"",K157=""),G157,"")</f>
        <v/>
      </c>
      <c r="M157" s="23" t="str">
        <f aca="false">IF(AND(E157="",F157="",D157&lt;&gt;""),A157,"")</f>
        <v/>
      </c>
      <c r="N157" s="23" t="str">
        <f aca="false">IF(M157&lt;&gt;"",SUMIF(J157:J186,J157,K157:K186),"")</f>
        <v/>
      </c>
      <c r="O157" s="23" t="str">
        <f aca="false">IF(M157&lt;&gt;"",SUMIF(J157:J186,J157,L157:L186),"")</f>
        <v/>
      </c>
      <c r="Q157" s="20" t="str">
        <f aca="false">IF(A157="PREÇO TOTAL (c/ taxa):",G157,"")</f>
        <v/>
      </c>
      <c r="AC157" s="22"/>
    </row>
    <row r="158" customFormat="false" ht="14.05" hidden="false" customHeight="true" outlineLevel="0" collapsed="false">
      <c r="A158" s="50" t="s">
        <v>258</v>
      </c>
      <c r="B158" s="50"/>
      <c r="C158" s="50"/>
      <c r="D158" s="50"/>
      <c r="E158" s="50"/>
      <c r="F158" s="50"/>
      <c r="G158" s="51" t="n">
        <f aca="false">TRUNC(G157*G156,2)</f>
        <v>142.38</v>
      </c>
      <c r="J158" s="23" t="n">
        <f aca="false">IF(AND(A158&lt;&gt;"",A157=""),J157+1,J157)</f>
        <v>8</v>
      </c>
      <c r="K158" s="23" t="str">
        <f aca="false">IF(C158="M.O.",G158,"")</f>
        <v/>
      </c>
      <c r="L158" s="23" t="str">
        <f aca="false">IF(AND(F158&lt;&gt;"",K158=""),G158,"")</f>
        <v/>
      </c>
      <c r="M158" s="23" t="str">
        <f aca="false">IF(AND(E158="",F158="",D158&lt;&gt;""),A158,"")</f>
        <v/>
      </c>
      <c r="N158" s="23" t="str">
        <f aca="false">IF(M158&lt;&gt;"",SUMIF(J158:J187,J158,K158:K187),"")</f>
        <v/>
      </c>
      <c r="O158" s="23" t="str">
        <f aca="false">IF(M158&lt;&gt;"",SUMIF(J158:J187,J158,L158:L187),"")</f>
        <v/>
      </c>
      <c r="Q158" s="20" t="n">
        <f aca="false">IF(A158="PREÇO TOTAL (c/ taxa):",G158,"")</f>
        <v>142.38</v>
      </c>
      <c r="AC158" s="22"/>
    </row>
    <row r="159" customFormat="false" ht="14.05" hidden="false" customHeight="true" outlineLevel="0" collapsed="false">
      <c r="A159" s="52"/>
      <c r="B159" s="52"/>
      <c r="C159" s="52"/>
      <c r="D159" s="52"/>
      <c r="E159" s="52"/>
      <c r="F159" s="52"/>
      <c r="G159" s="52"/>
      <c r="J159" s="23" t="n">
        <f aca="false">IF(AND(A159&lt;&gt;"",A158=""),J158+1,J158)</f>
        <v>8</v>
      </c>
      <c r="K159" s="23" t="str">
        <f aca="false">IF(C159="M.O.",G159,"")</f>
        <v/>
      </c>
      <c r="L159" s="23" t="str">
        <f aca="false">IF(AND(F159&lt;&gt;"",K159=""),G159,"")</f>
        <v/>
      </c>
      <c r="M159" s="23" t="str">
        <f aca="false">IF(AND(E159="",F159="",D159&lt;&gt;""),A159,"")</f>
        <v/>
      </c>
      <c r="N159" s="23" t="str">
        <f aca="false">IF(M159&lt;&gt;"",SUMIF(J159:J188,J159,K159:K188),"")</f>
        <v/>
      </c>
      <c r="O159" s="23" t="str">
        <f aca="false">IF(M159&lt;&gt;"",SUMIF(J159:J188,J159,L159:L188),"")</f>
        <v/>
      </c>
      <c r="Q159" s="20" t="str">
        <f aca="false">IF(A159="PREÇO TOTAL (c/ taxa):",G159,"")</f>
        <v/>
      </c>
      <c r="AC159" s="22"/>
    </row>
    <row r="160" customFormat="false" ht="14.05" hidden="false" customHeight="true" outlineLevel="0" collapsed="false">
      <c r="A160" s="44" t="s">
        <v>281</v>
      </c>
      <c r="B160" s="44" t="s">
        <v>282</v>
      </c>
      <c r="C160" s="45" t="s">
        <v>248</v>
      </c>
      <c r="D160" s="45" t="s">
        <v>274</v>
      </c>
      <c r="E160" s="46"/>
      <c r="F160" s="47"/>
      <c r="G160" s="47"/>
      <c r="J160" s="23" t="n">
        <f aca="false">IF(AND(A160&lt;&gt;"",A159=""),J159+1,J159)</f>
        <v>9</v>
      </c>
      <c r="K160" s="23" t="str">
        <f aca="false">IF(C160="M.O.",G160,"")</f>
        <v/>
      </c>
      <c r="L160" s="23" t="str">
        <f aca="false">IF(AND(F160&lt;&gt;"",K160=""),G160,"")</f>
        <v/>
      </c>
      <c r="M160" s="23" t="str">
        <f aca="false">IF(AND(E160="",F160="",D160&lt;&gt;""),A160,"")</f>
        <v>01.02.05</v>
      </c>
      <c r="N160" s="23" t="n">
        <f aca="false">IF(M160&lt;&gt;"",SUMIF(J160:J189,J160,K160:K189),"")</f>
        <v>1.88</v>
      </c>
      <c r="O160" s="23" t="n">
        <f aca="false">IF(M160&lt;&gt;"",SUMIF(J160:J189,J160,L160:L189),"")</f>
        <v>0.58</v>
      </c>
      <c r="Q160" s="20" t="str">
        <f aca="false">IF(A160="PREÇO TOTAL (c/ taxa):",G160,"")</f>
        <v/>
      </c>
      <c r="AC160" s="22"/>
    </row>
    <row r="161" customFormat="false" ht="14.05" hidden="false" customHeight="true" outlineLevel="0" collapsed="false">
      <c r="A161" s="13" t="n">
        <v>4750</v>
      </c>
      <c r="B161" s="48" t="str">
        <f aca="false">VLOOKUP(A161,Insumos!$A$9:$E$160,2,FALSE())</f>
        <v>PEDREIRO</v>
      </c>
      <c r="C161" s="49" t="str">
        <f aca="false">VLOOKUP(A161,Insumos!$A$9:$E$160,3,FALSE())</f>
        <v>M.O.</v>
      </c>
      <c r="D161" s="49" t="str">
        <f aca="false">VLOOKUP(A161,Insumos!$A$9:$E$160,4,FALSE())</f>
        <v>H</v>
      </c>
      <c r="E161" s="46" t="n">
        <v>0.1</v>
      </c>
      <c r="F161" s="47" t="n">
        <f aca="false">VLOOKUP(A161,Insumos!$A$9:$E$160,5,FALSE())</f>
        <v>10.44</v>
      </c>
      <c r="G161" s="47" t="n">
        <f aca="false">TRUNC(E161*F161,2)</f>
        <v>1.04</v>
      </c>
      <c r="J161" s="23" t="n">
        <f aca="false">IF(AND(A161&lt;&gt;"",A160=""),J160+1,J160)</f>
        <v>9</v>
      </c>
      <c r="K161" s="23" t="n">
        <f aca="false">IF(C161="M.O.",G161,"")</f>
        <v>1.04</v>
      </c>
      <c r="L161" s="23" t="str">
        <f aca="false">IF(AND(F161&lt;&gt;"",K161=""),G161,"")</f>
        <v/>
      </c>
      <c r="M161" s="23" t="str">
        <f aca="false">IF(AND(E161="",F161="",D161&lt;&gt;""),A161,"")</f>
        <v/>
      </c>
      <c r="N161" s="23" t="str">
        <f aca="false">IF(M161&lt;&gt;"",SUMIF(J161:J190,J161,K161:K190),"")</f>
        <v/>
      </c>
      <c r="O161" s="23" t="str">
        <f aca="false">IF(M161&lt;&gt;"",SUMIF(J161:J190,J161,L161:L190),"")</f>
        <v/>
      </c>
      <c r="Q161" s="20" t="str">
        <f aca="false">IF(A161="PREÇO TOTAL (c/ taxa):",G161,"")</f>
        <v/>
      </c>
      <c r="AC161" s="22"/>
    </row>
    <row r="162" customFormat="false" ht="14.05" hidden="false" customHeight="true" outlineLevel="0" collapsed="false">
      <c r="A162" s="13" t="n">
        <v>6111</v>
      </c>
      <c r="B162" s="48" t="str">
        <f aca="false">VLOOKUP(A162,Insumos!$A$9:$E$160,2,FALSE())</f>
        <v>SERVENTE</v>
      </c>
      <c r="C162" s="49" t="str">
        <f aca="false">VLOOKUP(A162,Insumos!$A$9:$E$160,3,FALSE())</f>
        <v>M.O.</v>
      </c>
      <c r="D162" s="49" t="str">
        <f aca="false">VLOOKUP(A162,Insumos!$A$9:$E$160,4,FALSE())</f>
        <v>H</v>
      </c>
      <c r="E162" s="46" t="n">
        <v>0.109</v>
      </c>
      <c r="F162" s="47" t="n">
        <f aca="false">VLOOKUP(A162,Insumos!$A$9:$E$160,5,FALSE())</f>
        <v>7.72</v>
      </c>
      <c r="G162" s="47" t="n">
        <f aca="false">TRUNC(E162*F162,2)</f>
        <v>0.84</v>
      </c>
      <c r="J162" s="23" t="n">
        <f aca="false">IF(AND(A162&lt;&gt;"",A161=""),J161+1,J161)</f>
        <v>9</v>
      </c>
      <c r="K162" s="23" t="n">
        <f aca="false">IF(C162="M.O.",G162,"")</f>
        <v>0.84</v>
      </c>
      <c r="L162" s="23" t="str">
        <f aca="false">IF(AND(F162&lt;&gt;"",K162=""),G162,"")</f>
        <v/>
      </c>
      <c r="M162" s="23" t="str">
        <f aca="false">IF(AND(E162="",F162="",D162&lt;&gt;""),A162,"")</f>
        <v/>
      </c>
      <c r="N162" s="23" t="str">
        <f aca="false">IF(M162&lt;&gt;"",SUMIF(J162:J191,J162,K162:K191),"")</f>
        <v/>
      </c>
      <c r="O162" s="23" t="str">
        <f aca="false">IF(M162&lt;&gt;"",SUMIF(J162:J191,J162,L162:L191),"")</f>
        <v/>
      </c>
      <c r="Q162" s="20" t="str">
        <f aca="false">IF(A162="PREÇO TOTAL (c/ taxa):",G162,"")</f>
        <v/>
      </c>
      <c r="AC162" s="22"/>
    </row>
    <row r="163" customFormat="false" ht="14.05" hidden="false" customHeight="true" outlineLevel="0" collapsed="false">
      <c r="A163" s="13" t="n">
        <v>367</v>
      </c>
      <c r="B163" s="48" t="str">
        <f aca="false">VLOOKUP(A163,Insumos!$A$9:$E$160,2,FALSE())</f>
        <v>AREIA GROSSA</v>
      </c>
      <c r="C163" s="49" t="str">
        <f aca="false">VLOOKUP(A163,Insumos!$A$9:$E$160,3,FALSE())</f>
        <v>MAT.</v>
      </c>
      <c r="D163" s="49" t="str">
        <f aca="false">VLOOKUP(A163,Insumos!$A$9:$E$160,4,FALSE())</f>
        <v>M3</v>
      </c>
      <c r="E163" s="46" t="n">
        <v>0.0019455</v>
      </c>
      <c r="F163" s="47" t="n">
        <f aca="false">VLOOKUP(A163,Insumos!$A$9:$E$160,5,FALSE())</f>
        <v>62.5</v>
      </c>
      <c r="G163" s="47" t="n">
        <f aca="false">TRUNC(E163*F163,2)</f>
        <v>0.12</v>
      </c>
      <c r="J163" s="23" t="n">
        <f aca="false">IF(AND(A163&lt;&gt;"",A162=""),J162+1,J162)</f>
        <v>9</v>
      </c>
      <c r="K163" s="23" t="str">
        <f aca="false">IF(C163="M.O.",G163,"")</f>
        <v/>
      </c>
      <c r="L163" s="23" t="n">
        <f aca="false">IF(AND(F163&lt;&gt;"",K163=""),G163,"")</f>
        <v>0.12</v>
      </c>
      <c r="M163" s="23" t="str">
        <f aca="false">IF(AND(E163="",F163="",D163&lt;&gt;""),A163,"")</f>
        <v/>
      </c>
      <c r="N163" s="23" t="str">
        <f aca="false">IF(M163&lt;&gt;"",SUMIF(J163:J192,J163,K163:K192),"")</f>
        <v/>
      </c>
      <c r="O163" s="23" t="str">
        <f aca="false">IF(M163&lt;&gt;"",SUMIF(J163:J192,J163,L163:L192),"")</f>
        <v/>
      </c>
      <c r="Q163" s="20" t="str">
        <f aca="false">IF(A163="PREÇO TOTAL (c/ taxa):",G163,"")</f>
        <v/>
      </c>
      <c r="AC163" s="22"/>
    </row>
    <row r="164" customFormat="false" ht="14.05" hidden="false" customHeight="true" outlineLevel="0" collapsed="false">
      <c r="A164" s="13" t="n">
        <v>1379</v>
      </c>
      <c r="B164" s="48" t="str">
        <f aca="false">VLOOKUP(A164,Insumos!$A$9:$E$160,2,FALSE())</f>
        <v>CIMENTO PORTLAND COMUM CP I- 32</v>
      </c>
      <c r="C164" s="49" t="str">
        <f aca="false">VLOOKUP(A164,Insumos!$A$9:$E$160,3,FALSE())</f>
        <v>MAT.</v>
      </c>
      <c r="D164" s="49" t="str">
        <f aca="false">VLOOKUP(A164,Insumos!$A$9:$E$160,4,FALSE())</f>
        <v>KG</v>
      </c>
      <c r="E164" s="46" t="n">
        <v>0.7095</v>
      </c>
      <c r="F164" s="47" t="n">
        <f aca="false">VLOOKUP(A164,Insumos!$A$9:$E$160,5,FALSE())</f>
        <v>0.65</v>
      </c>
      <c r="G164" s="47" t="n">
        <f aca="false">TRUNC(E164*F164,2)</f>
        <v>0.46</v>
      </c>
      <c r="J164" s="23" t="n">
        <f aca="false">IF(AND(A164&lt;&gt;"",A163=""),J163+1,J163)</f>
        <v>9</v>
      </c>
      <c r="K164" s="23" t="str">
        <f aca="false">IF(C164="M.O.",G164,"")</f>
        <v/>
      </c>
      <c r="L164" s="23" t="n">
        <f aca="false">IF(AND(F164&lt;&gt;"",K164=""),G164,"")</f>
        <v>0.46</v>
      </c>
      <c r="M164" s="23" t="str">
        <f aca="false">IF(AND(E164="",F164="",D164&lt;&gt;""),A164,"")</f>
        <v/>
      </c>
      <c r="N164" s="23" t="str">
        <f aca="false">IF(M164&lt;&gt;"",SUMIF(J164:J193,J164,K164:K193),"")</f>
        <v/>
      </c>
      <c r="O164" s="23" t="str">
        <f aca="false">IF(M164&lt;&gt;"",SUMIF(J164:J193,J164,L164:L193),"")</f>
        <v/>
      </c>
      <c r="Q164" s="20" t="str">
        <f aca="false">IF(A164="PREÇO TOTAL (c/ taxa):",G164,"")</f>
        <v/>
      </c>
      <c r="AC164" s="22"/>
    </row>
    <row r="165" customFormat="false" ht="25.35" hidden="false" customHeight="true" outlineLevel="0" collapsed="false">
      <c r="A165" s="13" t="n">
        <v>10532</v>
      </c>
      <c r="B165" s="48" t="str">
        <f aca="false">VLOOKUP(A165,Insumos!$A$9:$E$160,2,FALSE())</f>
        <v>BETONEIRA 320L ELETRICA TRIFASICA 3HP S/ CARREGADOR MECANICO</v>
      </c>
      <c r="C165" s="49" t="str">
        <f aca="false">VLOOKUP(A165,Insumos!$A$9:$E$160,3,FALSE())</f>
        <v>MAT.</v>
      </c>
      <c r="D165" s="49" t="str">
        <f aca="false">VLOOKUP(A165,Insumos!$A$9:$E$160,4,FALSE())</f>
        <v>H</v>
      </c>
      <c r="E165" s="46" t="n">
        <v>0.001071</v>
      </c>
      <c r="F165" s="47" t="n">
        <f aca="false">VLOOKUP(A165,Insumos!$A$9:$E$160,5,FALSE())</f>
        <v>2.25</v>
      </c>
      <c r="G165" s="47" t="n">
        <f aca="false">TRUNC(E165*F165,2)</f>
        <v>0</v>
      </c>
      <c r="J165" s="23" t="n">
        <f aca="false">IF(AND(A165&lt;&gt;"",A164=""),J164+1,J164)</f>
        <v>9</v>
      </c>
      <c r="K165" s="23" t="str">
        <f aca="false">IF(C165="M.O.",G165,"")</f>
        <v/>
      </c>
      <c r="L165" s="23" t="n">
        <f aca="false">IF(AND(F165&lt;&gt;"",K165=""),G165,"")</f>
        <v>0</v>
      </c>
      <c r="M165" s="23" t="str">
        <f aca="false">IF(AND(E165="",F165="",D165&lt;&gt;""),A165,"")</f>
        <v/>
      </c>
      <c r="N165" s="23" t="str">
        <f aca="false">IF(M165&lt;&gt;"",SUMIF(J165:J194,J165,K165:K194),"")</f>
        <v/>
      </c>
      <c r="O165" s="23" t="str">
        <f aca="false">IF(M165&lt;&gt;"",SUMIF(J165:J194,J165,L165:L194),"")</f>
        <v/>
      </c>
      <c r="Q165" s="20" t="str">
        <f aca="false">IF(A165="PREÇO TOTAL (c/ taxa):",G165,"")</f>
        <v/>
      </c>
      <c r="AC165" s="22"/>
    </row>
    <row r="166" customFormat="false" ht="14.05" hidden="false" customHeight="true" outlineLevel="0" collapsed="false">
      <c r="A166" s="50" t="s">
        <v>229</v>
      </c>
      <c r="B166" s="50"/>
      <c r="C166" s="50"/>
      <c r="D166" s="50"/>
      <c r="E166" s="50"/>
      <c r="F166" s="50"/>
      <c r="G166" s="51" t="n">
        <f aca="false">SUMIF(J117:J165,J166,K117:K165)</f>
        <v>1.88</v>
      </c>
      <c r="J166" s="23" t="n">
        <f aca="false">IF(AND(A166&lt;&gt;"",A165=""),J165+1,J165)</f>
        <v>9</v>
      </c>
      <c r="K166" s="23" t="str">
        <f aca="false">IF(C166="M.O.",G166,"")</f>
        <v/>
      </c>
      <c r="L166" s="23" t="str">
        <f aca="false">IF(AND(F166&lt;&gt;"",K166=""),G166,"")</f>
        <v/>
      </c>
      <c r="M166" s="23" t="str">
        <f aca="false">IF(AND(E166="",F166="",D166&lt;&gt;""),A166,"")</f>
        <v/>
      </c>
      <c r="N166" s="23" t="str">
        <f aca="false">IF(M166&lt;&gt;"",SUMIF(J166:J195,J166,K166:K195),"")</f>
        <v/>
      </c>
      <c r="O166" s="23" t="str">
        <f aca="false">IF(M166&lt;&gt;"",SUMIF(J166:J195,J166,L166:L195),"")</f>
        <v/>
      </c>
      <c r="Q166" s="20" t="str">
        <f aca="false">IF(A166="PREÇO TOTAL (c/ taxa):",G166,"")</f>
        <v/>
      </c>
      <c r="AC166" s="22"/>
    </row>
    <row r="167" customFormat="false" ht="14.05" hidden="false" customHeight="true" outlineLevel="0" collapsed="false">
      <c r="A167" s="50" t="s">
        <v>232</v>
      </c>
      <c r="B167" s="50"/>
      <c r="C167" s="50"/>
      <c r="D167" s="50"/>
      <c r="E167" s="50"/>
      <c r="F167" s="50"/>
      <c r="G167" s="51" t="n">
        <f aca="false">SUMIF(J118:J166,J167,L118:L166)</f>
        <v>0.58</v>
      </c>
      <c r="J167" s="23" t="n">
        <f aca="false">IF(AND(A167&lt;&gt;"",A166=""),J166+1,J166)</f>
        <v>9</v>
      </c>
      <c r="K167" s="23" t="str">
        <f aca="false">IF(C167="M.O.",G167,"")</f>
        <v/>
      </c>
      <c r="L167" s="23" t="str">
        <f aca="false">IF(AND(F167&lt;&gt;"",K167=""),G167,"")</f>
        <v/>
      </c>
      <c r="M167" s="23" t="str">
        <f aca="false">IF(AND(E167="",F167="",D167&lt;&gt;""),A167,"")</f>
        <v/>
      </c>
      <c r="N167" s="23" t="str">
        <f aca="false">IF(M167&lt;&gt;"",SUMIF(J167:J196,J167,K167:K196),"")</f>
        <v/>
      </c>
      <c r="O167" s="23" t="str">
        <f aca="false">IF(M167&lt;&gt;"",SUMIF(J167:J196,J167,L167:L196),"")</f>
        <v/>
      </c>
      <c r="Q167" s="20" t="str">
        <f aca="false">IF(A167="PREÇO TOTAL (c/ taxa):",G167,"")</f>
        <v/>
      </c>
      <c r="AC167" s="22"/>
    </row>
    <row r="168" customFormat="false" ht="14.05" hidden="false" customHeight="true" outlineLevel="0" collapsed="false">
      <c r="A168" s="50" t="s">
        <v>250</v>
      </c>
      <c r="B168" s="50"/>
      <c r="C168" s="50"/>
      <c r="D168" s="50"/>
      <c r="E168" s="50"/>
      <c r="F168" s="50"/>
      <c r="G168" s="51" t="n">
        <f aca="false">SUM(G166:G167)</f>
        <v>2.46</v>
      </c>
      <c r="J168" s="23" t="n">
        <f aca="false">IF(AND(A168&lt;&gt;"",A167=""),J167+1,J167)</f>
        <v>9</v>
      </c>
      <c r="K168" s="23" t="str">
        <f aca="false">IF(C168="M.O.",G168,"")</f>
        <v/>
      </c>
      <c r="L168" s="23" t="str">
        <f aca="false">IF(AND(F168&lt;&gt;"",K168=""),G168,"")</f>
        <v/>
      </c>
      <c r="M168" s="23" t="str">
        <f aca="false">IF(AND(E168="",F168="",D168&lt;&gt;""),A168,"")</f>
        <v/>
      </c>
      <c r="N168" s="23" t="str">
        <f aca="false">IF(M168&lt;&gt;"",SUMIF(J168:J197,J168,K168:K197),"")</f>
        <v/>
      </c>
      <c r="O168" s="23" t="str">
        <f aca="false">IF(M168&lt;&gt;"",SUMIF(J168:J197,J168,L168:L197),"")</f>
        <v/>
      </c>
      <c r="Q168" s="20" t="str">
        <f aca="false">IF(A168="PREÇO TOTAL (c/ taxa):",G168,"")</f>
        <v/>
      </c>
      <c r="AC168" s="22"/>
    </row>
    <row r="169" customFormat="false" ht="14.05" hidden="false" customHeight="true" outlineLevel="0" collapsed="false">
      <c r="A169" s="50" t="s">
        <v>251</v>
      </c>
      <c r="B169" s="50"/>
      <c r="C169" s="50"/>
      <c r="D169" s="50"/>
      <c r="E169" s="50"/>
      <c r="F169" s="50"/>
      <c r="G169" s="51" t="n">
        <v>0</v>
      </c>
      <c r="J169" s="23" t="n">
        <f aca="false">IF(AND(A169&lt;&gt;"",A168=""),J168+1,J168)</f>
        <v>9</v>
      </c>
      <c r="K169" s="23" t="str">
        <f aca="false">IF(C169="M.O.",G169,"")</f>
        <v/>
      </c>
      <c r="L169" s="23" t="str">
        <f aca="false">IF(AND(F169&lt;&gt;"",K169=""),G169,"")</f>
        <v/>
      </c>
      <c r="M169" s="23" t="str">
        <f aca="false">IF(AND(E169="",F169="",D169&lt;&gt;""),A169,"")</f>
        <v/>
      </c>
      <c r="N169" s="23" t="str">
        <f aca="false">IF(M169&lt;&gt;"",SUMIF(J169:J198,J169,K169:K198),"")</f>
        <v/>
      </c>
      <c r="O169" s="23" t="str">
        <f aca="false">IF(M169&lt;&gt;"",SUMIF(J169:J198,J169,L169:L198),"")</f>
        <v/>
      </c>
      <c r="Q169" s="20" t="str">
        <f aca="false">IF(A169="PREÇO TOTAL (c/ taxa):",G169,"")</f>
        <v/>
      </c>
      <c r="AC169" s="22"/>
    </row>
    <row r="170" customFormat="false" ht="14.05" hidden="false" customHeight="true" outlineLevel="0" collapsed="false">
      <c r="A170" s="50" t="s">
        <v>252</v>
      </c>
      <c r="B170" s="50"/>
      <c r="C170" s="50"/>
      <c r="D170" s="50"/>
      <c r="E170" s="50"/>
      <c r="F170" s="50"/>
      <c r="G170" s="51" t="n">
        <f aca="false">TRUNC(G168*$G$9,2)</f>
        <v>0.61</v>
      </c>
      <c r="J170" s="23" t="n">
        <f aca="false">IF(AND(A170&lt;&gt;"",A169=""),J169+1,J169)</f>
        <v>9</v>
      </c>
      <c r="K170" s="23" t="str">
        <f aca="false">IF(C170="M.O.",G170,"")</f>
        <v/>
      </c>
      <c r="L170" s="23" t="str">
        <f aca="false">IF(AND(F170&lt;&gt;"",K170=""),G170,"")</f>
        <v/>
      </c>
      <c r="M170" s="23" t="str">
        <f aca="false">IF(AND(E170="",F170="",D170&lt;&gt;""),A170,"")</f>
        <v/>
      </c>
      <c r="N170" s="23" t="str">
        <f aca="false">IF(M170&lt;&gt;"",SUMIF(J170:J199,J170,K170:K199),"")</f>
        <v/>
      </c>
      <c r="O170" s="23" t="str">
        <f aca="false">IF(M170&lt;&gt;"",SUMIF(J170:J199,J170,L170:L199),"")</f>
        <v/>
      </c>
      <c r="Q170" s="20" t="str">
        <f aca="false">IF(A170="PREÇO TOTAL (c/ taxa):",G170,"")</f>
        <v/>
      </c>
      <c r="AC170" s="22"/>
    </row>
    <row r="171" customFormat="false" ht="14.05" hidden="false" customHeight="true" outlineLevel="0" collapsed="false">
      <c r="A171" s="50" t="s">
        <v>253</v>
      </c>
      <c r="B171" s="50"/>
      <c r="C171" s="50"/>
      <c r="D171" s="50"/>
      <c r="E171" s="50"/>
      <c r="F171" s="50"/>
      <c r="G171" s="51" t="n">
        <v>0</v>
      </c>
      <c r="J171" s="23" t="n">
        <f aca="false">IF(AND(A171&lt;&gt;"",A170=""),J170+1,J170)</f>
        <v>9</v>
      </c>
      <c r="K171" s="23" t="str">
        <f aca="false">IF(C171="M.O.",G171,"")</f>
        <v/>
      </c>
      <c r="L171" s="23" t="str">
        <f aca="false">IF(AND(F171&lt;&gt;"",K171=""),G171,"")</f>
        <v/>
      </c>
      <c r="M171" s="23" t="str">
        <f aca="false">IF(AND(E171="",F171="",D171&lt;&gt;""),A171,"")</f>
        <v/>
      </c>
      <c r="N171" s="23" t="str">
        <f aca="false">IF(M171&lt;&gt;"",SUMIF(J171:J200,J171,K171:K200),"")</f>
        <v/>
      </c>
      <c r="O171" s="23" t="str">
        <f aca="false">IF(M171&lt;&gt;"",SUMIF(J171:J200,J171,L171:L200),"")</f>
        <v/>
      </c>
      <c r="Q171" s="20" t="str">
        <f aca="false">IF(A171="PREÇO TOTAL (c/ taxa):",G171,"")</f>
        <v/>
      </c>
      <c r="AC171" s="22"/>
    </row>
    <row r="172" customFormat="false" ht="14.05" hidden="false" customHeight="true" outlineLevel="0" collapsed="false">
      <c r="A172" s="50" t="s">
        <v>254</v>
      </c>
      <c r="B172" s="50"/>
      <c r="C172" s="50"/>
      <c r="D172" s="50"/>
      <c r="E172" s="50"/>
      <c r="F172" s="50"/>
      <c r="G172" s="51" t="n">
        <f aca="false">SUM(G169:G171)</f>
        <v>0.61</v>
      </c>
      <c r="J172" s="23" t="n">
        <f aca="false">IF(AND(A172&lt;&gt;"",A171=""),J171+1,J171)</f>
        <v>9</v>
      </c>
      <c r="K172" s="23" t="str">
        <f aca="false">IF(C172="M.O.",G172,"")</f>
        <v/>
      </c>
      <c r="L172" s="23" t="str">
        <f aca="false">IF(AND(F172&lt;&gt;"",K172=""),G172,"")</f>
        <v/>
      </c>
      <c r="M172" s="23" t="str">
        <f aca="false">IF(AND(E172="",F172="",D172&lt;&gt;""),A172,"")</f>
        <v/>
      </c>
      <c r="N172" s="23" t="str">
        <f aca="false">IF(M172&lt;&gt;"",SUMIF(J172:J201,J172,K172:K201),"")</f>
        <v/>
      </c>
      <c r="O172" s="23" t="str">
        <f aca="false">IF(M172&lt;&gt;"",SUMIF(J172:J201,J172,L172:L201),"")</f>
        <v/>
      </c>
      <c r="Q172" s="20" t="str">
        <f aca="false">IF(A172="PREÇO TOTAL (c/ taxa):",G172,"")</f>
        <v/>
      </c>
      <c r="AC172" s="22"/>
    </row>
    <row r="173" customFormat="false" ht="14.05" hidden="false" customHeight="true" outlineLevel="0" collapsed="false">
      <c r="A173" s="50" t="s">
        <v>256</v>
      </c>
      <c r="B173" s="50"/>
      <c r="C173" s="50"/>
      <c r="D173" s="50"/>
      <c r="E173" s="50"/>
      <c r="F173" s="50"/>
      <c r="G173" s="51" t="n">
        <f aca="false">G168+G172</f>
        <v>3.07</v>
      </c>
      <c r="J173" s="23" t="n">
        <f aca="false">IF(AND(A173&lt;&gt;"",A172=""),J172+1,J172)</f>
        <v>9</v>
      </c>
      <c r="K173" s="23" t="str">
        <f aca="false">IF(C173="M.O.",G173,"")</f>
        <v/>
      </c>
      <c r="L173" s="23" t="str">
        <f aca="false">IF(AND(F173&lt;&gt;"",K173=""),G173,"")</f>
        <v/>
      </c>
      <c r="M173" s="23" t="str">
        <f aca="false">IF(AND(E173="",F173="",D173&lt;&gt;""),A173,"")</f>
        <v/>
      </c>
      <c r="N173" s="23" t="str">
        <f aca="false">IF(M173&lt;&gt;"",SUMIF(J173:J202,J173,K173:K202),"")</f>
        <v/>
      </c>
      <c r="O173" s="23" t="str">
        <f aca="false">IF(M173&lt;&gt;"",SUMIF(J173:J202,J173,L173:L202),"")</f>
        <v/>
      </c>
      <c r="Q173" s="20" t="str">
        <f aca="false">IF(A173="PREÇO TOTAL (c/ taxa):",G173,"")</f>
        <v/>
      </c>
      <c r="AC173" s="22"/>
    </row>
    <row r="174" customFormat="false" ht="14.05" hidden="false" customHeight="true" outlineLevel="0" collapsed="false">
      <c r="A174" s="50" t="s">
        <v>257</v>
      </c>
      <c r="B174" s="50"/>
      <c r="C174" s="50"/>
      <c r="D174" s="50"/>
      <c r="E174" s="50"/>
      <c r="F174" s="50"/>
      <c r="G174" s="51" t="n">
        <v>63</v>
      </c>
      <c r="J174" s="23" t="n">
        <f aca="false">IF(AND(A174&lt;&gt;"",A173=""),J173+1,J173)</f>
        <v>9</v>
      </c>
      <c r="K174" s="23" t="str">
        <f aca="false">IF(C174="M.O.",G174,"")</f>
        <v/>
      </c>
      <c r="L174" s="23" t="str">
        <f aca="false">IF(AND(F174&lt;&gt;"",K174=""),G174,"")</f>
        <v/>
      </c>
      <c r="M174" s="23" t="str">
        <f aca="false">IF(AND(E174="",F174="",D174&lt;&gt;""),A174,"")</f>
        <v/>
      </c>
      <c r="N174" s="23" t="str">
        <f aca="false">IF(M174&lt;&gt;"",SUMIF(J174:J203,J174,K174:K203),"")</f>
        <v/>
      </c>
      <c r="O174" s="23" t="str">
        <f aca="false">IF(M174&lt;&gt;"",SUMIF(J174:J203,J174,L174:L203),"")</f>
        <v/>
      </c>
      <c r="Q174" s="20" t="str">
        <f aca="false">IF(A174="PREÇO TOTAL (c/ taxa):",G174,"")</f>
        <v/>
      </c>
      <c r="AC174" s="22"/>
    </row>
    <row r="175" customFormat="false" ht="14.05" hidden="false" customHeight="true" outlineLevel="0" collapsed="false">
      <c r="A175" s="50" t="s">
        <v>258</v>
      </c>
      <c r="B175" s="50"/>
      <c r="C175" s="50"/>
      <c r="D175" s="50"/>
      <c r="E175" s="50"/>
      <c r="F175" s="50"/>
      <c r="G175" s="51" t="n">
        <f aca="false">TRUNC(G174*G173,2)</f>
        <v>193.41</v>
      </c>
      <c r="J175" s="23" t="n">
        <f aca="false">IF(AND(A175&lt;&gt;"",A174=""),J174+1,J174)</f>
        <v>9</v>
      </c>
      <c r="K175" s="23" t="str">
        <f aca="false">IF(C175="M.O.",G175,"")</f>
        <v/>
      </c>
      <c r="L175" s="23" t="str">
        <f aca="false">IF(AND(F175&lt;&gt;"",K175=""),G175,"")</f>
        <v/>
      </c>
      <c r="M175" s="23" t="str">
        <f aca="false">IF(AND(E175="",F175="",D175&lt;&gt;""),A175,"")</f>
        <v/>
      </c>
      <c r="N175" s="23" t="str">
        <f aca="false">IF(M175&lt;&gt;"",SUMIF(J175:J204,J175,K175:K204),"")</f>
        <v/>
      </c>
      <c r="O175" s="23" t="str">
        <f aca="false">IF(M175&lt;&gt;"",SUMIF(J175:J204,J175,L175:L204),"")</f>
        <v/>
      </c>
      <c r="Q175" s="20" t="n">
        <f aca="false">IF(A175="PREÇO TOTAL (c/ taxa):",G175,"")</f>
        <v>193.41</v>
      </c>
      <c r="AC175" s="22"/>
    </row>
    <row r="176" customFormat="false" ht="14.05" hidden="false" customHeight="true" outlineLevel="0" collapsed="false">
      <c r="A176" s="52"/>
      <c r="B176" s="52"/>
      <c r="C176" s="52"/>
      <c r="D176" s="52"/>
      <c r="E176" s="52"/>
      <c r="F176" s="52"/>
      <c r="G176" s="52"/>
      <c r="J176" s="23" t="n">
        <f aca="false">IF(AND(A176&lt;&gt;"",A175=""),J175+1,J175)</f>
        <v>9</v>
      </c>
      <c r="K176" s="23" t="str">
        <f aca="false">IF(C176="M.O.",G176,"")</f>
        <v/>
      </c>
      <c r="L176" s="23" t="str">
        <f aca="false">IF(AND(F176&lt;&gt;"",K176=""),G176,"")</f>
        <v/>
      </c>
      <c r="M176" s="23" t="str">
        <f aca="false">IF(AND(E176="",F176="",D176&lt;&gt;""),A176,"")</f>
        <v/>
      </c>
      <c r="N176" s="23" t="str">
        <f aca="false">IF(M176&lt;&gt;"",SUMIF(J176:J205,J176,K176:K205),"")</f>
        <v/>
      </c>
      <c r="O176" s="23" t="str">
        <f aca="false">IF(M176&lt;&gt;"",SUMIF(J176:J205,J176,L176:L205),"")</f>
        <v/>
      </c>
      <c r="Q176" s="20" t="str">
        <f aca="false">IF(A176="PREÇO TOTAL (c/ taxa):",G176,"")</f>
        <v/>
      </c>
      <c r="AC176" s="22"/>
    </row>
    <row r="177" customFormat="false" ht="25.35" hidden="false" customHeight="true" outlineLevel="0" collapsed="false">
      <c r="A177" s="44" t="s">
        <v>283</v>
      </c>
      <c r="B177" s="44" t="s">
        <v>284</v>
      </c>
      <c r="C177" s="45" t="s">
        <v>248</v>
      </c>
      <c r="D177" s="45" t="s">
        <v>249</v>
      </c>
      <c r="E177" s="46"/>
      <c r="F177" s="47"/>
      <c r="G177" s="47"/>
      <c r="J177" s="23" t="n">
        <f aca="false">IF(AND(A177&lt;&gt;"",A176=""),J176+1,J176)</f>
        <v>10</v>
      </c>
      <c r="K177" s="23" t="str">
        <f aca="false">IF(C177="M.O.",G177,"")</f>
        <v/>
      </c>
      <c r="L177" s="23" t="str">
        <f aca="false">IF(AND(F177&lt;&gt;"",K177=""),G177,"")</f>
        <v/>
      </c>
      <c r="M177" s="23" t="str">
        <f aca="false">IF(AND(E177="",F177="",D177&lt;&gt;""),A177,"")</f>
        <v>01.02.06</v>
      </c>
      <c r="N177" s="23" t="n">
        <f aca="false">IF(M177&lt;&gt;"",SUMIF(J177:J206,J177,K177:K206),"")</f>
        <v>4.67</v>
      </c>
      <c r="O177" s="23" t="n">
        <f aca="false">IF(M177&lt;&gt;"",SUMIF(J177:J206,J177,L177:L206),"")</f>
        <v>2.8</v>
      </c>
      <c r="Q177" s="20" t="str">
        <f aca="false">IF(A177="PREÇO TOTAL (c/ taxa):",G177,"")</f>
        <v/>
      </c>
      <c r="AC177" s="22"/>
    </row>
    <row r="178" customFormat="false" ht="14.05" hidden="false" customHeight="true" outlineLevel="0" collapsed="false">
      <c r="A178" s="13" t="n">
        <v>4783</v>
      </c>
      <c r="B178" s="48" t="str">
        <f aca="false">VLOOKUP(A178,Insumos!$A$9:$E$160,2,FALSE())</f>
        <v>PINTOR</v>
      </c>
      <c r="C178" s="49" t="str">
        <f aca="false">VLOOKUP(A178,Insumos!$A$9:$E$160,3,FALSE())</f>
        <v>M.O.</v>
      </c>
      <c r="D178" s="49" t="str">
        <f aca="false">VLOOKUP(A178,Insumos!$A$9:$E$160,4,FALSE())</f>
        <v>H</v>
      </c>
      <c r="E178" s="46" t="n">
        <v>0.3</v>
      </c>
      <c r="F178" s="47" t="n">
        <f aca="false">VLOOKUP(A178,Insumos!$A$9:$E$160,5,FALSE())</f>
        <v>10.44</v>
      </c>
      <c r="G178" s="47" t="n">
        <f aca="false">TRUNC(E178*F178,2)</f>
        <v>3.13</v>
      </c>
      <c r="J178" s="23" t="n">
        <f aca="false">IF(AND(A178&lt;&gt;"",A177=""),J177+1,J177)</f>
        <v>10</v>
      </c>
      <c r="K178" s="23" t="n">
        <f aca="false">IF(C178="M.O.",G178,"")</f>
        <v>3.13</v>
      </c>
      <c r="L178" s="23" t="str">
        <f aca="false">IF(AND(F178&lt;&gt;"",K178=""),G178,"")</f>
        <v/>
      </c>
      <c r="M178" s="23" t="str">
        <f aca="false">IF(AND(E178="",F178="",D178&lt;&gt;""),A178,"")</f>
        <v/>
      </c>
      <c r="N178" s="23" t="str">
        <f aca="false">IF(M178&lt;&gt;"",SUMIF(J178:J207,J178,K178:K207),"")</f>
        <v/>
      </c>
      <c r="O178" s="23" t="str">
        <f aca="false">IF(M178&lt;&gt;"",SUMIF(J178:J207,J178,L178:L207),"")</f>
        <v/>
      </c>
      <c r="Q178" s="20" t="str">
        <f aca="false">IF(A178="PREÇO TOTAL (c/ taxa):",G178,"")</f>
        <v/>
      </c>
      <c r="AC178" s="22"/>
    </row>
    <row r="179" customFormat="false" ht="14.05" hidden="false" customHeight="true" outlineLevel="0" collapsed="false">
      <c r="A179" s="13" t="n">
        <v>6115</v>
      </c>
      <c r="B179" s="48" t="str">
        <f aca="false">VLOOKUP(A179,Insumos!$A$9:$E$160,2,FALSE())</f>
        <v>AJUDANTE</v>
      </c>
      <c r="C179" s="49" t="str">
        <f aca="false">VLOOKUP(A179,Insumos!$A$9:$E$160,3,FALSE())</f>
        <v>M.O.</v>
      </c>
      <c r="D179" s="49" t="str">
        <f aca="false">VLOOKUP(A179,Insumos!$A$9:$E$160,4,FALSE())</f>
        <v>H</v>
      </c>
      <c r="E179" s="46" t="n">
        <v>0.2</v>
      </c>
      <c r="F179" s="47" t="n">
        <f aca="false">VLOOKUP(A179,Insumos!$A$9:$E$160,5,FALSE())</f>
        <v>7.72</v>
      </c>
      <c r="G179" s="47" t="n">
        <f aca="false">TRUNC(E179*F179,2)</f>
        <v>1.54</v>
      </c>
      <c r="J179" s="23" t="n">
        <f aca="false">IF(AND(A179&lt;&gt;"",A178=""),J178+1,J178)</f>
        <v>10</v>
      </c>
      <c r="K179" s="23" t="n">
        <f aca="false">IF(C179="M.O.",G179,"")</f>
        <v>1.54</v>
      </c>
      <c r="L179" s="23" t="str">
        <f aca="false">IF(AND(F179&lt;&gt;"",K179=""),G179,"")</f>
        <v/>
      </c>
      <c r="M179" s="23" t="str">
        <f aca="false">IF(AND(E179="",F179="",D179&lt;&gt;""),A179,"")</f>
        <v/>
      </c>
      <c r="N179" s="23" t="str">
        <f aca="false">IF(M179&lt;&gt;"",SUMIF(J179:J207,J179,K179:K207),"")</f>
        <v/>
      </c>
      <c r="O179" s="23" t="str">
        <f aca="false">IF(M179&lt;&gt;"",SUMIF(J179:J207,J179,L179:L207),"")</f>
        <v/>
      </c>
      <c r="Q179" s="20" t="str">
        <f aca="false">IF(A179="PREÇO TOTAL (c/ taxa):",G179,"")</f>
        <v/>
      </c>
      <c r="AC179" s="22"/>
    </row>
    <row r="180" customFormat="false" ht="14.05" hidden="false" customHeight="true" outlineLevel="0" collapsed="false">
      <c r="A180" s="13" t="n">
        <v>3767</v>
      </c>
      <c r="B180" s="48" t="str">
        <f aca="false">VLOOKUP(A180,Insumos!$A$9:$E$160,2,FALSE())</f>
        <v>LIXA P/ PAREDE OU MADEIRA</v>
      </c>
      <c r="C180" s="49" t="str">
        <f aca="false">VLOOKUP(A180,Insumos!$A$9:$E$160,3,FALSE())</f>
        <v>MAT.</v>
      </c>
      <c r="D180" s="49" t="str">
        <f aca="false">VLOOKUP(A180,Insumos!$A$9:$E$160,4,FALSE())</f>
        <v>UN</v>
      </c>
      <c r="E180" s="46" t="n">
        <v>0.4</v>
      </c>
      <c r="F180" s="47" t="n">
        <f aca="false">VLOOKUP(A180,Insumos!$A$9:$E$160,5,FALSE())</f>
        <v>0.58</v>
      </c>
      <c r="G180" s="47" t="n">
        <f aca="false">TRUNC(E180*F180,2)</f>
        <v>0.23</v>
      </c>
      <c r="J180" s="23" t="n">
        <f aca="false">IF(AND(A180&lt;&gt;"",A179=""),J179+1,J179)</f>
        <v>10</v>
      </c>
      <c r="K180" s="23" t="str">
        <f aca="false">IF(C180="M.O.",G180,"")</f>
        <v/>
      </c>
      <c r="L180" s="23" t="n">
        <f aca="false">IF(AND(F180&lt;&gt;"",K180=""),G180,"")</f>
        <v>0.23</v>
      </c>
      <c r="M180" s="23" t="str">
        <f aca="false">IF(AND(E180="",F180="",D180&lt;&gt;""),A180,"")</f>
        <v/>
      </c>
      <c r="N180" s="23" t="str">
        <f aca="false">IF(M180&lt;&gt;"",SUMIF(J180:J209,J180,K180:K209),"")</f>
        <v/>
      </c>
      <c r="O180" s="23" t="str">
        <f aca="false">IF(M180&lt;&gt;"",SUMIF(J180:J209,J180,L180:L209),"")</f>
        <v/>
      </c>
      <c r="Q180" s="20" t="str">
        <f aca="false">IF(A180="PREÇO TOTAL (c/ taxa):",G180,"")</f>
        <v/>
      </c>
      <c r="AC180" s="22"/>
    </row>
    <row r="181" customFormat="false" ht="14.05" hidden="false" customHeight="true" outlineLevel="0" collapsed="false">
      <c r="A181" s="13" t="n">
        <v>4048</v>
      </c>
      <c r="B181" s="48" t="str">
        <f aca="false">VLOOKUP(A181,Insumos!$A$9:$E$160,2,FALSE())</f>
        <v>MASSA CORRIDA A BASE LATEX PVA</v>
      </c>
      <c r="C181" s="49" t="str">
        <f aca="false">VLOOKUP(A181,Insumos!$A$9:$E$160,3,FALSE())</f>
        <v>MAT.</v>
      </c>
      <c r="D181" s="49" t="str">
        <f aca="false">VLOOKUP(A181,Insumos!$A$9:$E$160,4,FALSE())</f>
        <v>L</v>
      </c>
      <c r="E181" s="46" t="n">
        <v>0.7</v>
      </c>
      <c r="F181" s="47" t="n">
        <f aca="false">VLOOKUP(A181,Insumos!$A$9:$E$160,5,FALSE())</f>
        <v>3.68</v>
      </c>
      <c r="G181" s="47" t="n">
        <f aca="false">TRUNC(E181*F181,2)</f>
        <v>2.57</v>
      </c>
      <c r="J181" s="23" t="n">
        <f aca="false">IF(AND(A181&lt;&gt;"",A180=""),J180+1,J180)</f>
        <v>10</v>
      </c>
      <c r="K181" s="23" t="str">
        <f aca="false">IF(C181="M.O.",G181,"")</f>
        <v/>
      </c>
      <c r="L181" s="23" t="n">
        <f aca="false">IF(AND(F181&lt;&gt;"",K181=""),G181,"")</f>
        <v>2.57</v>
      </c>
      <c r="M181" s="23" t="str">
        <f aca="false">IF(AND(E181="",F181="",D181&lt;&gt;""),A181,"")</f>
        <v/>
      </c>
      <c r="N181" s="23" t="str">
        <f aca="false">IF(M181&lt;&gt;"",SUMIF(J181:J210,J181,K181:K210),"")</f>
        <v/>
      </c>
      <c r="O181" s="23" t="str">
        <f aca="false">IF(M181&lt;&gt;"",SUMIF(J181:J210,J181,L181:L210),"")</f>
        <v/>
      </c>
      <c r="Q181" s="20" t="str">
        <f aca="false">IF(A181="PREÇO TOTAL (c/ taxa):",G181,"")</f>
        <v/>
      </c>
      <c r="AC181" s="22"/>
    </row>
    <row r="182" customFormat="false" ht="14.05" hidden="false" customHeight="true" outlineLevel="0" collapsed="false">
      <c r="A182" s="50" t="s">
        <v>229</v>
      </c>
      <c r="B182" s="50"/>
      <c r="C182" s="50"/>
      <c r="D182" s="50"/>
      <c r="E182" s="50"/>
      <c r="F182" s="50"/>
      <c r="G182" s="51" t="n">
        <f aca="false">SUMIF(J133:J181,J182,K133:K181)</f>
        <v>4.67</v>
      </c>
      <c r="J182" s="23" t="n">
        <f aca="false">IF(AND(A182&lt;&gt;"",A181=""),J181+1,J181)</f>
        <v>10</v>
      </c>
      <c r="K182" s="23" t="str">
        <f aca="false">IF(C182="M.O.",G182,"")</f>
        <v/>
      </c>
      <c r="L182" s="23" t="str">
        <f aca="false">IF(AND(F182&lt;&gt;"",K182=""),G182,"")</f>
        <v/>
      </c>
      <c r="M182" s="23" t="str">
        <f aca="false">IF(AND(E182="",F182="",D182&lt;&gt;""),A182,"")</f>
        <v/>
      </c>
      <c r="N182" s="23" t="str">
        <f aca="false">IF(M182&lt;&gt;"",SUMIF(J182:J211,J182,K182:K211),"")</f>
        <v/>
      </c>
      <c r="O182" s="23" t="str">
        <f aca="false">IF(M182&lt;&gt;"",SUMIF(J182:J211,J182,L182:L211),"")</f>
        <v/>
      </c>
      <c r="Q182" s="20" t="str">
        <f aca="false">IF(A182="PREÇO TOTAL (c/ taxa):",G182,"")</f>
        <v/>
      </c>
      <c r="AC182" s="22"/>
    </row>
    <row r="183" customFormat="false" ht="14.05" hidden="false" customHeight="true" outlineLevel="0" collapsed="false">
      <c r="A183" s="50" t="s">
        <v>232</v>
      </c>
      <c r="B183" s="50"/>
      <c r="C183" s="50"/>
      <c r="D183" s="50"/>
      <c r="E183" s="50"/>
      <c r="F183" s="50"/>
      <c r="G183" s="51" t="n">
        <f aca="false">SUMIF(J134:J182,J183,L134:L182)</f>
        <v>2.8</v>
      </c>
      <c r="J183" s="23" t="n">
        <f aca="false">IF(AND(A183&lt;&gt;"",A182=""),J182+1,J182)</f>
        <v>10</v>
      </c>
      <c r="K183" s="23" t="str">
        <f aca="false">IF(C183="M.O.",G183,"")</f>
        <v/>
      </c>
      <c r="L183" s="23" t="str">
        <f aca="false">IF(AND(F183&lt;&gt;"",K183=""),G183,"")</f>
        <v/>
      </c>
      <c r="M183" s="23" t="str">
        <f aca="false">IF(AND(E183="",F183="",D183&lt;&gt;""),A183,"")</f>
        <v/>
      </c>
      <c r="N183" s="23" t="str">
        <f aca="false">IF(M183&lt;&gt;"",SUMIF(J183:J212,J183,K183:K212),"")</f>
        <v/>
      </c>
      <c r="O183" s="23" t="str">
        <f aca="false">IF(M183&lt;&gt;"",SUMIF(J183:J212,J183,L183:L212),"")</f>
        <v/>
      </c>
      <c r="Q183" s="20" t="str">
        <f aca="false">IF(A183="PREÇO TOTAL (c/ taxa):",G183,"")</f>
        <v/>
      </c>
      <c r="AC183" s="22"/>
    </row>
    <row r="184" customFormat="false" ht="14.05" hidden="false" customHeight="true" outlineLevel="0" collapsed="false">
      <c r="A184" s="50" t="s">
        <v>250</v>
      </c>
      <c r="B184" s="50"/>
      <c r="C184" s="50"/>
      <c r="D184" s="50"/>
      <c r="E184" s="50"/>
      <c r="F184" s="50"/>
      <c r="G184" s="51" t="n">
        <f aca="false">SUM(G182:G183)</f>
        <v>7.47</v>
      </c>
      <c r="J184" s="23" t="n">
        <f aca="false">IF(AND(A184&lt;&gt;"",A183=""),J183+1,J183)</f>
        <v>10</v>
      </c>
      <c r="K184" s="23" t="str">
        <f aca="false">IF(C184="M.O.",G184,"")</f>
        <v/>
      </c>
      <c r="L184" s="23" t="str">
        <f aca="false">IF(AND(F184&lt;&gt;"",K184=""),G184,"")</f>
        <v/>
      </c>
      <c r="M184" s="23" t="str">
        <f aca="false">IF(AND(E184="",F184="",D184&lt;&gt;""),A184,"")</f>
        <v/>
      </c>
      <c r="N184" s="23" t="str">
        <f aca="false">IF(M184&lt;&gt;"",SUMIF(J184:J213,J184,K184:K213),"")</f>
        <v/>
      </c>
      <c r="O184" s="23" t="str">
        <f aca="false">IF(M184&lt;&gt;"",SUMIF(J184:J213,J184,L184:L213),"")</f>
        <v/>
      </c>
      <c r="Q184" s="20" t="str">
        <f aca="false">IF(A184="PREÇO TOTAL (c/ taxa):",G184,"")</f>
        <v/>
      </c>
      <c r="AC184" s="22"/>
    </row>
    <row r="185" customFormat="false" ht="14.05" hidden="false" customHeight="true" outlineLevel="0" collapsed="false">
      <c r="A185" s="50" t="s">
        <v>251</v>
      </c>
      <c r="B185" s="50"/>
      <c r="C185" s="50"/>
      <c r="D185" s="50"/>
      <c r="E185" s="50"/>
      <c r="F185" s="50"/>
      <c r="G185" s="51" t="n">
        <v>0</v>
      </c>
      <c r="J185" s="23" t="n">
        <f aca="false">IF(AND(A185&lt;&gt;"",A184=""),J184+1,J184)</f>
        <v>10</v>
      </c>
      <c r="K185" s="23" t="str">
        <f aca="false">IF(C185="M.O.",G185,"")</f>
        <v/>
      </c>
      <c r="L185" s="23" t="str">
        <f aca="false">IF(AND(F185&lt;&gt;"",K185=""),G185,"")</f>
        <v/>
      </c>
      <c r="M185" s="23" t="str">
        <f aca="false">IF(AND(E185="",F185="",D185&lt;&gt;""),A185,"")</f>
        <v/>
      </c>
      <c r="N185" s="23" t="str">
        <f aca="false">IF(M185&lt;&gt;"",SUMIF(J185:J214,J185,K185:K214),"")</f>
        <v/>
      </c>
      <c r="O185" s="23" t="str">
        <f aca="false">IF(M185&lt;&gt;"",SUMIF(J185:J214,J185,L185:L214),"")</f>
        <v/>
      </c>
      <c r="Q185" s="20" t="str">
        <f aca="false">IF(A185="PREÇO TOTAL (c/ taxa):",G185,"")</f>
        <v/>
      </c>
      <c r="AC185" s="22"/>
    </row>
    <row r="186" customFormat="false" ht="14.05" hidden="false" customHeight="true" outlineLevel="0" collapsed="false">
      <c r="A186" s="50" t="s">
        <v>252</v>
      </c>
      <c r="B186" s="50"/>
      <c r="C186" s="50"/>
      <c r="D186" s="50"/>
      <c r="E186" s="50"/>
      <c r="F186" s="50"/>
      <c r="G186" s="51" t="n">
        <f aca="false">TRUNC(G184*$G$9,2)</f>
        <v>1.88</v>
      </c>
      <c r="J186" s="23" t="n">
        <f aca="false">IF(AND(A186&lt;&gt;"",A185=""),J185+1,J185)</f>
        <v>10</v>
      </c>
      <c r="K186" s="23" t="str">
        <f aca="false">IF(C186="M.O.",G186,"")</f>
        <v/>
      </c>
      <c r="L186" s="23" t="str">
        <f aca="false">IF(AND(F186&lt;&gt;"",K186=""),G186,"")</f>
        <v/>
      </c>
      <c r="M186" s="23" t="str">
        <f aca="false">IF(AND(E186="",F186="",D186&lt;&gt;""),A186,"")</f>
        <v/>
      </c>
      <c r="N186" s="23" t="str">
        <f aca="false">IF(M186&lt;&gt;"",SUMIF(J186:J215,J186,K186:K215),"")</f>
        <v/>
      </c>
      <c r="O186" s="23" t="str">
        <f aca="false">IF(M186&lt;&gt;"",SUMIF(J186:J215,J186,L186:L215),"")</f>
        <v/>
      </c>
      <c r="Q186" s="20" t="str">
        <f aca="false">IF(A186="PREÇO TOTAL (c/ taxa):",G186,"")</f>
        <v/>
      </c>
      <c r="AC186" s="22"/>
    </row>
    <row r="187" customFormat="false" ht="14.05" hidden="false" customHeight="true" outlineLevel="0" collapsed="false">
      <c r="A187" s="50" t="s">
        <v>253</v>
      </c>
      <c r="B187" s="50"/>
      <c r="C187" s="50"/>
      <c r="D187" s="50"/>
      <c r="E187" s="50"/>
      <c r="F187" s="50"/>
      <c r="G187" s="51" t="n">
        <v>0</v>
      </c>
      <c r="J187" s="23" t="n">
        <f aca="false">IF(AND(A187&lt;&gt;"",A186=""),J186+1,J186)</f>
        <v>10</v>
      </c>
      <c r="K187" s="23" t="str">
        <f aca="false">IF(C187="M.O.",G187,"")</f>
        <v/>
      </c>
      <c r="L187" s="23" t="str">
        <f aca="false">IF(AND(F187&lt;&gt;"",K187=""),G187,"")</f>
        <v/>
      </c>
      <c r="M187" s="23" t="str">
        <f aca="false">IF(AND(E187="",F187="",D187&lt;&gt;""),A187,"")</f>
        <v/>
      </c>
      <c r="N187" s="23" t="str">
        <f aca="false">IF(M187&lt;&gt;"",SUMIF(J187:J216,J187,K187:K216),"")</f>
        <v/>
      </c>
      <c r="O187" s="23" t="str">
        <f aca="false">IF(M187&lt;&gt;"",SUMIF(J187:J216,J187,L187:L216),"")</f>
        <v/>
      </c>
      <c r="Q187" s="20" t="str">
        <f aca="false">IF(A187="PREÇO TOTAL (c/ taxa):",G187,"")</f>
        <v/>
      </c>
      <c r="AC187" s="22"/>
    </row>
    <row r="188" customFormat="false" ht="14.05" hidden="false" customHeight="true" outlineLevel="0" collapsed="false">
      <c r="A188" s="50" t="s">
        <v>254</v>
      </c>
      <c r="B188" s="50"/>
      <c r="C188" s="50"/>
      <c r="D188" s="50"/>
      <c r="E188" s="50"/>
      <c r="F188" s="50"/>
      <c r="G188" s="51" t="n">
        <f aca="false">SUM(G185:G187)</f>
        <v>1.88</v>
      </c>
      <c r="J188" s="23" t="n">
        <f aca="false">IF(AND(A188&lt;&gt;"",A187=""),J187+1,J187)</f>
        <v>10</v>
      </c>
      <c r="K188" s="23" t="str">
        <f aca="false">IF(C188="M.O.",G188,"")</f>
        <v/>
      </c>
      <c r="L188" s="23" t="str">
        <f aca="false">IF(AND(F188&lt;&gt;"",K188=""),G188,"")</f>
        <v/>
      </c>
      <c r="M188" s="23" t="str">
        <f aca="false">IF(AND(E188="",F188="",D188&lt;&gt;""),A188,"")</f>
        <v/>
      </c>
      <c r="N188" s="23" t="str">
        <f aca="false">IF(M188&lt;&gt;"",SUMIF(J188:J217,J188,K188:K217),"")</f>
        <v/>
      </c>
      <c r="O188" s="23" t="str">
        <f aca="false">IF(M188&lt;&gt;"",SUMIF(J188:J217,J188,L188:L217),"")</f>
        <v/>
      </c>
      <c r="Q188" s="20" t="str">
        <f aca="false">IF(A188="PREÇO TOTAL (c/ taxa):",G188,"")</f>
        <v/>
      </c>
      <c r="AC188" s="22"/>
    </row>
    <row r="189" customFormat="false" ht="14.05" hidden="false" customHeight="true" outlineLevel="0" collapsed="false">
      <c r="A189" s="50" t="s">
        <v>256</v>
      </c>
      <c r="B189" s="50"/>
      <c r="C189" s="50"/>
      <c r="D189" s="50"/>
      <c r="E189" s="50"/>
      <c r="F189" s="50"/>
      <c r="G189" s="51" t="n">
        <f aca="false">G184+G188</f>
        <v>9.35</v>
      </c>
      <c r="J189" s="23" t="n">
        <f aca="false">IF(AND(A189&lt;&gt;"",A188=""),J188+1,J188)</f>
        <v>10</v>
      </c>
      <c r="K189" s="23" t="str">
        <f aca="false">IF(C189="M.O.",G189,"")</f>
        <v/>
      </c>
      <c r="L189" s="23" t="str">
        <f aca="false">IF(AND(F189&lt;&gt;"",K189=""),G189,"")</f>
        <v/>
      </c>
      <c r="M189" s="23" t="str">
        <f aca="false">IF(AND(E189="",F189="",D189&lt;&gt;""),A189,"")</f>
        <v/>
      </c>
      <c r="N189" s="23" t="str">
        <f aca="false">IF(M189&lt;&gt;"",SUMIF(J189:J218,J189,K189:K218),"")</f>
        <v/>
      </c>
      <c r="O189" s="23" t="str">
        <f aca="false">IF(M189&lt;&gt;"",SUMIF(J189:J218,J189,L189:L218),"")</f>
        <v/>
      </c>
      <c r="Q189" s="20" t="str">
        <f aca="false">IF(A189="PREÇO TOTAL (c/ taxa):",G189,"")</f>
        <v/>
      </c>
      <c r="AC189" s="22"/>
    </row>
    <row r="190" customFormat="false" ht="14.05" hidden="false" customHeight="true" outlineLevel="0" collapsed="false">
      <c r="A190" s="50" t="s">
        <v>257</v>
      </c>
      <c r="B190" s="50"/>
      <c r="C190" s="50"/>
      <c r="D190" s="50"/>
      <c r="E190" s="50"/>
      <c r="F190" s="50"/>
      <c r="G190" s="51" t="n">
        <v>210</v>
      </c>
      <c r="J190" s="23" t="n">
        <f aca="false">IF(AND(A190&lt;&gt;"",A189=""),J189+1,J189)</f>
        <v>10</v>
      </c>
      <c r="K190" s="23" t="str">
        <f aca="false">IF(C190="M.O.",G190,"")</f>
        <v/>
      </c>
      <c r="L190" s="23" t="str">
        <f aca="false">IF(AND(F190&lt;&gt;"",K190=""),G190,"")</f>
        <v/>
      </c>
      <c r="M190" s="23" t="str">
        <f aca="false">IF(AND(E190="",F190="",D190&lt;&gt;""),A190,"")</f>
        <v/>
      </c>
      <c r="N190" s="23" t="str">
        <f aca="false">IF(M190&lt;&gt;"",SUMIF(J190:J219,J190,K190:K219),"")</f>
        <v/>
      </c>
      <c r="O190" s="23" t="str">
        <f aca="false">IF(M190&lt;&gt;"",SUMIF(J190:J219,J190,L190:L219),"")</f>
        <v/>
      </c>
      <c r="Q190" s="20" t="str">
        <f aca="false">IF(A190="PREÇO TOTAL (c/ taxa):",G190,"")</f>
        <v/>
      </c>
      <c r="AC190" s="22"/>
    </row>
    <row r="191" customFormat="false" ht="14.05" hidden="false" customHeight="true" outlineLevel="0" collapsed="false">
      <c r="A191" s="50" t="s">
        <v>258</v>
      </c>
      <c r="B191" s="50"/>
      <c r="C191" s="50"/>
      <c r="D191" s="50"/>
      <c r="E191" s="50"/>
      <c r="F191" s="50"/>
      <c r="G191" s="51" t="n">
        <f aca="false">TRUNC(G190*G189,2)</f>
        <v>1963.5</v>
      </c>
      <c r="J191" s="23" t="n">
        <f aca="false">IF(AND(A191&lt;&gt;"",A190=""),J190+1,J190)</f>
        <v>10</v>
      </c>
      <c r="K191" s="23" t="str">
        <f aca="false">IF(C191="M.O.",G191,"")</f>
        <v/>
      </c>
      <c r="L191" s="23" t="str">
        <f aca="false">IF(AND(F191&lt;&gt;"",K191=""),G191,"")</f>
        <v/>
      </c>
      <c r="M191" s="23" t="str">
        <f aca="false">IF(AND(E191="",F191="",D191&lt;&gt;""),A191,"")</f>
        <v/>
      </c>
      <c r="N191" s="23" t="str">
        <f aca="false">IF(M191&lt;&gt;"",SUMIF(J191:J220,J191,K191:K220),"")</f>
        <v/>
      </c>
      <c r="O191" s="23" t="str">
        <f aca="false">IF(M191&lt;&gt;"",SUMIF(J191:J220,J191,L191:L220),"")</f>
        <v/>
      </c>
      <c r="Q191" s="20" t="n">
        <f aca="false">IF(A191="PREÇO TOTAL (c/ taxa):",G191,"")</f>
        <v>1963.5</v>
      </c>
      <c r="AC191" s="22"/>
    </row>
    <row r="192" customFormat="false" ht="14.05" hidden="false" customHeight="true" outlineLevel="0" collapsed="false">
      <c r="A192" s="52"/>
      <c r="B192" s="52"/>
      <c r="C192" s="52"/>
      <c r="D192" s="52"/>
      <c r="E192" s="52"/>
      <c r="F192" s="52"/>
      <c r="G192" s="52"/>
      <c r="J192" s="23" t="n">
        <f aca="false">IF(AND(A192&lt;&gt;"",A191=""),J191+1,J191)</f>
        <v>10</v>
      </c>
      <c r="K192" s="23" t="str">
        <f aca="false">IF(C192="M.O.",G192,"")</f>
        <v/>
      </c>
      <c r="L192" s="23" t="str">
        <f aca="false">IF(AND(F192&lt;&gt;"",K192=""),G192,"")</f>
        <v/>
      </c>
      <c r="M192" s="23" t="str">
        <f aca="false">IF(AND(E192="",F192="",D192&lt;&gt;""),A192,"")</f>
        <v/>
      </c>
      <c r="N192" s="23" t="str">
        <f aca="false">IF(M192&lt;&gt;"",SUMIF(J192:J221,J192,K192:K221),"")</f>
        <v/>
      </c>
      <c r="O192" s="23" t="str">
        <f aca="false">IF(M192&lt;&gt;"",SUMIF(J192:J221,J192,L192:L221),"")</f>
        <v/>
      </c>
      <c r="Q192" s="20" t="str">
        <f aca="false">IF(A192="PREÇO TOTAL (c/ taxa):",G192,"")</f>
        <v/>
      </c>
      <c r="AC192" s="22"/>
    </row>
    <row r="193" customFormat="false" ht="37.3" hidden="false" customHeight="true" outlineLevel="0" collapsed="false">
      <c r="A193" s="44" t="s">
        <v>285</v>
      </c>
      <c r="B193" s="44" t="s">
        <v>286</v>
      </c>
      <c r="C193" s="45" t="s">
        <v>248</v>
      </c>
      <c r="D193" s="45" t="s">
        <v>249</v>
      </c>
      <c r="E193" s="46"/>
      <c r="F193" s="47"/>
      <c r="G193" s="47"/>
      <c r="J193" s="23" t="n">
        <f aca="false">IF(AND(A193&lt;&gt;"",A192=""),J192+1,J192)</f>
        <v>11</v>
      </c>
      <c r="K193" s="23" t="str">
        <f aca="false">IF(C193="M.O.",G193,"")</f>
        <v/>
      </c>
      <c r="L193" s="23" t="str">
        <f aca="false">IF(AND(F193&lt;&gt;"",K193=""),G193,"")</f>
        <v/>
      </c>
      <c r="M193" s="23" t="str">
        <f aca="false">IF(AND(E193="",F193="",D193&lt;&gt;""),A193,"")</f>
        <v>01.02.07</v>
      </c>
      <c r="N193" s="23" t="n">
        <f aca="false">IF(M193&lt;&gt;"",SUMIF(J193:J222,J193,K193:K222),"")</f>
        <v>7.77</v>
      </c>
      <c r="O193" s="23" t="n">
        <f aca="false">IF(M193&lt;&gt;"",SUMIF(J193:J222,J193,L193:L222),"")</f>
        <v>4.13</v>
      </c>
      <c r="Q193" s="20" t="str">
        <f aca="false">IF(A193="PREÇO TOTAL (c/ taxa):",G193,"")</f>
        <v/>
      </c>
      <c r="AC193" s="22"/>
    </row>
    <row r="194" customFormat="false" ht="14.05" hidden="false" customHeight="true" outlineLevel="0" collapsed="false">
      <c r="A194" s="13" t="n">
        <v>4783</v>
      </c>
      <c r="B194" s="48" t="str">
        <f aca="false">VLOOKUP(A194,Insumos!$A$9:$E$160,2,FALSE())</f>
        <v>PINTOR</v>
      </c>
      <c r="C194" s="49" t="str">
        <f aca="false">VLOOKUP(A194,Insumos!$A$9:$E$160,3,FALSE())</f>
        <v>M.O.</v>
      </c>
      <c r="D194" s="49" t="str">
        <f aca="false">VLOOKUP(A194,Insumos!$A$9:$E$160,4,FALSE())</f>
        <v>H</v>
      </c>
      <c r="E194" s="46" t="n">
        <v>0.45</v>
      </c>
      <c r="F194" s="47" t="n">
        <f aca="false">VLOOKUP(A194,Insumos!$A$9:$E$160,5,FALSE())</f>
        <v>10.44</v>
      </c>
      <c r="G194" s="47" t="n">
        <f aca="false">TRUNC(E194*F194,2)</f>
        <v>4.69</v>
      </c>
      <c r="J194" s="23" t="n">
        <f aca="false">IF(AND(A194&lt;&gt;"",A193=""),J193+1,J193)</f>
        <v>11</v>
      </c>
      <c r="K194" s="23" t="n">
        <f aca="false">IF(C194="M.O.",G194,"")</f>
        <v>4.69</v>
      </c>
      <c r="L194" s="23" t="str">
        <f aca="false">IF(AND(F194&lt;&gt;"",K194=""),G194,"")</f>
        <v/>
      </c>
      <c r="M194" s="23" t="str">
        <f aca="false">IF(AND(E194="",F194="",D194&lt;&gt;""),A194,"")</f>
        <v/>
      </c>
      <c r="N194" s="23" t="str">
        <f aca="false">IF(M194&lt;&gt;"",SUMIF(J194:J223,J194,K194:K223),"")</f>
        <v/>
      </c>
      <c r="O194" s="23" t="str">
        <f aca="false">IF(M194&lt;&gt;"",SUMIF(J194:J223,J194,L194:L223),"")</f>
        <v/>
      </c>
      <c r="Q194" s="20" t="str">
        <f aca="false">IF(A194="PREÇO TOTAL (c/ taxa):",G194,"")</f>
        <v/>
      </c>
      <c r="AC194" s="22"/>
    </row>
    <row r="195" customFormat="false" ht="14.05" hidden="false" customHeight="true" outlineLevel="0" collapsed="false">
      <c r="A195" s="13" t="n">
        <v>6115</v>
      </c>
      <c r="B195" s="48" t="str">
        <f aca="false">VLOOKUP(A195,Insumos!$A$9:$E$160,2,FALSE())</f>
        <v>AJUDANTE</v>
      </c>
      <c r="C195" s="49" t="str">
        <f aca="false">VLOOKUP(A195,Insumos!$A$9:$E$160,3,FALSE())</f>
        <v>M.O.</v>
      </c>
      <c r="D195" s="49" t="str">
        <f aca="false">VLOOKUP(A195,Insumos!$A$9:$E$160,4,FALSE())</f>
        <v>H</v>
      </c>
      <c r="E195" s="46" t="n">
        <v>0.4</v>
      </c>
      <c r="F195" s="47" t="n">
        <f aca="false">VLOOKUP(A195,Insumos!$A$9:$E$160,5,FALSE())</f>
        <v>7.72</v>
      </c>
      <c r="G195" s="47" t="n">
        <f aca="false">TRUNC(E195*F195,2)</f>
        <v>3.08</v>
      </c>
      <c r="J195" s="23" t="n">
        <f aca="false">IF(AND(A195&lt;&gt;"",A194=""),J194+1,J194)</f>
        <v>11</v>
      </c>
      <c r="K195" s="23" t="n">
        <f aca="false">IF(C195="M.O.",G195,"")</f>
        <v>3.08</v>
      </c>
      <c r="L195" s="23" t="str">
        <f aca="false">IF(AND(F195&lt;&gt;"",K195=""),G195,"")</f>
        <v/>
      </c>
      <c r="M195" s="23" t="str">
        <f aca="false">IF(AND(E195="",F195="",D195&lt;&gt;""),A195,"")</f>
        <v/>
      </c>
      <c r="N195" s="23" t="str">
        <f aca="false">IF(M195&lt;&gt;"",SUMIF(J195:J224,J195,K195:K224),"")</f>
        <v/>
      </c>
      <c r="O195" s="23" t="str">
        <f aca="false">IF(M195&lt;&gt;"",SUMIF(J195:J224,J195,L195:L224),"")</f>
        <v/>
      </c>
      <c r="Q195" s="20" t="str">
        <f aca="false">IF(A195="PREÇO TOTAL (c/ taxa):",G195,"")</f>
        <v/>
      </c>
      <c r="AC195" s="22"/>
    </row>
    <row r="196" customFormat="false" ht="14.05" hidden="false" customHeight="true" outlineLevel="0" collapsed="false">
      <c r="A196" s="13" t="n">
        <v>3767</v>
      </c>
      <c r="B196" s="48" t="str">
        <f aca="false">VLOOKUP(A196,Insumos!$A$9:$E$160,2,FALSE())</f>
        <v>LIXA P/ PAREDE OU MADEIRA</v>
      </c>
      <c r="C196" s="49" t="str">
        <f aca="false">VLOOKUP(A196,Insumos!$A$9:$E$160,3,FALSE())</f>
        <v>MAT.</v>
      </c>
      <c r="D196" s="49" t="str">
        <f aca="false">VLOOKUP(A196,Insumos!$A$9:$E$160,4,FALSE())</f>
        <v>UN</v>
      </c>
      <c r="E196" s="46" t="n">
        <v>0.4</v>
      </c>
      <c r="F196" s="47" t="n">
        <f aca="false">VLOOKUP(A196,Insumos!$A$9:$E$160,5,FALSE())</f>
        <v>0.58</v>
      </c>
      <c r="G196" s="47" t="n">
        <f aca="false">TRUNC(E196*F196,2)</f>
        <v>0.23</v>
      </c>
      <c r="J196" s="23" t="n">
        <f aca="false">IF(AND(A196&lt;&gt;"",A195=""),J195+1,J195)</f>
        <v>11</v>
      </c>
      <c r="K196" s="23" t="str">
        <f aca="false">IF(C196="M.O.",G196,"")</f>
        <v/>
      </c>
      <c r="L196" s="23" t="n">
        <f aca="false">IF(AND(F196&lt;&gt;"",K196=""),G196,"")</f>
        <v>0.23</v>
      </c>
      <c r="M196" s="23" t="str">
        <f aca="false">IF(AND(E196="",F196="",D196&lt;&gt;""),A196,"")</f>
        <v/>
      </c>
      <c r="N196" s="23" t="str">
        <f aca="false">IF(M196&lt;&gt;"",SUMIF(J196:J225,J196,K196:K225),"")</f>
        <v/>
      </c>
      <c r="O196" s="23" t="str">
        <f aca="false">IF(M196&lt;&gt;"",SUMIF(J196:J225,J196,L196:L225),"")</f>
        <v/>
      </c>
      <c r="Q196" s="20" t="str">
        <f aca="false">IF(A196="PREÇO TOTAL (c/ taxa):",G196,"")</f>
        <v/>
      </c>
      <c r="AC196" s="22"/>
    </row>
    <row r="197" customFormat="false" ht="14.05" hidden="false" customHeight="true" outlineLevel="0" collapsed="false">
      <c r="A197" s="13" t="n">
        <v>7356</v>
      </c>
      <c r="B197" s="48" t="str">
        <f aca="false">VLOOKUP(A197,Insumos!$A$9:$E$160,2,FALSE())</f>
        <v>TINTA LATEX ACRILICA</v>
      </c>
      <c r="C197" s="49" t="str">
        <f aca="false">VLOOKUP(A197,Insumos!$A$9:$E$160,3,FALSE())</f>
        <v>MAT.</v>
      </c>
      <c r="D197" s="49" t="str">
        <f aca="false">VLOOKUP(A197,Insumos!$A$9:$E$160,4,FALSE())</f>
        <v>L</v>
      </c>
      <c r="E197" s="46" t="n">
        <v>0.24</v>
      </c>
      <c r="F197" s="47" t="n">
        <f aca="false">VLOOKUP(A197,Insumos!$A$9:$E$160,5,FALSE())</f>
        <v>16.29</v>
      </c>
      <c r="G197" s="47" t="n">
        <f aca="false">TRUNC(E197*F197,2)</f>
        <v>3.9</v>
      </c>
      <c r="J197" s="23" t="n">
        <f aca="false">IF(AND(A197&lt;&gt;"",A196=""),J196+1,J196)</f>
        <v>11</v>
      </c>
      <c r="K197" s="23" t="str">
        <f aca="false">IF(C197="M.O.",G197,"")</f>
        <v/>
      </c>
      <c r="L197" s="23" t="n">
        <f aca="false">IF(AND(F197&lt;&gt;"",K197=""),G197,"")</f>
        <v>3.9</v>
      </c>
      <c r="M197" s="23" t="str">
        <f aca="false">IF(AND(E197="",F197="",D197&lt;&gt;""),A197,"")</f>
        <v/>
      </c>
      <c r="N197" s="23" t="str">
        <f aca="false">IF(M197&lt;&gt;"",SUMIF(J197:J226,J197,K197:K226),"")</f>
        <v/>
      </c>
      <c r="O197" s="23" t="str">
        <f aca="false">IF(M197&lt;&gt;"",SUMIF(J197:J226,J197,L197:L226),"")</f>
        <v/>
      </c>
      <c r="Q197" s="20" t="str">
        <f aca="false">IF(A197="PREÇO TOTAL (c/ taxa):",G197,"")</f>
        <v/>
      </c>
      <c r="AC197" s="22"/>
    </row>
    <row r="198" customFormat="false" ht="14.05" hidden="false" customHeight="true" outlineLevel="0" collapsed="false">
      <c r="A198" s="50" t="s">
        <v>229</v>
      </c>
      <c r="B198" s="50"/>
      <c r="C198" s="50"/>
      <c r="D198" s="50"/>
      <c r="E198" s="50"/>
      <c r="F198" s="50"/>
      <c r="G198" s="51" t="n">
        <f aca="false">SUMIF(J149:J197,J198,K149:K197)</f>
        <v>7.77</v>
      </c>
      <c r="J198" s="23" t="n">
        <f aca="false">IF(AND(A198&lt;&gt;"",A197=""),J197+1,J197)</f>
        <v>11</v>
      </c>
      <c r="K198" s="23" t="str">
        <f aca="false">IF(C198="M.O.",G198,"")</f>
        <v/>
      </c>
      <c r="L198" s="23" t="str">
        <f aca="false">IF(AND(F198&lt;&gt;"",K198=""),G198,"")</f>
        <v/>
      </c>
      <c r="M198" s="23" t="str">
        <f aca="false">IF(AND(E198="",F198="",D198&lt;&gt;""),A198,"")</f>
        <v/>
      </c>
      <c r="N198" s="23" t="str">
        <f aca="false">IF(M198&lt;&gt;"",SUMIF(J198:J227,J198,K198:K227),"")</f>
        <v/>
      </c>
      <c r="O198" s="23" t="str">
        <f aca="false">IF(M198&lt;&gt;"",SUMIF(J198:J227,J198,L198:L227),"")</f>
        <v/>
      </c>
      <c r="Q198" s="20" t="str">
        <f aca="false">IF(A198="PREÇO TOTAL (c/ taxa):",G198,"")</f>
        <v/>
      </c>
      <c r="AC198" s="22"/>
    </row>
    <row r="199" customFormat="false" ht="14.05" hidden="false" customHeight="true" outlineLevel="0" collapsed="false">
      <c r="A199" s="50" t="s">
        <v>232</v>
      </c>
      <c r="B199" s="50"/>
      <c r="C199" s="50"/>
      <c r="D199" s="50"/>
      <c r="E199" s="50"/>
      <c r="F199" s="50"/>
      <c r="G199" s="51" t="n">
        <f aca="false">SUMIF(J150:J198,J199,L150:L198)</f>
        <v>4.13</v>
      </c>
      <c r="J199" s="23" t="n">
        <f aca="false">IF(AND(A199&lt;&gt;"",A198=""),J198+1,J198)</f>
        <v>11</v>
      </c>
      <c r="K199" s="23" t="str">
        <f aca="false">IF(C199="M.O.",G199,"")</f>
        <v/>
      </c>
      <c r="L199" s="23" t="str">
        <f aca="false">IF(AND(F199&lt;&gt;"",K199=""),G199,"")</f>
        <v/>
      </c>
      <c r="M199" s="23" t="str">
        <f aca="false">IF(AND(E199="",F199="",D199&lt;&gt;""),A199,"")</f>
        <v/>
      </c>
      <c r="N199" s="23" t="str">
        <f aca="false">IF(M199&lt;&gt;"",SUMIF(J199:J228,J199,K199:K228),"")</f>
        <v/>
      </c>
      <c r="O199" s="23" t="str">
        <f aca="false">IF(M199&lt;&gt;"",SUMIF(J199:J228,J199,L199:L228),"")</f>
        <v/>
      </c>
      <c r="Q199" s="20" t="str">
        <f aca="false">IF(A199="PREÇO TOTAL (c/ taxa):",G199,"")</f>
        <v/>
      </c>
      <c r="AC199" s="22"/>
    </row>
    <row r="200" customFormat="false" ht="14.05" hidden="false" customHeight="true" outlineLevel="0" collapsed="false">
      <c r="A200" s="50" t="s">
        <v>250</v>
      </c>
      <c r="B200" s="50"/>
      <c r="C200" s="50"/>
      <c r="D200" s="50"/>
      <c r="E200" s="50"/>
      <c r="F200" s="50"/>
      <c r="G200" s="51" t="n">
        <f aca="false">SUM(G198:G199)</f>
        <v>11.9</v>
      </c>
      <c r="J200" s="23" t="n">
        <f aca="false">IF(AND(A200&lt;&gt;"",A199=""),J199+1,J199)</f>
        <v>11</v>
      </c>
      <c r="K200" s="23" t="str">
        <f aca="false">IF(C200="M.O.",G200,"")</f>
        <v/>
      </c>
      <c r="L200" s="23" t="str">
        <f aca="false">IF(AND(F200&lt;&gt;"",K200=""),G200,"")</f>
        <v/>
      </c>
      <c r="M200" s="23" t="str">
        <f aca="false">IF(AND(E200="",F200="",D200&lt;&gt;""),A200,"")</f>
        <v/>
      </c>
      <c r="N200" s="23" t="str">
        <f aca="false">IF(M200&lt;&gt;"",SUMIF(J200:J229,J200,K200:K229),"")</f>
        <v/>
      </c>
      <c r="O200" s="23" t="str">
        <f aca="false">IF(M200&lt;&gt;"",SUMIF(J200:J229,J200,L200:L229),"")</f>
        <v/>
      </c>
      <c r="Q200" s="20" t="str">
        <f aca="false">IF(A200="PREÇO TOTAL (c/ taxa):",G200,"")</f>
        <v/>
      </c>
      <c r="AC200" s="22"/>
    </row>
    <row r="201" customFormat="false" ht="14.05" hidden="false" customHeight="true" outlineLevel="0" collapsed="false">
      <c r="A201" s="50" t="s">
        <v>251</v>
      </c>
      <c r="B201" s="50"/>
      <c r="C201" s="50"/>
      <c r="D201" s="50"/>
      <c r="E201" s="50"/>
      <c r="F201" s="50"/>
      <c r="G201" s="51" t="n">
        <v>0</v>
      </c>
      <c r="J201" s="23" t="n">
        <f aca="false">IF(AND(A201&lt;&gt;"",A200=""),J200+1,J200)</f>
        <v>11</v>
      </c>
      <c r="K201" s="23" t="str">
        <f aca="false">IF(C201="M.O.",G201,"")</f>
        <v/>
      </c>
      <c r="L201" s="23" t="str">
        <f aca="false">IF(AND(F201&lt;&gt;"",K201=""),G201,"")</f>
        <v/>
      </c>
      <c r="M201" s="23" t="str">
        <f aca="false">IF(AND(E201="",F201="",D201&lt;&gt;""),A201,"")</f>
        <v/>
      </c>
      <c r="N201" s="23" t="str">
        <f aca="false">IF(M201&lt;&gt;"",SUMIF(J201:J230,J201,K201:K230),"")</f>
        <v/>
      </c>
      <c r="O201" s="23" t="str">
        <f aca="false">IF(M201&lt;&gt;"",SUMIF(J201:J230,J201,L201:L230),"")</f>
        <v/>
      </c>
      <c r="Q201" s="20" t="str">
        <f aca="false">IF(A201="PREÇO TOTAL (c/ taxa):",G201,"")</f>
        <v/>
      </c>
      <c r="AC201" s="22"/>
    </row>
    <row r="202" customFormat="false" ht="14.05" hidden="false" customHeight="true" outlineLevel="0" collapsed="false">
      <c r="A202" s="50" t="s">
        <v>252</v>
      </c>
      <c r="B202" s="50"/>
      <c r="C202" s="50"/>
      <c r="D202" s="50"/>
      <c r="E202" s="50"/>
      <c r="F202" s="50"/>
      <c r="G202" s="51" t="n">
        <f aca="false">TRUNC(G200*$G$9,2)</f>
        <v>2.99</v>
      </c>
      <c r="J202" s="23" t="n">
        <f aca="false">IF(AND(A202&lt;&gt;"",A201=""),J201+1,J201)</f>
        <v>11</v>
      </c>
      <c r="K202" s="23" t="str">
        <f aca="false">IF(C202="M.O.",G202,"")</f>
        <v/>
      </c>
      <c r="L202" s="23" t="str">
        <f aca="false">IF(AND(F202&lt;&gt;"",K202=""),G202,"")</f>
        <v/>
      </c>
      <c r="M202" s="23" t="str">
        <f aca="false">IF(AND(E202="",F202="",D202&lt;&gt;""),A202,"")</f>
        <v/>
      </c>
      <c r="N202" s="23" t="str">
        <f aca="false">IF(M202&lt;&gt;"",SUMIF(J202:J231,J202,K202:K231),"")</f>
        <v/>
      </c>
      <c r="O202" s="23" t="str">
        <f aca="false">IF(M202&lt;&gt;"",SUMIF(J202:J231,J202,L202:L231),"")</f>
        <v/>
      </c>
      <c r="Q202" s="20" t="str">
        <f aca="false">IF(A202="PREÇO TOTAL (c/ taxa):",G202,"")</f>
        <v/>
      </c>
      <c r="AC202" s="22"/>
    </row>
    <row r="203" customFormat="false" ht="14.05" hidden="false" customHeight="true" outlineLevel="0" collapsed="false">
      <c r="A203" s="50" t="s">
        <v>253</v>
      </c>
      <c r="B203" s="50"/>
      <c r="C203" s="50"/>
      <c r="D203" s="50"/>
      <c r="E203" s="50"/>
      <c r="F203" s="50"/>
      <c r="G203" s="51" t="n">
        <v>0</v>
      </c>
      <c r="J203" s="23" t="n">
        <f aca="false">IF(AND(A203&lt;&gt;"",A202=""),J202+1,J202)</f>
        <v>11</v>
      </c>
      <c r="K203" s="23" t="str">
        <f aca="false">IF(C203="M.O.",G203,"")</f>
        <v/>
      </c>
      <c r="L203" s="23" t="str">
        <f aca="false">IF(AND(F203&lt;&gt;"",K203=""),G203,"")</f>
        <v/>
      </c>
      <c r="M203" s="23" t="str">
        <f aca="false">IF(AND(E203="",F203="",D203&lt;&gt;""),A203,"")</f>
        <v/>
      </c>
      <c r="N203" s="23" t="str">
        <f aca="false">IF(M203&lt;&gt;"",SUMIF(J203:J232,J203,K203:K232),"")</f>
        <v/>
      </c>
      <c r="O203" s="23" t="str">
        <f aca="false">IF(M203&lt;&gt;"",SUMIF(J203:J232,J203,L203:L232),"")</f>
        <v/>
      </c>
      <c r="Q203" s="20" t="str">
        <f aca="false">IF(A203="PREÇO TOTAL (c/ taxa):",G203,"")</f>
        <v/>
      </c>
      <c r="AC203" s="22"/>
    </row>
    <row r="204" customFormat="false" ht="14.05" hidden="false" customHeight="true" outlineLevel="0" collapsed="false">
      <c r="A204" s="50" t="s">
        <v>254</v>
      </c>
      <c r="B204" s="50"/>
      <c r="C204" s="50"/>
      <c r="D204" s="50"/>
      <c r="E204" s="50"/>
      <c r="F204" s="50"/>
      <c r="G204" s="51" t="n">
        <f aca="false">SUM(G201:G203)</f>
        <v>2.99</v>
      </c>
      <c r="J204" s="23" t="n">
        <f aca="false">IF(AND(A204&lt;&gt;"",A203=""),J203+1,J203)</f>
        <v>11</v>
      </c>
      <c r="K204" s="23" t="str">
        <f aca="false">IF(C204="M.O.",G204,"")</f>
        <v/>
      </c>
      <c r="L204" s="23" t="str">
        <f aca="false">IF(AND(F204&lt;&gt;"",K204=""),G204,"")</f>
        <v/>
      </c>
      <c r="M204" s="23" t="str">
        <f aca="false">IF(AND(E204="",F204="",D204&lt;&gt;""),A204,"")</f>
        <v/>
      </c>
      <c r="N204" s="23" t="str">
        <f aca="false">IF(M204&lt;&gt;"",SUMIF(J204:J233,J204,K204:K233),"")</f>
        <v/>
      </c>
      <c r="O204" s="23" t="str">
        <f aca="false">IF(M204&lt;&gt;"",SUMIF(J204:J233,J204,L204:L233),"")</f>
        <v/>
      </c>
      <c r="Q204" s="20" t="str">
        <f aca="false">IF(A204="PREÇO TOTAL (c/ taxa):",G204,"")</f>
        <v/>
      </c>
      <c r="AC204" s="22"/>
    </row>
    <row r="205" customFormat="false" ht="14.05" hidden="false" customHeight="true" outlineLevel="0" collapsed="false">
      <c r="A205" s="50" t="s">
        <v>256</v>
      </c>
      <c r="B205" s="50"/>
      <c r="C205" s="50"/>
      <c r="D205" s="50"/>
      <c r="E205" s="50"/>
      <c r="F205" s="50"/>
      <c r="G205" s="51" t="n">
        <f aca="false">G200+G204</f>
        <v>14.89</v>
      </c>
      <c r="J205" s="23" t="n">
        <f aca="false">IF(AND(A205&lt;&gt;"",A204=""),J204+1,J204)</f>
        <v>11</v>
      </c>
      <c r="K205" s="23" t="str">
        <f aca="false">IF(C205="M.O.",G205,"")</f>
        <v/>
      </c>
      <c r="L205" s="23" t="str">
        <f aca="false">IF(AND(F205&lt;&gt;"",K205=""),G205,"")</f>
        <v/>
      </c>
      <c r="M205" s="23" t="str">
        <f aca="false">IF(AND(E205="",F205="",D205&lt;&gt;""),A205,"")</f>
        <v/>
      </c>
      <c r="N205" s="23" t="str">
        <f aca="false">IF(M205&lt;&gt;"",SUMIF(J205:J234,J205,K205:K234),"")</f>
        <v/>
      </c>
      <c r="O205" s="23" t="str">
        <f aca="false">IF(M205&lt;&gt;"",SUMIF(J205:J234,J205,L205:L234),"")</f>
        <v/>
      </c>
      <c r="Q205" s="20" t="str">
        <f aca="false">IF(A205="PREÇO TOTAL (c/ taxa):",G205,"")</f>
        <v/>
      </c>
      <c r="AC205" s="22"/>
    </row>
    <row r="206" customFormat="false" ht="14.05" hidden="false" customHeight="true" outlineLevel="0" collapsed="false">
      <c r="A206" s="50" t="s">
        <v>257</v>
      </c>
      <c r="B206" s="50"/>
      <c r="C206" s="50"/>
      <c r="D206" s="50"/>
      <c r="E206" s="50"/>
      <c r="F206" s="50"/>
      <c r="G206" s="51" t="n">
        <v>610</v>
      </c>
      <c r="J206" s="23" t="n">
        <f aca="false">IF(AND(A206&lt;&gt;"",A205=""),J205+1,J205)</f>
        <v>11</v>
      </c>
      <c r="K206" s="23" t="str">
        <f aca="false">IF(C206="M.O.",G206,"")</f>
        <v/>
      </c>
      <c r="L206" s="23" t="str">
        <f aca="false">IF(AND(F206&lt;&gt;"",K206=""),G206,"")</f>
        <v/>
      </c>
      <c r="M206" s="23" t="str">
        <f aca="false">IF(AND(E206="",F206="",D206&lt;&gt;""),A206,"")</f>
        <v/>
      </c>
      <c r="N206" s="23" t="str">
        <f aca="false">IF(M206&lt;&gt;"",SUMIF(J206:J235,J206,K206:K235),"")</f>
        <v/>
      </c>
      <c r="O206" s="23" t="str">
        <f aca="false">IF(M206&lt;&gt;"",SUMIF(J206:J235,J206,L206:L235),"")</f>
        <v/>
      </c>
      <c r="Q206" s="20" t="str">
        <f aca="false">IF(A206="PREÇO TOTAL (c/ taxa):",G206,"")</f>
        <v/>
      </c>
      <c r="AC206" s="22"/>
    </row>
    <row r="207" customFormat="false" ht="14.05" hidden="false" customHeight="true" outlineLevel="0" collapsed="false">
      <c r="A207" s="50" t="s">
        <v>258</v>
      </c>
      <c r="B207" s="50"/>
      <c r="C207" s="50"/>
      <c r="D207" s="50"/>
      <c r="E207" s="50"/>
      <c r="F207" s="50"/>
      <c r="G207" s="51" t="n">
        <f aca="false">TRUNC(G206*G205,2)</f>
        <v>9082.9</v>
      </c>
      <c r="J207" s="23" t="n">
        <f aca="false">IF(AND(A207&lt;&gt;"",A206=""),J206+1,J206)</f>
        <v>11</v>
      </c>
      <c r="K207" s="23" t="str">
        <f aca="false">IF(C207="M.O.",G207,"")</f>
        <v/>
      </c>
      <c r="L207" s="23" t="str">
        <f aca="false">IF(AND(F207&lt;&gt;"",K207=""),G207,"")</f>
        <v/>
      </c>
      <c r="M207" s="23" t="str">
        <f aca="false">IF(AND(E207="",F207="",D207&lt;&gt;""),A207,"")</f>
        <v/>
      </c>
      <c r="N207" s="23" t="str">
        <f aca="false">IF(M207&lt;&gt;"",SUMIF(J207:J236,J207,K207:K236),"")</f>
        <v/>
      </c>
      <c r="O207" s="23" t="str">
        <f aca="false">IF(M207&lt;&gt;"",SUMIF(J207:J236,J207,L207:L236),"")</f>
        <v/>
      </c>
      <c r="Q207" s="20" t="n">
        <f aca="false">IF(A207="PREÇO TOTAL (c/ taxa):",G207,"")</f>
        <v>9082.9</v>
      </c>
      <c r="AC207" s="22"/>
    </row>
    <row r="208" customFormat="false" ht="14.05" hidden="false" customHeight="true" outlineLevel="0" collapsed="false">
      <c r="A208" s="50"/>
      <c r="B208" s="50"/>
      <c r="C208" s="50"/>
      <c r="D208" s="50"/>
      <c r="E208" s="50"/>
      <c r="F208" s="50"/>
      <c r="G208" s="50"/>
      <c r="J208" s="23" t="n">
        <f aca="false">IF(AND(A208&lt;&gt;"",A207=""),J207+1,J207)</f>
        <v>11</v>
      </c>
      <c r="K208" s="23" t="str">
        <f aca="false">IF(C208="M.O.",G208,"")</f>
        <v/>
      </c>
      <c r="L208" s="23" t="str">
        <f aca="false">IF(AND(F208&lt;&gt;"",K208=""),G208,"")</f>
        <v/>
      </c>
      <c r="M208" s="23" t="str">
        <f aca="false">IF(AND(E208="",F208="",D208&lt;&gt;""),A208,"")</f>
        <v/>
      </c>
      <c r="N208" s="23" t="str">
        <f aca="false">IF(M208&lt;&gt;"",SUMIF(J208:J237,J208,K208:K237),"")</f>
        <v/>
      </c>
      <c r="O208" s="23" t="str">
        <f aca="false">IF(M208&lt;&gt;"",SUMIF(J208:J237,J208,L208:L237),"")</f>
        <v/>
      </c>
      <c r="Q208" s="20" t="str">
        <f aca="false">IF(A208="PREÇO TOTAL (c/ taxa):",G208,"")</f>
        <v/>
      </c>
      <c r="AC208" s="22"/>
    </row>
    <row r="209" customFormat="false" ht="14.05" hidden="false" customHeight="true" outlineLevel="0" collapsed="false">
      <c r="A209" s="44" t="s">
        <v>287</v>
      </c>
      <c r="B209" s="44" t="s">
        <v>288</v>
      </c>
      <c r="C209" s="44"/>
      <c r="D209" s="44"/>
      <c r="E209" s="44"/>
      <c r="F209" s="44"/>
      <c r="G209" s="44"/>
      <c r="J209" s="23" t="n">
        <f aca="false">IF(AND(A209&lt;&gt;"",A208=""),J208+1,J208)</f>
        <v>12</v>
      </c>
      <c r="K209" s="23" t="str">
        <f aca="false">IF(C209="M.O.",G209,"")</f>
        <v/>
      </c>
      <c r="L209" s="23" t="str">
        <f aca="false">IF(AND(F209&lt;&gt;"",K209=""),G209,"")</f>
        <v/>
      </c>
      <c r="M209" s="23" t="str">
        <f aca="false">IF(AND(E209="",F209="",D209&lt;&gt;""),A209,"")</f>
        <v/>
      </c>
      <c r="N209" s="23" t="str">
        <f aca="false">IF(M209&lt;&gt;"",SUMIF(J209:J238,J209,K209:K238),"")</f>
        <v/>
      </c>
      <c r="O209" s="23" t="str">
        <f aca="false">IF(M209&lt;&gt;"",SUMIF(J209:J238,J209,L209:L238),"")</f>
        <v/>
      </c>
      <c r="Q209" s="20" t="str">
        <f aca="false">IF(A209="PREÇO TOTAL (c/ taxa):",G209,"")</f>
        <v/>
      </c>
      <c r="AC209" s="22"/>
    </row>
    <row r="210" customFormat="false" ht="14.05" hidden="false" customHeight="true" outlineLevel="0" collapsed="false">
      <c r="A210" s="44" t="s">
        <v>289</v>
      </c>
      <c r="B210" s="44" t="s">
        <v>290</v>
      </c>
      <c r="C210" s="45" t="s">
        <v>248</v>
      </c>
      <c r="D210" s="45" t="s">
        <v>249</v>
      </c>
      <c r="E210" s="46"/>
      <c r="F210" s="47"/>
      <c r="G210" s="47"/>
      <c r="J210" s="23" t="n">
        <f aca="false">IF(AND(A210&lt;&gt;"",A209=""),J209+1,J209)</f>
        <v>12</v>
      </c>
      <c r="K210" s="23" t="str">
        <f aca="false">IF(C210="M.O.",G210,"")</f>
        <v/>
      </c>
      <c r="L210" s="23" t="str">
        <f aca="false">IF(AND(F210&lt;&gt;"",K210=""),G210,"")</f>
        <v/>
      </c>
      <c r="M210" s="23" t="str">
        <f aca="false">IF(AND(E210="",F210="",D210&lt;&gt;""),A210,"")</f>
        <v>01.03.01</v>
      </c>
      <c r="N210" s="23" t="n">
        <f aca="false">IF(M210&lt;&gt;"",SUMIF(J210:J239,J210,K210:K239),"")</f>
        <v>5.79</v>
      </c>
      <c r="O210" s="23" t="n">
        <f aca="false">IF(M210&lt;&gt;"",SUMIF(J210:J239,J210,L210:L239),"")</f>
        <v>0</v>
      </c>
      <c r="Q210" s="20" t="str">
        <f aca="false">IF(A210="PREÇO TOTAL (c/ taxa):",G210,"")</f>
        <v/>
      </c>
      <c r="AC210" s="22"/>
    </row>
    <row r="211" customFormat="false" ht="14.05" hidden="false" customHeight="true" outlineLevel="0" collapsed="false">
      <c r="A211" s="13" t="n">
        <v>6111</v>
      </c>
      <c r="B211" s="48" t="str">
        <f aca="false">VLOOKUP(A211,Insumos!$A$9:$E$160,2,FALSE())</f>
        <v>SERVENTE</v>
      </c>
      <c r="C211" s="49" t="str">
        <f aca="false">VLOOKUP(A211,Insumos!$A$9:$E$160,3,FALSE())</f>
        <v>M.O.</v>
      </c>
      <c r="D211" s="49" t="str">
        <f aca="false">VLOOKUP(A211,Insumos!$A$9:$E$160,4,FALSE())</f>
        <v>H</v>
      </c>
      <c r="E211" s="46" t="n">
        <v>0.75</v>
      </c>
      <c r="F211" s="47" t="n">
        <f aca="false">VLOOKUP(A211,Insumos!$A$9:$E$160,5,FALSE())</f>
        <v>7.72</v>
      </c>
      <c r="G211" s="47" t="n">
        <f aca="false">TRUNC(E211*F211,2)</f>
        <v>5.79</v>
      </c>
      <c r="J211" s="23" t="n">
        <f aca="false">IF(AND(A211&lt;&gt;"",A210=""),J210+1,J210)</f>
        <v>12</v>
      </c>
      <c r="K211" s="23" t="n">
        <f aca="false">IF(C211="M.O.",G211,"")</f>
        <v>5.79</v>
      </c>
      <c r="L211" s="23" t="str">
        <f aca="false">IF(AND(F211&lt;&gt;"",K211=""),G211,"")</f>
        <v/>
      </c>
      <c r="M211" s="23" t="str">
        <f aca="false">IF(AND(E211="",F211="",D211&lt;&gt;""),A211,"")</f>
        <v/>
      </c>
      <c r="N211" s="23" t="str">
        <f aca="false">IF(M211&lt;&gt;"",SUMIF(J211:J240,J211,K211:K240),"")</f>
        <v/>
      </c>
      <c r="O211" s="23" t="str">
        <f aca="false">IF(M211&lt;&gt;"",SUMIF(J211:J240,J211,L211:L240),"")</f>
        <v/>
      </c>
      <c r="Q211" s="20" t="str">
        <f aca="false">IF(A211="PREÇO TOTAL (c/ taxa):",G211,"")</f>
        <v/>
      </c>
      <c r="AC211" s="22"/>
    </row>
    <row r="212" customFormat="false" ht="14.05" hidden="false" customHeight="true" outlineLevel="0" collapsed="false">
      <c r="A212" s="50" t="s">
        <v>229</v>
      </c>
      <c r="B212" s="50"/>
      <c r="C212" s="50"/>
      <c r="D212" s="50"/>
      <c r="E212" s="50"/>
      <c r="F212" s="50"/>
      <c r="G212" s="51" t="n">
        <f aca="false">SUMIF(J163:J211,J212,K163:K211)</f>
        <v>5.79</v>
      </c>
      <c r="J212" s="23" t="n">
        <f aca="false">IF(AND(A212&lt;&gt;"",A211=""),J211+1,J211)</f>
        <v>12</v>
      </c>
      <c r="K212" s="23" t="str">
        <f aca="false">IF(C212="M.O.",G212,"")</f>
        <v/>
      </c>
      <c r="L212" s="23" t="str">
        <f aca="false">IF(AND(F212&lt;&gt;"",K212=""),G212,"")</f>
        <v/>
      </c>
      <c r="M212" s="23" t="str">
        <f aca="false">IF(AND(E212="",F212="",D212&lt;&gt;""),A212,"")</f>
        <v/>
      </c>
      <c r="N212" s="23" t="str">
        <f aca="false">IF(M212&lt;&gt;"",SUMIF(J212:J410,J212,K212:K410),"")</f>
        <v/>
      </c>
      <c r="O212" s="23" t="str">
        <f aca="false">IF(M212&lt;&gt;"",SUMIF(J212:J410,J212,L212:L410),"")</f>
        <v/>
      </c>
      <c r="Q212" s="20" t="str">
        <f aca="false">IF(A212="PREÇO TOTAL (c/ taxa):",G212,"")</f>
        <v/>
      </c>
      <c r="AC212" s="22"/>
    </row>
    <row r="213" customFormat="false" ht="14.05" hidden="false" customHeight="true" outlineLevel="0" collapsed="false">
      <c r="A213" s="50" t="s">
        <v>232</v>
      </c>
      <c r="B213" s="50"/>
      <c r="C213" s="50"/>
      <c r="D213" s="50"/>
      <c r="E213" s="50"/>
      <c r="F213" s="50"/>
      <c r="G213" s="51" t="n">
        <f aca="false">SUMIF(J164:J212,J213,L164:L212)</f>
        <v>0</v>
      </c>
      <c r="J213" s="23" t="n">
        <f aca="false">IF(AND(A213&lt;&gt;"",A212=""),J212+1,J212)</f>
        <v>12</v>
      </c>
      <c r="K213" s="23" t="str">
        <f aca="false">IF(C213="M.O.",G213,"")</f>
        <v/>
      </c>
      <c r="L213" s="23" t="str">
        <f aca="false">IF(AND(F213&lt;&gt;"",K213=""),G213,"")</f>
        <v/>
      </c>
      <c r="M213" s="23" t="str">
        <f aca="false">IF(AND(E213="",F213="",D213&lt;&gt;""),A213,"")</f>
        <v/>
      </c>
      <c r="N213" s="23" t="str">
        <f aca="false">IF(M213&lt;&gt;"",SUMIF(J213:J242,J213,K213:K242),"")</f>
        <v/>
      </c>
      <c r="O213" s="23" t="str">
        <f aca="false">IF(M213&lt;&gt;"",SUMIF(J213:J242,J213,L213:L242),"")</f>
        <v/>
      </c>
      <c r="Q213" s="20" t="str">
        <f aca="false">IF(A213="PREÇO TOTAL (c/ taxa):",G213,"")</f>
        <v/>
      </c>
      <c r="AC213" s="22"/>
    </row>
    <row r="214" customFormat="false" ht="14.05" hidden="false" customHeight="true" outlineLevel="0" collapsed="false">
      <c r="A214" s="50" t="s">
        <v>250</v>
      </c>
      <c r="B214" s="50"/>
      <c r="C214" s="50"/>
      <c r="D214" s="50"/>
      <c r="E214" s="50"/>
      <c r="F214" s="50"/>
      <c r="G214" s="51" t="n">
        <f aca="false">SUM(G212:G213)</f>
        <v>5.79</v>
      </c>
      <c r="J214" s="23" t="n">
        <f aca="false">IF(AND(A214&lt;&gt;"",A213=""),J213+1,J213)</f>
        <v>12</v>
      </c>
      <c r="K214" s="23" t="str">
        <f aca="false">IF(C214="M.O.",G214,"")</f>
        <v/>
      </c>
      <c r="L214" s="23" t="str">
        <f aca="false">IF(AND(F214&lt;&gt;"",K214=""),G214,"")</f>
        <v/>
      </c>
      <c r="M214" s="23" t="str">
        <f aca="false">IF(AND(E214="",F214="",D214&lt;&gt;""),A214,"")</f>
        <v/>
      </c>
      <c r="N214" s="23" t="str">
        <f aca="false">IF(M214&lt;&gt;"",SUMIF(J214:J243,J214,K214:K243),"")</f>
        <v/>
      </c>
      <c r="O214" s="23" t="str">
        <f aca="false">IF(M214&lt;&gt;"",SUMIF(J214:J243,J214,L214:L243),"")</f>
        <v/>
      </c>
      <c r="Q214" s="20" t="str">
        <f aca="false">IF(A214="PREÇO TOTAL (c/ taxa):",G214,"")</f>
        <v/>
      </c>
      <c r="AC214" s="22"/>
    </row>
    <row r="215" customFormat="false" ht="14.05" hidden="false" customHeight="true" outlineLevel="0" collapsed="false">
      <c r="A215" s="50" t="s">
        <v>251</v>
      </c>
      <c r="B215" s="50"/>
      <c r="C215" s="50"/>
      <c r="D215" s="50"/>
      <c r="E215" s="50"/>
      <c r="F215" s="50"/>
      <c r="G215" s="51" t="n">
        <v>0</v>
      </c>
      <c r="J215" s="23" t="n">
        <f aca="false">IF(AND(A215&lt;&gt;"",A214=""),J214+1,J214)</f>
        <v>12</v>
      </c>
      <c r="K215" s="23" t="str">
        <f aca="false">IF(C215="M.O.",G215,"")</f>
        <v/>
      </c>
      <c r="L215" s="23" t="str">
        <f aca="false">IF(AND(F215&lt;&gt;"",K215=""),G215,"")</f>
        <v/>
      </c>
      <c r="M215" s="23" t="str">
        <f aca="false">IF(AND(E215="",F215="",D215&lt;&gt;""),A215,"")</f>
        <v/>
      </c>
      <c r="N215" s="23" t="str">
        <f aca="false">IF(M215&lt;&gt;"",SUMIF(J215:J244,J215,K215:K244),"")</f>
        <v/>
      </c>
      <c r="O215" s="23" t="str">
        <f aca="false">IF(M215&lt;&gt;"",SUMIF(J215:J244,J215,L215:L244),"")</f>
        <v/>
      </c>
      <c r="Q215" s="20" t="str">
        <f aca="false">IF(A215="PREÇO TOTAL (c/ taxa):",G215,"")</f>
        <v/>
      </c>
      <c r="AC215" s="22"/>
    </row>
    <row r="216" customFormat="false" ht="14.05" hidden="false" customHeight="true" outlineLevel="0" collapsed="false">
      <c r="A216" s="50" t="s">
        <v>252</v>
      </c>
      <c r="B216" s="50"/>
      <c r="C216" s="50"/>
      <c r="D216" s="50"/>
      <c r="E216" s="50"/>
      <c r="F216" s="50"/>
      <c r="G216" s="51" t="n">
        <f aca="false">TRUNC(G214*$G$9,2)</f>
        <v>1.45</v>
      </c>
      <c r="J216" s="23" t="n">
        <f aca="false">IF(AND(A216&lt;&gt;"",A215=""),J215+1,J215)</f>
        <v>12</v>
      </c>
      <c r="K216" s="23" t="str">
        <f aca="false">IF(C216="M.O.",G216,"")</f>
        <v/>
      </c>
      <c r="L216" s="23" t="str">
        <f aca="false">IF(AND(F216&lt;&gt;"",K216=""),G216,"")</f>
        <v/>
      </c>
      <c r="M216" s="23" t="str">
        <f aca="false">IF(AND(E216="",F216="",D216&lt;&gt;""),A216,"")</f>
        <v/>
      </c>
      <c r="N216" s="23" t="str">
        <f aca="false">IF(M216&lt;&gt;"",SUMIF(J216:J245,J216,K216:K245),"")</f>
        <v/>
      </c>
      <c r="O216" s="23" t="str">
        <f aca="false">IF(M216&lt;&gt;"",SUMIF(J216:J245,J216,L216:L245),"")</f>
        <v/>
      </c>
      <c r="Q216" s="20" t="str">
        <f aca="false">IF(A216="PREÇO TOTAL (c/ taxa):",G216,"")</f>
        <v/>
      </c>
      <c r="AC216" s="22"/>
    </row>
    <row r="217" customFormat="false" ht="14.05" hidden="false" customHeight="true" outlineLevel="0" collapsed="false">
      <c r="A217" s="50" t="s">
        <v>253</v>
      </c>
      <c r="B217" s="50"/>
      <c r="C217" s="50"/>
      <c r="D217" s="50"/>
      <c r="E217" s="50"/>
      <c r="F217" s="50"/>
      <c r="G217" s="51" t="n">
        <v>0</v>
      </c>
      <c r="J217" s="23" t="n">
        <f aca="false">IF(AND(A217&lt;&gt;"",A216=""),J216+1,J216)</f>
        <v>12</v>
      </c>
      <c r="K217" s="23" t="str">
        <f aca="false">IF(C217="M.O.",G217,"")</f>
        <v/>
      </c>
      <c r="L217" s="23" t="str">
        <f aca="false">IF(AND(F217&lt;&gt;"",K217=""),G217,"")</f>
        <v/>
      </c>
      <c r="M217" s="23" t="str">
        <f aca="false">IF(AND(E217="",F217="",D217&lt;&gt;""),A217,"")</f>
        <v/>
      </c>
      <c r="N217" s="23" t="str">
        <f aca="false">IF(M217&lt;&gt;"",SUMIF(J217:J246,J217,K217:K246),"")</f>
        <v/>
      </c>
      <c r="O217" s="23" t="str">
        <f aca="false">IF(M217&lt;&gt;"",SUMIF(J217:J246,J217,L217:L246),"")</f>
        <v/>
      </c>
      <c r="Q217" s="20" t="str">
        <f aca="false">IF(A217="PREÇO TOTAL (c/ taxa):",G217,"")</f>
        <v/>
      </c>
      <c r="AC217" s="22"/>
    </row>
    <row r="218" customFormat="false" ht="14.05" hidden="false" customHeight="true" outlineLevel="0" collapsed="false">
      <c r="A218" s="50" t="s">
        <v>254</v>
      </c>
      <c r="B218" s="50"/>
      <c r="C218" s="50"/>
      <c r="D218" s="50"/>
      <c r="E218" s="50"/>
      <c r="F218" s="50"/>
      <c r="G218" s="51" t="n">
        <f aca="false">SUM(G215:G217)</f>
        <v>1.45</v>
      </c>
      <c r="J218" s="23" t="n">
        <f aca="false">IF(AND(A218&lt;&gt;"",A217=""),J217+1,J217)</f>
        <v>12</v>
      </c>
      <c r="K218" s="23" t="str">
        <f aca="false">IF(C218="M.O.",G218,"")</f>
        <v/>
      </c>
      <c r="L218" s="23" t="str">
        <f aca="false">IF(AND(F218&lt;&gt;"",K218=""),G218,"")</f>
        <v/>
      </c>
      <c r="M218" s="23" t="str">
        <f aca="false">IF(AND(E218="",F218="",D218&lt;&gt;""),A218,"")</f>
        <v/>
      </c>
      <c r="N218" s="23" t="str">
        <f aca="false">IF(M218&lt;&gt;"",SUMIF(J218:J247,J218,K218:K247),"")</f>
        <v/>
      </c>
      <c r="O218" s="23" t="str">
        <f aca="false">IF(M218&lt;&gt;"",SUMIF(J218:J247,J218,L218:L247),"")</f>
        <v/>
      </c>
      <c r="Q218" s="20" t="str">
        <f aca="false">IF(A218="PREÇO TOTAL (c/ taxa):",G218,"")</f>
        <v/>
      </c>
      <c r="AC218" s="22"/>
    </row>
    <row r="219" customFormat="false" ht="14.05" hidden="false" customHeight="true" outlineLevel="0" collapsed="false">
      <c r="A219" s="50" t="s">
        <v>256</v>
      </c>
      <c r="B219" s="50"/>
      <c r="C219" s="50"/>
      <c r="D219" s="50"/>
      <c r="E219" s="50"/>
      <c r="F219" s="50"/>
      <c r="G219" s="51" t="n">
        <f aca="false">G214+G218</f>
        <v>7.24</v>
      </c>
      <c r="J219" s="23" t="n">
        <f aca="false">IF(AND(A219&lt;&gt;"",A218=""),J218+1,J218)</f>
        <v>12</v>
      </c>
      <c r="K219" s="23" t="str">
        <f aca="false">IF(C219="M.O.",G219,"")</f>
        <v/>
      </c>
      <c r="L219" s="23" t="str">
        <f aca="false">IF(AND(F219&lt;&gt;"",K219=""),G219,"")</f>
        <v/>
      </c>
      <c r="M219" s="23" t="str">
        <f aca="false">IF(AND(E219="",F219="",D219&lt;&gt;""),A219,"")</f>
        <v/>
      </c>
      <c r="N219" s="23" t="str">
        <f aca="false">IF(M219&lt;&gt;"",SUMIF(J219:J248,J219,K219:K248),"")</f>
        <v/>
      </c>
      <c r="O219" s="23" t="str">
        <f aca="false">IF(M219&lt;&gt;"",SUMIF(J219:J248,J219,L219:L248),"")</f>
        <v/>
      </c>
      <c r="Q219" s="20" t="str">
        <f aca="false">IF(A219="PREÇO TOTAL (c/ taxa):",G219,"")</f>
        <v/>
      </c>
      <c r="AC219" s="22"/>
    </row>
    <row r="220" customFormat="false" ht="14.05" hidden="false" customHeight="true" outlineLevel="0" collapsed="false">
      <c r="A220" s="50" t="s">
        <v>257</v>
      </c>
      <c r="B220" s="50"/>
      <c r="C220" s="50"/>
      <c r="D220" s="50"/>
      <c r="E220" s="50"/>
      <c r="F220" s="50"/>
      <c r="G220" s="51" t="n">
        <v>50</v>
      </c>
      <c r="J220" s="23" t="n">
        <f aca="false">IF(AND(A220&lt;&gt;"",A219=""),J219+1,J219)</f>
        <v>12</v>
      </c>
      <c r="K220" s="23" t="str">
        <f aca="false">IF(C220="M.O.",G220,"")</f>
        <v/>
      </c>
      <c r="L220" s="23" t="str">
        <f aca="false">IF(AND(F220&lt;&gt;"",K220=""),G220,"")</f>
        <v/>
      </c>
      <c r="M220" s="23" t="str">
        <f aca="false">IF(AND(E220="",F220="",D220&lt;&gt;""),A220,"")</f>
        <v/>
      </c>
      <c r="N220" s="23" t="str">
        <f aca="false">IF(M220&lt;&gt;"",SUMIF(J220:J249,J220,K220:K249),"")</f>
        <v/>
      </c>
      <c r="O220" s="23" t="str">
        <f aca="false">IF(M220&lt;&gt;"",SUMIF(J220:J249,J220,L220:L249),"")</f>
        <v/>
      </c>
      <c r="Q220" s="20" t="str">
        <f aca="false">IF(A220="PREÇO TOTAL (c/ taxa):",G220,"")</f>
        <v/>
      </c>
      <c r="AC220" s="22"/>
    </row>
    <row r="221" customFormat="false" ht="14.05" hidden="false" customHeight="true" outlineLevel="0" collapsed="false">
      <c r="A221" s="50" t="s">
        <v>258</v>
      </c>
      <c r="B221" s="50"/>
      <c r="C221" s="50"/>
      <c r="D221" s="50"/>
      <c r="E221" s="50"/>
      <c r="F221" s="50"/>
      <c r="G221" s="51" t="n">
        <f aca="false">TRUNC(G220*G219,2)</f>
        <v>362</v>
      </c>
      <c r="J221" s="23" t="n">
        <f aca="false">IF(AND(A221&lt;&gt;"",A220=""),J220+1,J220)</f>
        <v>12</v>
      </c>
      <c r="K221" s="23" t="str">
        <f aca="false">IF(C221="M.O.",G221,"")</f>
        <v/>
      </c>
      <c r="L221" s="23" t="str">
        <f aca="false">IF(AND(F221&lt;&gt;"",K221=""),G221,"")</f>
        <v/>
      </c>
      <c r="M221" s="23" t="str">
        <f aca="false">IF(AND(E221="",F221="",D221&lt;&gt;""),A221,"")</f>
        <v/>
      </c>
      <c r="N221" s="23" t="str">
        <f aca="false">IF(M221&lt;&gt;"",SUMIF(J221:J250,J221,K221:K250),"")</f>
        <v/>
      </c>
      <c r="O221" s="23" t="str">
        <f aca="false">IF(M221&lt;&gt;"",SUMIF(J221:J250,J221,L221:L250),"")</f>
        <v/>
      </c>
      <c r="Q221" s="20" t="n">
        <f aca="false">IF(A221="PREÇO TOTAL (c/ taxa):",G221,"")</f>
        <v>362</v>
      </c>
      <c r="AC221" s="22"/>
    </row>
    <row r="222" customFormat="false" ht="14.05" hidden="false" customHeight="true" outlineLevel="0" collapsed="false">
      <c r="A222" s="52"/>
      <c r="B222" s="52"/>
      <c r="C222" s="52"/>
      <c r="D222" s="52"/>
      <c r="E222" s="52"/>
      <c r="F222" s="52"/>
      <c r="G222" s="52"/>
      <c r="J222" s="23" t="n">
        <f aca="false">IF(AND(A222&lt;&gt;"",A221=""),J221+1,J221)</f>
        <v>12</v>
      </c>
      <c r="K222" s="23" t="str">
        <f aca="false">IF(C222="M.O.",G222,"")</f>
        <v/>
      </c>
      <c r="L222" s="23" t="str">
        <f aca="false">IF(AND(F222&lt;&gt;"",K222=""),G222,"")</f>
        <v/>
      </c>
      <c r="M222" s="23" t="str">
        <f aca="false">IF(AND(E222="",F222="",D222&lt;&gt;""),A222,"")</f>
        <v/>
      </c>
      <c r="N222" s="23" t="str">
        <f aca="false">IF(M222&lt;&gt;"",SUMIF(J222:J251,J222,K222:K251),"")</f>
        <v/>
      </c>
      <c r="O222" s="23" t="str">
        <f aca="false">IF(M222&lt;&gt;"",SUMIF(J222:J251,J222,L222:L251),"")</f>
        <v/>
      </c>
      <c r="Q222" s="20" t="str">
        <f aca="false">IF(A222="PREÇO TOTAL (c/ taxa):",G222,"")</f>
        <v/>
      </c>
      <c r="AC222" s="22"/>
    </row>
    <row r="223" customFormat="false" ht="37.3" hidden="false" customHeight="true" outlineLevel="0" collapsed="false">
      <c r="A223" s="44" t="s">
        <v>291</v>
      </c>
      <c r="B223" s="44" t="s">
        <v>292</v>
      </c>
      <c r="C223" s="45" t="s">
        <v>248</v>
      </c>
      <c r="D223" s="45" t="s">
        <v>249</v>
      </c>
      <c r="E223" s="46"/>
      <c r="F223" s="47"/>
      <c r="G223" s="47"/>
      <c r="J223" s="23" t="n">
        <f aca="false">IF(AND(A223&lt;&gt;"",A222=""),J222+1,J222)</f>
        <v>13</v>
      </c>
      <c r="K223" s="23" t="str">
        <f aca="false">IF(C223="M.O.",G223,"")</f>
        <v/>
      </c>
      <c r="L223" s="23" t="str">
        <f aca="false">IF(AND(F223&lt;&gt;"",K223=""),G223,"")</f>
        <v/>
      </c>
      <c r="M223" s="23" t="str">
        <f aca="false">IF(AND(E223="",F223="",D223&lt;&gt;""),A223,"")</f>
        <v>01.03.02</v>
      </c>
      <c r="N223" s="23" t="n">
        <f aca="false">IF(M223&lt;&gt;"",SUMIF(J223:J252,J223,K223:K252),"")</f>
        <v>11.43</v>
      </c>
      <c r="O223" s="23" t="n">
        <f aca="false">IF(M223&lt;&gt;"",SUMIF(J223:J252,J223,L223:L252),"")</f>
        <v>29.44</v>
      </c>
      <c r="Q223" s="20" t="str">
        <f aca="false">IF(A223="PREÇO TOTAL (c/ taxa):",G223,"")</f>
        <v/>
      </c>
      <c r="AC223" s="22"/>
    </row>
    <row r="224" customFormat="false" ht="37.3" hidden="false" customHeight="true" outlineLevel="0" collapsed="false">
      <c r="A224" s="13" t="n">
        <v>116</v>
      </c>
      <c r="B224" s="48" t="str">
        <f aca="false">VLOOKUP(A224,Insumos!$A$9:$E$160,2,FALSE())</f>
        <v>REVESTIMENTO IMPERMEABILIZANTE SEMI-FLEXIVEL BI-COMPONENTE TP VIAPLUS 1000 VIAPOL OU MARCA EQUIVALENTE</v>
      </c>
      <c r="C224" s="49" t="str">
        <f aca="false">VLOOKUP(A224,Insumos!$A$9:$E$160,3,FALSE())</f>
        <v>MAT.</v>
      </c>
      <c r="D224" s="49" t="str">
        <f aca="false">VLOOKUP(A224,Insumos!$A$9:$E$160,4,FALSE())</f>
        <v>KG</v>
      </c>
      <c r="E224" s="46" t="n">
        <v>5</v>
      </c>
      <c r="F224" s="47" t="n">
        <f aca="false">VLOOKUP(A224,Insumos!$A$9:$E$160,5,FALSE())</f>
        <v>3.74</v>
      </c>
      <c r="G224" s="47" t="n">
        <f aca="false">TRUNC(E224*F224,2)</f>
        <v>18.7</v>
      </c>
      <c r="J224" s="23" t="n">
        <f aca="false">IF(AND(A224&lt;&gt;"",A223=""),J223+1,J223)</f>
        <v>13</v>
      </c>
      <c r="K224" s="23" t="str">
        <f aca="false">IF(C224="M.O.",G224,"")</f>
        <v/>
      </c>
      <c r="L224" s="23" t="n">
        <f aca="false">IF(AND(F224&lt;&gt;"",K224=""),G224,"")</f>
        <v>18.7</v>
      </c>
      <c r="M224" s="23" t="str">
        <f aca="false">IF(AND(E224="",F224="",D224&lt;&gt;""),A224,"")</f>
        <v/>
      </c>
      <c r="N224" s="23" t="str">
        <f aca="false">IF(M224&lt;&gt;"",SUMIF(J224:J253,J224,K224:K253),"")</f>
        <v/>
      </c>
      <c r="O224" s="23" t="str">
        <f aca="false">IF(M224&lt;&gt;"",SUMIF(J224:J253,J224,L224:L253),"")</f>
        <v/>
      </c>
      <c r="Q224" s="20" t="str">
        <f aca="false">IF(A224="PREÇO TOTAL (c/ taxa):",G224,"")</f>
        <v/>
      </c>
      <c r="AC224" s="22"/>
    </row>
    <row r="225" customFormat="false" ht="14.05" hidden="false" customHeight="true" outlineLevel="0" collapsed="false">
      <c r="A225" s="13" t="n">
        <v>4750</v>
      </c>
      <c r="B225" s="48" t="str">
        <f aca="false">VLOOKUP(A225,Insumos!$A$9:$E$160,2,FALSE())</f>
        <v>PEDREIRO</v>
      </c>
      <c r="C225" s="49" t="str">
        <f aca="false">VLOOKUP(A225,Insumos!$A$9:$E$160,3,FALSE())</f>
        <v>M.O.</v>
      </c>
      <c r="D225" s="49" t="str">
        <f aca="false">VLOOKUP(A225,Insumos!$A$9:$E$160,4,FALSE())</f>
        <v>H</v>
      </c>
      <c r="E225" s="46" t="n">
        <v>0.8</v>
      </c>
      <c r="F225" s="47" t="n">
        <f aca="false">VLOOKUP(A225,Insumos!$A$9:$E$160,5,FALSE())</f>
        <v>10.44</v>
      </c>
      <c r="G225" s="47" t="n">
        <f aca="false">TRUNC(E225*F225,2)</f>
        <v>8.35</v>
      </c>
      <c r="J225" s="23" t="n">
        <f aca="false">IF(AND(A225&lt;&gt;"",A224=""),J224+1,J224)</f>
        <v>13</v>
      </c>
      <c r="K225" s="23" t="n">
        <f aca="false">IF(C225="M.O.",G225,"")</f>
        <v>8.35</v>
      </c>
      <c r="L225" s="23" t="str">
        <f aca="false">IF(AND(F225&lt;&gt;"",K225=""),G225,"")</f>
        <v/>
      </c>
      <c r="M225" s="23" t="str">
        <f aca="false">IF(AND(E225="",F225="",D225&lt;&gt;""),A225,"")</f>
        <v/>
      </c>
      <c r="N225" s="23" t="str">
        <f aca="false">IF(M225&lt;&gt;"",SUMIF(J225:J254,J225,K225:K254),"")</f>
        <v/>
      </c>
      <c r="O225" s="23" t="str">
        <f aca="false">IF(M225&lt;&gt;"",SUMIF(J225:J254,J225,L225:L254),"")</f>
        <v/>
      </c>
      <c r="Q225" s="20" t="str">
        <f aca="false">IF(A225="PREÇO TOTAL (c/ taxa):",G225,"")</f>
        <v/>
      </c>
      <c r="AC225" s="22"/>
    </row>
    <row r="226" customFormat="false" ht="14.05" hidden="false" customHeight="true" outlineLevel="0" collapsed="false">
      <c r="A226" s="13" t="n">
        <v>6111</v>
      </c>
      <c r="B226" s="48" t="str">
        <f aca="false">VLOOKUP(A226,Insumos!$A$9:$E$160,2,FALSE())</f>
        <v>SERVENTE</v>
      </c>
      <c r="C226" s="49" t="str">
        <f aca="false">VLOOKUP(A226,Insumos!$A$9:$E$160,3,FALSE())</f>
        <v>M.O.</v>
      </c>
      <c r="D226" s="49" t="str">
        <f aca="false">VLOOKUP(A226,Insumos!$A$9:$E$160,4,FALSE())</f>
        <v>H</v>
      </c>
      <c r="E226" s="46" t="n">
        <v>0.4</v>
      </c>
      <c r="F226" s="47" t="n">
        <f aca="false">VLOOKUP(A226,Insumos!$A$9:$E$160,5,FALSE())</f>
        <v>7.72</v>
      </c>
      <c r="G226" s="47" t="n">
        <f aca="false">TRUNC(E226*F226,2)</f>
        <v>3.08</v>
      </c>
      <c r="J226" s="23" t="n">
        <f aca="false">IF(AND(A226&lt;&gt;"",A225=""),J225+1,J225)</f>
        <v>13</v>
      </c>
      <c r="K226" s="23" t="n">
        <f aca="false">IF(C226="M.O.",G226,"")</f>
        <v>3.08</v>
      </c>
      <c r="L226" s="23" t="str">
        <f aca="false">IF(AND(F226&lt;&gt;"",K226=""),G226,"")</f>
        <v/>
      </c>
      <c r="M226" s="23" t="str">
        <f aca="false">IF(AND(E226="",F226="",D226&lt;&gt;""),A226,"")</f>
        <v/>
      </c>
      <c r="N226" s="23" t="str">
        <f aca="false">IF(M226&lt;&gt;"",SUMIF(J226:J255,J226,K226:K255),"")</f>
        <v/>
      </c>
      <c r="O226" s="23" t="str">
        <f aca="false">IF(M226&lt;&gt;"",SUMIF(J226:J255,J226,L226:L255),"")</f>
        <v/>
      </c>
      <c r="Q226" s="20" t="str">
        <f aca="false">IF(A226="PREÇO TOTAL (c/ taxa):",G226,"")</f>
        <v/>
      </c>
      <c r="AC226" s="22"/>
    </row>
    <row r="227" customFormat="false" ht="14.05" hidden="false" customHeight="true" outlineLevel="0" collapsed="false">
      <c r="A227" s="13" t="n">
        <v>4030</v>
      </c>
      <c r="B227" s="48" t="str">
        <f aca="false">VLOOKUP(A227,Insumos!$A$9:$E$160,2,FALSE())</f>
        <v>VEU POLIESTER</v>
      </c>
      <c r="C227" s="49" t="str">
        <f aca="false">VLOOKUP(A227,Insumos!$A$9:$E$160,3,FALSE())</f>
        <v>MAT.</v>
      </c>
      <c r="D227" s="49" t="str">
        <f aca="false">VLOOKUP(A227,Insumos!$A$9:$E$160,4,FALSE())</f>
        <v>M2</v>
      </c>
      <c r="E227" s="46" t="n">
        <v>1.1</v>
      </c>
      <c r="F227" s="47" t="n">
        <f aca="false">VLOOKUP(A227,Insumos!$A$9:$E$160,5,FALSE())</f>
        <v>9.77</v>
      </c>
      <c r="G227" s="47" t="n">
        <f aca="false">TRUNC(E227*F227,2)</f>
        <v>10.74</v>
      </c>
      <c r="J227" s="23" t="n">
        <f aca="false">IF(AND(A227&lt;&gt;"",A226=""),J226+1,J226)</f>
        <v>13</v>
      </c>
      <c r="K227" s="23" t="str">
        <f aca="false">IF(C227="M.O.",G227,"")</f>
        <v/>
      </c>
      <c r="L227" s="23" t="n">
        <f aca="false">IF(AND(F227&lt;&gt;"",K227=""),G227,"")</f>
        <v>10.74</v>
      </c>
      <c r="M227" s="23" t="str">
        <f aca="false">IF(AND(E227="",F227="",D227&lt;&gt;""),A227,"")</f>
        <v/>
      </c>
      <c r="N227" s="23" t="str">
        <f aca="false">IF(M227&lt;&gt;"",SUMIF(J227:J256,J227,K227:K256),"")</f>
        <v/>
      </c>
      <c r="O227" s="23" t="str">
        <f aca="false">IF(M227&lt;&gt;"",SUMIF(J227:J256,J227,L227:L256),"")</f>
        <v/>
      </c>
      <c r="Q227" s="20" t="str">
        <f aca="false">IF(A227="PREÇO TOTAL (c/ taxa):",G227,"")</f>
        <v/>
      </c>
      <c r="AC227" s="22"/>
    </row>
    <row r="228" customFormat="false" ht="14.05" hidden="false" customHeight="true" outlineLevel="0" collapsed="false">
      <c r="A228" s="50" t="s">
        <v>229</v>
      </c>
      <c r="B228" s="50"/>
      <c r="C228" s="50"/>
      <c r="D228" s="50"/>
      <c r="E228" s="50"/>
      <c r="F228" s="50"/>
      <c r="G228" s="51" t="n">
        <f aca="false">SUMIF(J179:J227,J228,K179:K227)</f>
        <v>11.43</v>
      </c>
      <c r="J228" s="23" t="n">
        <f aca="false">IF(AND(A228&lt;&gt;"",A227=""),J227+1,J227)</f>
        <v>13</v>
      </c>
      <c r="K228" s="23" t="str">
        <f aca="false">IF(C228="M.O.",G228,"")</f>
        <v/>
      </c>
      <c r="L228" s="23" t="str">
        <f aca="false">IF(AND(F228&lt;&gt;"",K228=""),G228,"")</f>
        <v/>
      </c>
      <c r="M228" s="23" t="str">
        <f aca="false">IF(AND(E228="",F228="",D228&lt;&gt;""),A228,"")</f>
        <v/>
      </c>
      <c r="N228" s="23" t="str">
        <f aca="false">IF(M228&lt;&gt;"",SUMIF(J228:J257,J228,K228:K257),"")</f>
        <v/>
      </c>
      <c r="O228" s="23" t="str">
        <f aca="false">IF(M228&lt;&gt;"",SUMIF(J228:J257,J228,L228:L257),"")</f>
        <v/>
      </c>
      <c r="Q228" s="20" t="str">
        <f aca="false">IF(A228="PREÇO TOTAL (c/ taxa):",G228,"")</f>
        <v/>
      </c>
      <c r="AC228" s="22"/>
    </row>
    <row r="229" customFormat="false" ht="14.05" hidden="false" customHeight="true" outlineLevel="0" collapsed="false">
      <c r="A229" s="50" t="s">
        <v>232</v>
      </c>
      <c r="B229" s="50"/>
      <c r="C229" s="50"/>
      <c r="D229" s="50"/>
      <c r="E229" s="50"/>
      <c r="F229" s="50"/>
      <c r="G229" s="51" t="n">
        <f aca="false">SUMIF(J180:J228,J229,L180:L228)</f>
        <v>29.44</v>
      </c>
      <c r="J229" s="23" t="n">
        <f aca="false">IF(AND(A229&lt;&gt;"",A228=""),J228+1,J228)</f>
        <v>13</v>
      </c>
      <c r="K229" s="23" t="str">
        <f aca="false">IF(C229="M.O.",G229,"")</f>
        <v/>
      </c>
      <c r="L229" s="23" t="str">
        <f aca="false">IF(AND(F229&lt;&gt;"",K229=""),G229,"")</f>
        <v/>
      </c>
      <c r="M229" s="23" t="str">
        <f aca="false">IF(AND(E229="",F229="",D229&lt;&gt;""),A229,"")</f>
        <v/>
      </c>
      <c r="N229" s="23" t="str">
        <f aca="false">IF(M229&lt;&gt;"",SUMIF(J229:J258,J229,K229:K258),"")</f>
        <v/>
      </c>
      <c r="O229" s="23" t="str">
        <f aca="false">IF(M229&lt;&gt;"",SUMIF(J229:J258,J229,L229:L258),"")</f>
        <v/>
      </c>
      <c r="Q229" s="20" t="str">
        <f aca="false">IF(A229="PREÇO TOTAL (c/ taxa):",G229,"")</f>
        <v/>
      </c>
      <c r="AC229" s="22"/>
    </row>
    <row r="230" customFormat="false" ht="14.05" hidden="false" customHeight="true" outlineLevel="0" collapsed="false">
      <c r="A230" s="50" t="s">
        <v>250</v>
      </c>
      <c r="B230" s="50"/>
      <c r="C230" s="50"/>
      <c r="D230" s="50"/>
      <c r="E230" s="50"/>
      <c r="F230" s="50"/>
      <c r="G230" s="51" t="n">
        <f aca="false">SUM(G228:G229)</f>
        <v>40.87</v>
      </c>
      <c r="J230" s="23" t="n">
        <f aca="false">IF(AND(A230&lt;&gt;"",A229=""),J229+1,J229)</f>
        <v>13</v>
      </c>
      <c r="K230" s="23" t="str">
        <f aca="false">IF(C230="M.O.",G230,"")</f>
        <v/>
      </c>
      <c r="L230" s="23" t="str">
        <f aca="false">IF(AND(F230&lt;&gt;"",K230=""),G230,"")</f>
        <v/>
      </c>
      <c r="M230" s="23" t="str">
        <f aca="false">IF(AND(E230="",F230="",D230&lt;&gt;""),A230,"")</f>
        <v/>
      </c>
      <c r="N230" s="23" t="str">
        <f aca="false">IF(M230&lt;&gt;"",SUMIF(J230:J259,J230,K230:K259),"")</f>
        <v/>
      </c>
      <c r="O230" s="23" t="str">
        <f aca="false">IF(M230&lt;&gt;"",SUMIF(J230:J259,J230,L230:L259),"")</f>
        <v/>
      </c>
      <c r="Q230" s="20" t="str">
        <f aca="false">IF(A230="PREÇO TOTAL (c/ taxa):",G230,"")</f>
        <v/>
      </c>
      <c r="AC230" s="22"/>
    </row>
    <row r="231" customFormat="false" ht="14.05" hidden="false" customHeight="true" outlineLevel="0" collapsed="false">
      <c r="A231" s="50" t="s">
        <v>251</v>
      </c>
      <c r="B231" s="50"/>
      <c r="C231" s="50"/>
      <c r="D231" s="50"/>
      <c r="E231" s="50"/>
      <c r="F231" s="50"/>
      <c r="G231" s="51" t="n">
        <v>0</v>
      </c>
      <c r="J231" s="23" t="n">
        <f aca="false">IF(AND(A231&lt;&gt;"",A230=""),J230+1,J230)</f>
        <v>13</v>
      </c>
      <c r="K231" s="23" t="str">
        <f aca="false">IF(C231="M.O.",G231,"")</f>
        <v/>
      </c>
      <c r="L231" s="23" t="str">
        <f aca="false">IF(AND(F231&lt;&gt;"",K231=""),G231,"")</f>
        <v/>
      </c>
      <c r="M231" s="23" t="str">
        <f aca="false">IF(AND(E231="",F231="",D231&lt;&gt;""),A231,"")</f>
        <v/>
      </c>
      <c r="N231" s="23" t="str">
        <f aca="false">IF(M231&lt;&gt;"",SUMIF(J231:J260,J231,K231:K260),"")</f>
        <v/>
      </c>
      <c r="O231" s="23" t="str">
        <f aca="false">IF(M231&lt;&gt;"",SUMIF(J231:J260,J231,L231:L260),"")</f>
        <v/>
      </c>
      <c r="Q231" s="20" t="str">
        <f aca="false">IF(A231="PREÇO TOTAL (c/ taxa):",G231,"")</f>
        <v/>
      </c>
      <c r="AC231" s="22"/>
    </row>
    <row r="232" customFormat="false" ht="14.05" hidden="false" customHeight="true" outlineLevel="0" collapsed="false">
      <c r="A232" s="50" t="s">
        <v>252</v>
      </c>
      <c r="B232" s="50"/>
      <c r="C232" s="50"/>
      <c r="D232" s="50"/>
      <c r="E232" s="50"/>
      <c r="F232" s="50"/>
      <c r="G232" s="51" t="n">
        <f aca="false">TRUNC(G230*$G$9,2)</f>
        <v>10.3</v>
      </c>
      <c r="J232" s="23" t="n">
        <f aca="false">IF(AND(A232&lt;&gt;"",A231=""),J231+1,J231)</f>
        <v>13</v>
      </c>
      <c r="K232" s="23" t="str">
        <f aca="false">IF(C232="M.O.",G232,"")</f>
        <v/>
      </c>
      <c r="L232" s="23" t="str">
        <f aca="false">IF(AND(F232&lt;&gt;"",K232=""),G232,"")</f>
        <v/>
      </c>
      <c r="M232" s="23" t="str">
        <f aca="false">IF(AND(E232="",F232="",D232&lt;&gt;""),A232,"")</f>
        <v/>
      </c>
      <c r="N232" s="23" t="str">
        <f aca="false">IF(M232&lt;&gt;"",SUMIF(J232:J261,J232,K232:K261),"")</f>
        <v/>
      </c>
      <c r="O232" s="23" t="str">
        <f aca="false">IF(M232&lt;&gt;"",SUMIF(J232:J261,J232,L232:L261),"")</f>
        <v/>
      </c>
      <c r="Q232" s="20" t="str">
        <f aca="false">IF(A232="PREÇO TOTAL (c/ taxa):",G232,"")</f>
        <v/>
      </c>
      <c r="AC232" s="22"/>
    </row>
    <row r="233" customFormat="false" ht="14.05" hidden="false" customHeight="true" outlineLevel="0" collapsed="false">
      <c r="A233" s="50" t="s">
        <v>253</v>
      </c>
      <c r="B233" s="50"/>
      <c r="C233" s="50"/>
      <c r="D233" s="50"/>
      <c r="E233" s="50"/>
      <c r="F233" s="50"/>
      <c r="G233" s="51" t="n">
        <v>0</v>
      </c>
      <c r="J233" s="23" t="n">
        <f aca="false">IF(AND(A233&lt;&gt;"",A232=""),J232+1,J232)</f>
        <v>13</v>
      </c>
      <c r="K233" s="23" t="str">
        <f aca="false">IF(C233="M.O.",G233,"")</f>
        <v/>
      </c>
      <c r="L233" s="23" t="str">
        <f aca="false">IF(AND(F233&lt;&gt;"",K233=""),G233,"")</f>
        <v/>
      </c>
      <c r="M233" s="23" t="str">
        <f aca="false">IF(AND(E233="",F233="",D233&lt;&gt;""),A233,"")</f>
        <v/>
      </c>
      <c r="N233" s="23" t="str">
        <f aca="false">IF(M233&lt;&gt;"",SUMIF(J233:J262,J233,K233:K262),"")</f>
        <v/>
      </c>
      <c r="O233" s="23" t="str">
        <f aca="false">IF(M233&lt;&gt;"",SUMIF(J233:J262,J233,L233:L262),"")</f>
        <v/>
      </c>
      <c r="Q233" s="20" t="str">
        <f aca="false">IF(A233="PREÇO TOTAL (c/ taxa):",G233,"")</f>
        <v/>
      </c>
      <c r="AC233" s="22"/>
    </row>
    <row r="234" customFormat="false" ht="14.05" hidden="false" customHeight="true" outlineLevel="0" collapsed="false">
      <c r="A234" s="50" t="s">
        <v>254</v>
      </c>
      <c r="B234" s="50"/>
      <c r="C234" s="50"/>
      <c r="D234" s="50"/>
      <c r="E234" s="50"/>
      <c r="F234" s="50"/>
      <c r="G234" s="51" t="n">
        <f aca="false">SUM(G231:G233)</f>
        <v>10.3</v>
      </c>
      <c r="J234" s="23" t="n">
        <f aca="false">IF(AND(A234&lt;&gt;"",A233=""),J233+1,J233)</f>
        <v>13</v>
      </c>
      <c r="K234" s="23" t="str">
        <f aca="false">IF(C234="M.O.",G234,"")</f>
        <v/>
      </c>
      <c r="L234" s="23" t="str">
        <f aca="false">IF(AND(F234&lt;&gt;"",K234=""),G234,"")</f>
        <v/>
      </c>
      <c r="M234" s="23" t="str">
        <f aca="false">IF(AND(E234="",F234="",D234&lt;&gt;""),A234,"")</f>
        <v/>
      </c>
      <c r="N234" s="23" t="str">
        <f aca="false">IF(M234&lt;&gt;"",SUMIF(J234:J263,J234,K234:K263),"")</f>
        <v/>
      </c>
      <c r="O234" s="23" t="str">
        <f aca="false">IF(M234&lt;&gt;"",SUMIF(J234:J263,J234,L234:L263),"")</f>
        <v/>
      </c>
      <c r="Q234" s="20" t="str">
        <f aca="false">IF(A234="PREÇO TOTAL (c/ taxa):",G234,"")</f>
        <v/>
      </c>
      <c r="AC234" s="22"/>
    </row>
    <row r="235" customFormat="false" ht="14.05" hidden="false" customHeight="true" outlineLevel="0" collapsed="false">
      <c r="A235" s="50" t="s">
        <v>256</v>
      </c>
      <c r="B235" s="50"/>
      <c r="C235" s="50"/>
      <c r="D235" s="50"/>
      <c r="E235" s="50"/>
      <c r="F235" s="50"/>
      <c r="G235" s="51" t="n">
        <f aca="false">G230+G234</f>
        <v>51.17</v>
      </c>
      <c r="J235" s="23" t="n">
        <f aca="false">IF(AND(A235&lt;&gt;"",A234=""),J234+1,J234)</f>
        <v>13</v>
      </c>
      <c r="K235" s="23" t="str">
        <f aca="false">IF(C235="M.O.",G235,"")</f>
        <v/>
      </c>
      <c r="L235" s="23" t="str">
        <f aca="false">IF(AND(F235&lt;&gt;"",K235=""),G235,"")</f>
        <v/>
      </c>
      <c r="M235" s="23" t="str">
        <f aca="false">IF(AND(E235="",F235="",D235&lt;&gt;""),A235,"")</f>
        <v/>
      </c>
      <c r="N235" s="23" t="str">
        <f aca="false">IF(M235&lt;&gt;"",SUMIF(J235:J264,J235,K235:K264),"")</f>
        <v/>
      </c>
      <c r="O235" s="23" t="str">
        <f aca="false">IF(M235&lt;&gt;"",SUMIF(J235:J264,J235,L235:L264),"")</f>
        <v/>
      </c>
      <c r="Q235" s="20" t="str">
        <f aca="false">IF(A235="PREÇO TOTAL (c/ taxa):",G235,"")</f>
        <v/>
      </c>
      <c r="AC235" s="22"/>
    </row>
    <row r="236" customFormat="false" ht="14.05" hidden="false" customHeight="true" outlineLevel="0" collapsed="false">
      <c r="A236" s="50" t="s">
        <v>257</v>
      </c>
      <c r="B236" s="50"/>
      <c r="C236" s="50"/>
      <c r="D236" s="50"/>
      <c r="E236" s="50"/>
      <c r="F236" s="50"/>
      <c r="G236" s="51" t="n">
        <v>50</v>
      </c>
      <c r="J236" s="23" t="n">
        <f aca="false">IF(AND(A236&lt;&gt;"",A235=""),J235+1,J235)</f>
        <v>13</v>
      </c>
      <c r="K236" s="23" t="str">
        <f aca="false">IF(C236="M.O.",G236,"")</f>
        <v/>
      </c>
      <c r="L236" s="23" t="str">
        <f aca="false">IF(AND(F236&lt;&gt;"",K236=""),G236,"")</f>
        <v/>
      </c>
      <c r="M236" s="23" t="str">
        <f aca="false">IF(AND(E236="",F236="",D236&lt;&gt;""),A236,"")</f>
        <v/>
      </c>
      <c r="N236" s="23" t="str">
        <f aca="false">IF(M236&lt;&gt;"",SUMIF(J236:J265,J236,K236:K265),"")</f>
        <v/>
      </c>
      <c r="O236" s="23" t="str">
        <f aca="false">IF(M236&lt;&gt;"",SUMIF(J236:J265,J236,L236:L265),"")</f>
        <v/>
      </c>
      <c r="Q236" s="20" t="str">
        <f aca="false">IF(A236="PREÇO TOTAL (c/ taxa):",G236,"")</f>
        <v/>
      </c>
      <c r="AC236" s="22"/>
    </row>
    <row r="237" customFormat="false" ht="14.05" hidden="false" customHeight="true" outlineLevel="0" collapsed="false">
      <c r="A237" s="50" t="s">
        <v>258</v>
      </c>
      <c r="B237" s="50"/>
      <c r="C237" s="50"/>
      <c r="D237" s="50"/>
      <c r="E237" s="50"/>
      <c r="F237" s="50"/>
      <c r="G237" s="51" t="n">
        <f aca="false">TRUNC(G236*G235,2)</f>
        <v>2558.5</v>
      </c>
      <c r="J237" s="23" t="n">
        <f aca="false">IF(AND(A237&lt;&gt;"",A236=""),J236+1,J236)</f>
        <v>13</v>
      </c>
      <c r="K237" s="23" t="str">
        <f aca="false">IF(C237="M.O.",G237,"")</f>
        <v/>
      </c>
      <c r="L237" s="23" t="str">
        <f aca="false">IF(AND(F237&lt;&gt;"",K237=""),G237,"")</f>
        <v/>
      </c>
      <c r="M237" s="23" t="str">
        <f aca="false">IF(AND(E237="",F237="",D237&lt;&gt;""),A237,"")</f>
        <v/>
      </c>
      <c r="N237" s="23" t="str">
        <f aca="false">IF(M237&lt;&gt;"",SUMIF(J237:J266,J237,K237:K266),"")</f>
        <v/>
      </c>
      <c r="O237" s="23" t="str">
        <f aca="false">IF(M237&lt;&gt;"",SUMIF(J237:J266,J237,L237:L266),"")</f>
        <v/>
      </c>
      <c r="Q237" s="20" t="n">
        <f aca="false">IF(A237="PREÇO TOTAL (c/ taxa):",G237,"")</f>
        <v>2558.5</v>
      </c>
      <c r="AC237" s="22"/>
    </row>
    <row r="238" customFormat="false" ht="14.05" hidden="false" customHeight="true" outlineLevel="0" collapsed="false">
      <c r="A238" s="52"/>
      <c r="B238" s="52"/>
      <c r="C238" s="52"/>
      <c r="D238" s="52"/>
      <c r="E238" s="52"/>
      <c r="F238" s="52"/>
      <c r="G238" s="52"/>
      <c r="J238" s="23" t="n">
        <f aca="false">IF(AND(A238&lt;&gt;"",A237=""),J237+1,J237)</f>
        <v>13</v>
      </c>
      <c r="K238" s="23" t="str">
        <f aca="false">IF(C238="M.O.",G238,"")</f>
        <v/>
      </c>
      <c r="L238" s="23" t="str">
        <f aca="false">IF(AND(F238&lt;&gt;"",K238=""),G238,"")</f>
        <v/>
      </c>
      <c r="M238" s="23" t="str">
        <f aca="false">IF(AND(E238="",F238="",D238&lt;&gt;""),A238,"")</f>
        <v/>
      </c>
      <c r="N238" s="23" t="str">
        <f aca="false">IF(M238&lt;&gt;"",SUMIF(J238:J267,J238,K238:K267),"")</f>
        <v/>
      </c>
      <c r="O238" s="23" t="str">
        <f aca="false">IF(M238&lt;&gt;"",SUMIF(J238:J267,J238,L238:L267),"")</f>
        <v/>
      </c>
      <c r="Q238" s="20" t="str">
        <f aca="false">IF(A238="PREÇO TOTAL (c/ taxa):",G238,"")</f>
        <v/>
      </c>
      <c r="AC238" s="22"/>
    </row>
    <row r="239" customFormat="false" ht="25.35" hidden="false" customHeight="true" outlineLevel="0" collapsed="false">
      <c r="A239" s="44" t="s">
        <v>293</v>
      </c>
      <c r="B239" s="44" t="s">
        <v>294</v>
      </c>
      <c r="C239" s="45" t="s">
        <v>248</v>
      </c>
      <c r="D239" s="45" t="s">
        <v>249</v>
      </c>
      <c r="E239" s="46"/>
      <c r="F239" s="47"/>
      <c r="G239" s="47"/>
      <c r="J239" s="23" t="n">
        <f aca="false">IF(AND(A239&lt;&gt;"",A238=""),J238+1,J238)</f>
        <v>14</v>
      </c>
      <c r="K239" s="23" t="str">
        <f aca="false">IF(C239="M.O.",G239,"")</f>
        <v/>
      </c>
      <c r="L239" s="23" t="str">
        <f aca="false">IF(AND(F239&lt;&gt;"",K239=""),G239,"")</f>
        <v/>
      </c>
      <c r="M239" s="23" t="str">
        <f aca="false">IF(AND(E239="",F239="",D239&lt;&gt;""),A239,"")</f>
        <v>01.03.03</v>
      </c>
      <c r="N239" s="23" t="n">
        <f aca="false">IF(M239&lt;&gt;"",SUMIF(J239:J268,J239,K239:K268),"")</f>
        <v>2.04</v>
      </c>
      <c r="O239" s="23" t="n">
        <f aca="false">IF(M239&lt;&gt;"",SUMIF(J239:J268,J239,L239:L268),"")</f>
        <v>1.93</v>
      </c>
      <c r="Q239" s="20" t="str">
        <f aca="false">IF(A239="PREÇO TOTAL (c/ taxa):",G239,"")</f>
        <v/>
      </c>
      <c r="AC239" s="22"/>
    </row>
    <row r="240" customFormat="false" ht="14.05" hidden="false" customHeight="true" outlineLevel="0" collapsed="false">
      <c r="A240" s="13" t="n">
        <v>4750</v>
      </c>
      <c r="B240" s="48" t="str">
        <f aca="false">VLOOKUP(A240,Insumos!$A$9:$E$160,2,FALSE())</f>
        <v>PEDREIRO</v>
      </c>
      <c r="C240" s="49" t="str">
        <f aca="false">VLOOKUP(A240,Insumos!$A$9:$E$160,3,FALSE())</f>
        <v>M.O.</v>
      </c>
      <c r="D240" s="49" t="str">
        <f aca="false">VLOOKUP(A240,Insumos!$A$9:$E$160,4,FALSE())</f>
        <v>H</v>
      </c>
      <c r="E240" s="46" t="n">
        <v>0.1</v>
      </c>
      <c r="F240" s="47" t="n">
        <f aca="false">VLOOKUP(A240,Insumos!$A$9:$E$160,5,FALSE())</f>
        <v>10.44</v>
      </c>
      <c r="G240" s="47" t="n">
        <f aca="false">TRUNC(E240*F240,2)</f>
        <v>1.04</v>
      </c>
      <c r="J240" s="23" t="n">
        <f aca="false">IF(AND(A240&lt;&gt;"",A239=""),J239+1,J239)</f>
        <v>14</v>
      </c>
      <c r="K240" s="23" t="n">
        <f aca="false">IF(C240="M.O.",G240,"")</f>
        <v>1.04</v>
      </c>
      <c r="L240" s="23" t="str">
        <f aca="false">IF(AND(F240&lt;&gt;"",K240=""),G240,"")</f>
        <v/>
      </c>
      <c r="M240" s="23" t="str">
        <f aca="false">IF(AND(E240="",F240="",D240&lt;&gt;""),A240,"")</f>
        <v/>
      </c>
      <c r="N240" s="23" t="str">
        <f aca="false">IF(M240&lt;&gt;"",SUMIF(J240:J269,J240,K240:K269),"")</f>
        <v/>
      </c>
      <c r="O240" s="23" t="str">
        <f aca="false">IF(M240&lt;&gt;"",SUMIF(J240:J269,J240,L240:L269),"")</f>
        <v/>
      </c>
      <c r="Q240" s="20" t="str">
        <f aca="false">IF(A240="PREÇO TOTAL (c/ taxa):",G240,"")</f>
        <v/>
      </c>
      <c r="AC240" s="22"/>
    </row>
    <row r="241" customFormat="false" ht="14.05" hidden="false" customHeight="true" outlineLevel="0" collapsed="false">
      <c r="A241" s="13" t="n">
        <v>6111</v>
      </c>
      <c r="B241" s="48" t="str">
        <f aca="false">VLOOKUP(A241,Insumos!$A$9:$E$160,2,FALSE())</f>
        <v>SERVENTE</v>
      </c>
      <c r="C241" s="49" t="str">
        <f aca="false">VLOOKUP(A241,Insumos!$A$9:$E$160,3,FALSE())</f>
        <v>M.O.</v>
      </c>
      <c r="D241" s="49" t="str">
        <f aca="false">VLOOKUP(A241,Insumos!$A$9:$E$160,4,FALSE())</f>
        <v>H</v>
      </c>
      <c r="E241" s="46" t="n">
        <v>0.13</v>
      </c>
      <c r="F241" s="47" t="n">
        <f aca="false">VLOOKUP(A241,Insumos!$A$9:$E$160,5,FALSE())</f>
        <v>7.72</v>
      </c>
      <c r="G241" s="47" t="n">
        <f aca="false">TRUNC(E241*F241,2)</f>
        <v>1</v>
      </c>
      <c r="J241" s="23" t="n">
        <f aca="false">IF(AND(A241&lt;&gt;"",A240=""),J240+1,J240)</f>
        <v>14</v>
      </c>
      <c r="K241" s="23" t="n">
        <f aca="false">IF(C241="M.O.",G241,"")</f>
        <v>1</v>
      </c>
      <c r="L241" s="23" t="str">
        <f aca="false">IF(AND(F241&lt;&gt;"",K241=""),G241,"")</f>
        <v/>
      </c>
      <c r="M241" s="23" t="str">
        <f aca="false">IF(AND(E241="",F241="",D241&lt;&gt;""),A241,"")</f>
        <v/>
      </c>
      <c r="N241" s="23" t="str">
        <f aca="false">IF(M241&lt;&gt;"",SUMIF(J241:J270,J241,K241:K270),"")</f>
        <v/>
      </c>
      <c r="O241" s="23" t="str">
        <f aca="false">IF(M241&lt;&gt;"",SUMIF(J241:J270,J241,L241:L270),"")</f>
        <v/>
      </c>
      <c r="Q241" s="20" t="str">
        <f aca="false">IF(A241="PREÇO TOTAL (c/ taxa):",G241,"")</f>
        <v/>
      </c>
      <c r="AC241" s="22"/>
    </row>
    <row r="242" customFormat="false" ht="14.05" hidden="false" customHeight="true" outlineLevel="0" collapsed="false">
      <c r="A242" s="13" t="n">
        <v>367</v>
      </c>
      <c r="B242" s="48" t="str">
        <f aca="false">VLOOKUP(A242,Insumos!$A$9:$E$160,2,FALSE())</f>
        <v>AREIA GROSSA</v>
      </c>
      <c r="C242" s="49" t="str">
        <f aca="false">VLOOKUP(A242,Insumos!$A$9:$E$160,3,FALSE())</f>
        <v>MAT.</v>
      </c>
      <c r="D242" s="49" t="str">
        <f aca="false">VLOOKUP(A242,Insumos!$A$9:$E$160,4,FALSE())</f>
        <v>M3</v>
      </c>
      <c r="E242" s="46" t="n">
        <v>0.006485</v>
      </c>
      <c r="F242" s="47" t="n">
        <f aca="false">VLOOKUP(A242,Insumos!$A$9:$E$160,5,FALSE())</f>
        <v>62.5</v>
      </c>
      <c r="G242" s="47" t="n">
        <f aca="false">TRUNC(E242*F242,2)</f>
        <v>0.4</v>
      </c>
      <c r="J242" s="23" t="n">
        <f aca="false">IF(AND(A242&lt;&gt;"",A241=""),J241+1,J241)</f>
        <v>14</v>
      </c>
      <c r="K242" s="23" t="str">
        <f aca="false">IF(C242="M.O.",G242,"")</f>
        <v/>
      </c>
      <c r="L242" s="23" t="n">
        <f aca="false">IF(AND(F242&lt;&gt;"",K242=""),G242,"")</f>
        <v>0.4</v>
      </c>
      <c r="M242" s="23" t="str">
        <f aca="false">IF(AND(E242="",F242="",D242&lt;&gt;""),A242,"")</f>
        <v/>
      </c>
      <c r="N242" s="23" t="str">
        <f aca="false">IF(M242&lt;&gt;"",SUMIF(J242:J271,J242,K242:K271),"")</f>
        <v/>
      </c>
      <c r="O242" s="23" t="str">
        <f aca="false">IF(M242&lt;&gt;"",SUMIF(J242:J271,J242,L242:L271),"")</f>
        <v/>
      </c>
      <c r="Q242" s="20" t="str">
        <f aca="false">IF(A242="PREÇO TOTAL (c/ taxa):",G242,"")</f>
        <v/>
      </c>
      <c r="AC242" s="22"/>
    </row>
    <row r="243" customFormat="false" ht="14.05" hidden="false" customHeight="true" outlineLevel="0" collapsed="false">
      <c r="A243" s="13" t="n">
        <v>1379</v>
      </c>
      <c r="B243" s="48" t="str">
        <f aca="false">VLOOKUP(A243,Insumos!$A$9:$E$160,2,FALSE())</f>
        <v>CIMENTO PORTLAND COMUM CP I- 32</v>
      </c>
      <c r="C243" s="49" t="str">
        <f aca="false">VLOOKUP(A243,Insumos!$A$9:$E$160,3,FALSE())</f>
        <v>MAT.</v>
      </c>
      <c r="D243" s="49" t="str">
        <f aca="false">VLOOKUP(A243,Insumos!$A$9:$E$160,4,FALSE())</f>
        <v>KG</v>
      </c>
      <c r="E243" s="46" t="n">
        <v>2.365</v>
      </c>
      <c r="F243" s="47" t="n">
        <f aca="false">VLOOKUP(A243,Insumos!$A$9:$E$160,5,FALSE())</f>
        <v>0.65</v>
      </c>
      <c r="G243" s="47" t="n">
        <f aca="false">TRUNC(E243*F243,2)</f>
        <v>1.53</v>
      </c>
      <c r="J243" s="23" t="n">
        <f aca="false">IF(AND(A243&lt;&gt;"",A242=""),J242+1,J242)</f>
        <v>14</v>
      </c>
      <c r="K243" s="23" t="str">
        <f aca="false">IF(C243="M.O.",G243,"")</f>
        <v/>
      </c>
      <c r="L243" s="23" t="n">
        <f aca="false">IF(AND(F243&lt;&gt;"",K243=""),G243,"")</f>
        <v>1.53</v>
      </c>
      <c r="M243" s="23" t="str">
        <f aca="false">IF(AND(E243="",F243="",D243&lt;&gt;""),A243,"")</f>
        <v/>
      </c>
      <c r="N243" s="23" t="str">
        <f aca="false">IF(M243&lt;&gt;"",SUMIF(J243:J272,J243,K243:K272),"")</f>
        <v/>
      </c>
      <c r="O243" s="23" t="str">
        <f aca="false">IF(M243&lt;&gt;"",SUMIF(J243:J272,J243,L243:L272),"")</f>
        <v/>
      </c>
      <c r="Q243" s="20" t="str">
        <f aca="false">IF(A243="PREÇO TOTAL (c/ taxa):",G243,"")</f>
        <v/>
      </c>
      <c r="AC243" s="22"/>
    </row>
    <row r="244" customFormat="false" ht="25.35" hidden="false" customHeight="true" outlineLevel="0" collapsed="false">
      <c r="A244" s="13" t="n">
        <v>10532</v>
      </c>
      <c r="B244" s="48" t="str">
        <f aca="false">VLOOKUP(A244,Insumos!$A$9:$E$160,2,FALSE())</f>
        <v>BETONEIRA 320L ELETRICA TRIFASICA 3HP S/ CARREGADOR MECANICO</v>
      </c>
      <c r="C244" s="49" t="str">
        <f aca="false">VLOOKUP(A244,Insumos!$A$9:$E$160,3,FALSE())</f>
        <v>MAT.</v>
      </c>
      <c r="D244" s="49" t="str">
        <f aca="false">VLOOKUP(A244,Insumos!$A$9:$E$160,4,FALSE())</f>
        <v>H</v>
      </c>
      <c r="E244" s="46" t="n">
        <v>0.00357</v>
      </c>
      <c r="F244" s="47" t="n">
        <f aca="false">VLOOKUP(A244,Insumos!$A$9:$E$160,5,FALSE())</f>
        <v>2.25</v>
      </c>
      <c r="G244" s="47" t="n">
        <f aca="false">TRUNC(E244*F244,2)</f>
        <v>0</v>
      </c>
      <c r="J244" s="23" t="n">
        <f aca="false">IF(AND(A244&lt;&gt;"",A243=""),J243+1,J243)</f>
        <v>14</v>
      </c>
      <c r="K244" s="23" t="str">
        <f aca="false">IF(C244="M.O.",G244,"")</f>
        <v/>
      </c>
      <c r="L244" s="23" t="n">
        <f aca="false">IF(AND(F244&lt;&gt;"",K244=""),G244,"")</f>
        <v>0</v>
      </c>
      <c r="M244" s="23" t="str">
        <f aca="false">IF(AND(E244="",F244="",D244&lt;&gt;""),A244,"")</f>
        <v/>
      </c>
      <c r="N244" s="23" t="str">
        <f aca="false">IF(M244&lt;&gt;"",SUMIF(J244:J273,J244,K244:K273),"")</f>
        <v/>
      </c>
      <c r="O244" s="23" t="str">
        <f aca="false">IF(M244&lt;&gt;"",SUMIF(J244:J273,J244,L244:L273),"")</f>
        <v/>
      </c>
      <c r="Q244" s="20" t="str">
        <f aca="false">IF(A244="PREÇO TOTAL (c/ taxa):",G244,"")</f>
        <v/>
      </c>
      <c r="AC244" s="22"/>
    </row>
    <row r="245" customFormat="false" ht="14.05" hidden="false" customHeight="true" outlineLevel="0" collapsed="false">
      <c r="A245" s="50" t="s">
        <v>229</v>
      </c>
      <c r="B245" s="50"/>
      <c r="C245" s="50"/>
      <c r="D245" s="50"/>
      <c r="E245" s="50"/>
      <c r="F245" s="50"/>
      <c r="G245" s="51" t="n">
        <f aca="false">SUMIF(J196:J244,J245,K196:K244)</f>
        <v>2.04</v>
      </c>
      <c r="J245" s="23" t="n">
        <f aca="false">IF(AND(A245&lt;&gt;"",A244=""),J244+1,J244)</f>
        <v>14</v>
      </c>
      <c r="K245" s="23" t="str">
        <f aca="false">IF(C245="M.O.",G245,"")</f>
        <v/>
      </c>
      <c r="L245" s="23" t="str">
        <f aca="false">IF(AND(F245&lt;&gt;"",K245=""),G245,"")</f>
        <v/>
      </c>
      <c r="M245" s="23" t="str">
        <f aca="false">IF(AND(E245="",F245="",D245&lt;&gt;""),A245,"")</f>
        <v/>
      </c>
      <c r="N245" s="23" t="str">
        <f aca="false">IF(M245&lt;&gt;"",SUMIF(J245:J274,J245,K245:K274),"")</f>
        <v/>
      </c>
      <c r="O245" s="23" t="str">
        <f aca="false">IF(M245&lt;&gt;"",SUMIF(J245:J274,J245,L245:L274),"")</f>
        <v/>
      </c>
      <c r="Q245" s="20" t="str">
        <f aca="false">IF(A245="PREÇO TOTAL (c/ taxa):",G245,"")</f>
        <v/>
      </c>
      <c r="AC245" s="22"/>
    </row>
    <row r="246" customFormat="false" ht="14.05" hidden="false" customHeight="true" outlineLevel="0" collapsed="false">
      <c r="A246" s="50" t="s">
        <v>232</v>
      </c>
      <c r="B246" s="50"/>
      <c r="C246" s="50"/>
      <c r="D246" s="50"/>
      <c r="E246" s="50"/>
      <c r="F246" s="50"/>
      <c r="G246" s="51" t="n">
        <f aca="false">SUMIF(J197:J245,J246,L197:L245)</f>
        <v>1.93</v>
      </c>
      <c r="J246" s="23" t="n">
        <f aca="false">IF(AND(A246&lt;&gt;"",A245=""),J245+1,J245)</f>
        <v>14</v>
      </c>
      <c r="K246" s="23" t="str">
        <f aca="false">IF(C246="M.O.",G246,"")</f>
        <v/>
      </c>
      <c r="L246" s="23" t="str">
        <f aca="false">IF(AND(F246&lt;&gt;"",K246=""),G246,"")</f>
        <v/>
      </c>
      <c r="M246" s="23" t="str">
        <f aca="false">IF(AND(E246="",F246="",D246&lt;&gt;""),A246,"")</f>
        <v/>
      </c>
      <c r="N246" s="23" t="str">
        <f aca="false">IF(M246&lt;&gt;"",SUMIF(J246:J275,J246,K246:K275),"")</f>
        <v/>
      </c>
      <c r="O246" s="23" t="str">
        <f aca="false">IF(M246&lt;&gt;"",SUMIF(J246:J275,J246,L246:L275),"")</f>
        <v/>
      </c>
      <c r="Q246" s="20" t="str">
        <f aca="false">IF(A246="PREÇO TOTAL (c/ taxa):",G246,"")</f>
        <v/>
      </c>
      <c r="AC246" s="22"/>
    </row>
    <row r="247" customFormat="false" ht="14.05" hidden="false" customHeight="true" outlineLevel="0" collapsed="false">
      <c r="A247" s="50" t="s">
        <v>250</v>
      </c>
      <c r="B247" s="50"/>
      <c r="C247" s="50"/>
      <c r="D247" s="50"/>
      <c r="E247" s="50"/>
      <c r="F247" s="50"/>
      <c r="G247" s="51" t="n">
        <f aca="false">SUM(G245:G246)</f>
        <v>3.97</v>
      </c>
      <c r="J247" s="23" t="n">
        <f aca="false">IF(AND(A247&lt;&gt;"",A246=""),J246+1,J246)</f>
        <v>14</v>
      </c>
      <c r="K247" s="23" t="str">
        <f aca="false">IF(C247="M.O.",G247,"")</f>
        <v/>
      </c>
      <c r="L247" s="23" t="str">
        <f aca="false">IF(AND(F247&lt;&gt;"",K247=""),G247,"")</f>
        <v/>
      </c>
      <c r="M247" s="23" t="str">
        <f aca="false">IF(AND(E247="",F247="",D247&lt;&gt;""),A247,"")</f>
        <v/>
      </c>
      <c r="N247" s="23" t="str">
        <f aca="false">IF(M247&lt;&gt;"",SUMIF(J247:J276,J247,K247:K276),"")</f>
        <v/>
      </c>
      <c r="O247" s="23" t="str">
        <f aca="false">IF(M247&lt;&gt;"",SUMIF(J247:J276,J247,L247:L276),"")</f>
        <v/>
      </c>
      <c r="Q247" s="20" t="str">
        <f aca="false">IF(A247="PREÇO TOTAL (c/ taxa):",G247,"")</f>
        <v/>
      </c>
      <c r="AC247" s="22"/>
    </row>
    <row r="248" customFormat="false" ht="14.05" hidden="false" customHeight="true" outlineLevel="0" collapsed="false">
      <c r="A248" s="50" t="s">
        <v>251</v>
      </c>
      <c r="B248" s="50"/>
      <c r="C248" s="50"/>
      <c r="D248" s="50"/>
      <c r="E248" s="50"/>
      <c r="F248" s="50"/>
      <c r="G248" s="51" t="n">
        <v>0</v>
      </c>
      <c r="J248" s="23" t="n">
        <f aca="false">IF(AND(A248&lt;&gt;"",A247=""),J247+1,J247)</f>
        <v>14</v>
      </c>
      <c r="K248" s="23" t="str">
        <f aca="false">IF(C248="M.O.",G248,"")</f>
        <v/>
      </c>
      <c r="L248" s="23" t="str">
        <f aca="false">IF(AND(F248&lt;&gt;"",K248=""),G248,"")</f>
        <v/>
      </c>
      <c r="M248" s="23" t="str">
        <f aca="false">IF(AND(E248="",F248="",D248&lt;&gt;""),A248,"")</f>
        <v/>
      </c>
      <c r="N248" s="23" t="str">
        <f aca="false">IF(M248&lt;&gt;"",SUMIF(J248:J277,J248,K248:K277),"")</f>
        <v/>
      </c>
      <c r="O248" s="23" t="str">
        <f aca="false">IF(M248&lt;&gt;"",SUMIF(J248:J277,J248,L248:L277),"")</f>
        <v/>
      </c>
      <c r="Q248" s="20" t="str">
        <f aca="false">IF(A248="PREÇO TOTAL (c/ taxa):",G248,"")</f>
        <v/>
      </c>
      <c r="AC248" s="22"/>
    </row>
    <row r="249" customFormat="false" ht="14.05" hidden="false" customHeight="true" outlineLevel="0" collapsed="false">
      <c r="A249" s="50" t="s">
        <v>252</v>
      </c>
      <c r="B249" s="50"/>
      <c r="C249" s="50"/>
      <c r="D249" s="50"/>
      <c r="E249" s="50"/>
      <c r="F249" s="50"/>
      <c r="G249" s="51" t="n">
        <f aca="false">TRUNC(G247*$G$9,2)</f>
        <v>1</v>
      </c>
      <c r="J249" s="23" t="n">
        <f aca="false">IF(AND(A249&lt;&gt;"",A248=""),J248+1,J248)</f>
        <v>14</v>
      </c>
      <c r="K249" s="23" t="str">
        <f aca="false">IF(C249="M.O.",G249,"")</f>
        <v/>
      </c>
      <c r="L249" s="23" t="str">
        <f aca="false">IF(AND(F249&lt;&gt;"",K249=""),G249,"")</f>
        <v/>
      </c>
      <c r="M249" s="23" t="str">
        <f aca="false">IF(AND(E249="",F249="",D249&lt;&gt;""),A249,"")</f>
        <v/>
      </c>
      <c r="N249" s="23" t="str">
        <f aca="false">IF(M249&lt;&gt;"",SUMIF(J249:J278,J249,K249:K278),"")</f>
        <v/>
      </c>
      <c r="O249" s="23" t="str">
        <f aca="false">IF(M249&lt;&gt;"",SUMIF(J249:J278,J249,L249:L278),"")</f>
        <v/>
      </c>
      <c r="Q249" s="20" t="str">
        <f aca="false">IF(A249="PREÇO TOTAL (c/ taxa):",G249,"")</f>
        <v/>
      </c>
      <c r="AC249" s="22"/>
    </row>
    <row r="250" customFormat="false" ht="14.05" hidden="false" customHeight="true" outlineLevel="0" collapsed="false">
      <c r="A250" s="50" t="s">
        <v>253</v>
      </c>
      <c r="B250" s="50"/>
      <c r="C250" s="50"/>
      <c r="D250" s="50"/>
      <c r="E250" s="50"/>
      <c r="F250" s="50"/>
      <c r="G250" s="51" t="n">
        <v>0</v>
      </c>
      <c r="J250" s="23" t="n">
        <f aca="false">IF(AND(A250&lt;&gt;"",A249=""),J249+1,J249)</f>
        <v>14</v>
      </c>
      <c r="K250" s="23" t="str">
        <f aca="false">IF(C250="M.O.",G250,"")</f>
        <v/>
      </c>
      <c r="L250" s="23" t="str">
        <f aca="false">IF(AND(F250&lt;&gt;"",K250=""),G250,"")</f>
        <v/>
      </c>
      <c r="M250" s="23" t="str">
        <f aca="false">IF(AND(E250="",F250="",D250&lt;&gt;""),A250,"")</f>
        <v/>
      </c>
      <c r="N250" s="23" t="str">
        <f aca="false">IF(M250&lt;&gt;"",SUMIF(J250:J279,J250,K250:K279),"")</f>
        <v/>
      </c>
      <c r="O250" s="23" t="str">
        <f aca="false">IF(M250&lt;&gt;"",SUMIF(J250:J279,J250,L250:L279),"")</f>
        <v/>
      </c>
      <c r="Q250" s="20" t="str">
        <f aca="false">IF(A250="PREÇO TOTAL (c/ taxa):",G250,"")</f>
        <v/>
      </c>
      <c r="AC250" s="22"/>
    </row>
    <row r="251" customFormat="false" ht="14.05" hidden="false" customHeight="true" outlineLevel="0" collapsed="false">
      <c r="A251" s="50" t="s">
        <v>254</v>
      </c>
      <c r="B251" s="50"/>
      <c r="C251" s="50"/>
      <c r="D251" s="50"/>
      <c r="E251" s="50"/>
      <c r="F251" s="50"/>
      <c r="G251" s="51" t="n">
        <f aca="false">SUM(G248:G250)</f>
        <v>1</v>
      </c>
      <c r="J251" s="23" t="n">
        <f aca="false">IF(AND(A251&lt;&gt;"",A250=""),J250+1,J250)</f>
        <v>14</v>
      </c>
      <c r="K251" s="23" t="str">
        <f aca="false">IF(C251="M.O.",G251,"")</f>
        <v/>
      </c>
      <c r="L251" s="23" t="str">
        <f aca="false">IF(AND(F251&lt;&gt;"",K251=""),G251,"")</f>
        <v/>
      </c>
      <c r="M251" s="23" t="str">
        <f aca="false">IF(AND(E251="",F251="",D251&lt;&gt;""),A251,"")</f>
        <v/>
      </c>
      <c r="N251" s="23" t="str">
        <f aca="false">IF(M251&lt;&gt;"",SUMIF(J251:J280,J251,K251:K280),"")</f>
        <v/>
      </c>
      <c r="O251" s="23" t="str">
        <f aca="false">IF(M251&lt;&gt;"",SUMIF(J251:J280,J251,L251:L280),"")</f>
        <v/>
      </c>
      <c r="Q251" s="20" t="str">
        <f aca="false">IF(A251="PREÇO TOTAL (c/ taxa):",G251,"")</f>
        <v/>
      </c>
      <c r="AC251" s="22"/>
    </row>
    <row r="252" customFormat="false" ht="14.05" hidden="false" customHeight="true" outlineLevel="0" collapsed="false">
      <c r="A252" s="50" t="s">
        <v>256</v>
      </c>
      <c r="B252" s="50"/>
      <c r="C252" s="50"/>
      <c r="D252" s="50"/>
      <c r="E252" s="50"/>
      <c r="F252" s="50"/>
      <c r="G252" s="51" t="n">
        <f aca="false">G247+G251</f>
        <v>4.97</v>
      </c>
      <c r="J252" s="23" t="n">
        <f aca="false">IF(AND(A252&lt;&gt;"",A251=""),J251+1,J251)</f>
        <v>14</v>
      </c>
      <c r="K252" s="23" t="str">
        <f aca="false">IF(C252="M.O.",G252,"")</f>
        <v/>
      </c>
      <c r="L252" s="23" t="str">
        <f aca="false">IF(AND(F252&lt;&gt;"",K252=""),G252,"")</f>
        <v/>
      </c>
      <c r="M252" s="23" t="str">
        <f aca="false">IF(AND(E252="",F252="",D252&lt;&gt;""),A252,"")</f>
        <v/>
      </c>
      <c r="N252" s="23" t="str">
        <f aca="false">IF(M252&lt;&gt;"",SUMIF(J252:J281,J252,K252:K281),"")</f>
        <v/>
      </c>
      <c r="O252" s="23" t="str">
        <f aca="false">IF(M252&lt;&gt;"",SUMIF(J252:J281,J252,L252:L281),"")</f>
        <v/>
      </c>
      <c r="Q252" s="20" t="str">
        <f aca="false">IF(A252="PREÇO TOTAL (c/ taxa):",G252,"")</f>
        <v/>
      </c>
      <c r="AC252" s="22"/>
    </row>
    <row r="253" customFormat="false" ht="14.05" hidden="false" customHeight="true" outlineLevel="0" collapsed="false">
      <c r="A253" s="50" t="s">
        <v>257</v>
      </c>
      <c r="B253" s="50"/>
      <c r="C253" s="50"/>
      <c r="D253" s="50"/>
      <c r="E253" s="50"/>
      <c r="F253" s="50"/>
      <c r="G253" s="51" t="n">
        <v>50</v>
      </c>
      <c r="J253" s="23" t="n">
        <f aca="false">IF(AND(A253&lt;&gt;"",A252=""),J252+1,J252)</f>
        <v>14</v>
      </c>
      <c r="K253" s="23" t="str">
        <f aca="false">IF(C253="M.O.",G253,"")</f>
        <v/>
      </c>
      <c r="L253" s="23" t="str">
        <f aca="false">IF(AND(F253&lt;&gt;"",K253=""),G253,"")</f>
        <v/>
      </c>
      <c r="M253" s="23" t="str">
        <f aca="false">IF(AND(E253="",F253="",D253&lt;&gt;""),A253,"")</f>
        <v/>
      </c>
      <c r="N253" s="23" t="str">
        <f aca="false">IF(M253&lt;&gt;"",SUMIF(J253:J282,J253,K253:K282),"")</f>
        <v/>
      </c>
      <c r="O253" s="23" t="str">
        <f aca="false">IF(M253&lt;&gt;"",SUMIF(J253:J282,J253,L253:L282),"")</f>
        <v/>
      </c>
      <c r="Q253" s="20" t="str">
        <f aca="false">IF(A253="PREÇO TOTAL (c/ taxa):",G253,"")</f>
        <v/>
      </c>
      <c r="AC253" s="22"/>
    </row>
    <row r="254" customFormat="false" ht="14.05" hidden="false" customHeight="true" outlineLevel="0" collapsed="false">
      <c r="A254" s="50" t="s">
        <v>258</v>
      </c>
      <c r="B254" s="50"/>
      <c r="C254" s="50"/>
      <c r="D254" s="50"/>
      <c r="E254" s="50"/>
      <c r="F254" s="50"/>
      <c r="G254" s="51" t="n">
        <f aca="false">TRUNC(G253*G252,2)</f>
        <v>248.5</v>
      </c>
      <c r="J254" s="23" t="n">
        <f aca="false">IF(AND(A254&lt;&gt;"",A253=""),J253+1,J253)</f>
        <v>14</v>
      </c>
      <c r="K254" s="23" t="str">
        <f aca="false">IF(C254="M.O.",G254,"")</f>
        <v/>
      </c>
      <c r="L254" s="23" t="str">
        <f aca="false">IF(AND(F254&lt;&gt;"",K254=""),G254,"")</f>
        <v/>
      </c>
      <c r="M254" s="23" t="str">
        <f aca="false">IF(AND(E254="",F254="",D254&lt;&gt;""),A254,"")</f>
        <v/>
      </c>
      <c r="N254" s="23" t="str">
        <f aca="false">IF(M254&lt;&gt;"",SUMIF(J254:J283,J254,K254:K283),"")</f>
        <v/>
      </c>
      <c r="O254" s="23" t="str">
        <f aca="false">IF(M254&lt;&gt;"",SUMIF(J254:J283,J254,L254:L283),"")</f>
        <v/>
      </c>
      <c r="Q254" s="20" t="n">
        <f aca="false">IF(A254="PREÇO TOTAL (c/ taxa):",G254,"")</f>
        <v>248.5</v>
      </c>
      <c r="AC254" s="22"/>
    </row>
    <row r="255" customFormat="false" ht="14.05" hidden="false" customHeight="true" outlineLevel="0" collapsed="false">
      <c r="A255" s="52"/>
      <c r="B255" s="52"/>
      <c r="C255" s="52"/>
      <c r="D255" s="52"/>
      <c r="E255" s="52"/>
      <c r="F255" s="52"/>
      <c r="G255" s="52"/>
      <c r="J255" s="23" t="n">
        <f aca="false">IF(AND(A255&lt;&gt;"",A254=""),J254+1,J254)</f>
        <v>14</v>
      </c>
      <c r="K255" s="23" t="str">
        <f aca="false">IF(C255="M.O.",G255,"")</f>
        <v/>
      </c>
      <c r="L255" s="23" t="str">
        <f aca="false">IF(AND(F255&lt;&gt;"",K255=""),G255,"")</f>
        <v/>
      </c>
      <c r="M255" s="23" t="str">
        <f aca="false">IF(AND(E255="",F255="",D255&lt;&gt;""),A255,"")</f>
        <v/>
      </c>
      <c r="N255" s="23" t="str">
        <f aca="false">IF(M255&lt;&gt;"",SUMIF(J255:J284,J255,K255:K284),"")</f>
        <v/>
      </c>
      <c r="O255" s="23" t="str">
        <f aca="false">IF(M255&lt;&gt;"",SUMIF(J255:J284,J255,L255:L284),"")</f>
        <v/>
      </c>
      <c r="Q255" s="20" t="str">
        <f aca="false">IF(A255="PREÇO TOTAL (c/ taxa):",G255,"")</f>
        <v/>
      </c>
      <c r="AC255" s="22"/>
    </row>
    <row r="256" customFormat="false" ht="25.35" hidden="false" customHeight="true" outlineLevel="0" collapsed="false">
      <c r="A256" s="44" t="s">
        <v>295</v>
      </c>
      <c r="B256" s="44" t="s">
        <v>296</v>
      </c>
      <c r="C256" s="45" t="s">
        <v>248</v>
      </c>
      <c r="D256" s="45" t="s">
        <v>249</v>
      </c>
      <c r="E256" s="46"/>
      <c r="F256" s="47"/>
      <c r="G256" s="47"/>
      <c r="J256" s="23" t="n">
        <f aca="false">IF(AND(A256&lt;&gt;"",A255=""),J255+1,J255)</f>
        <v>15</v>
      </c>
      <c r="K256" s="23" t="str">
        <f aca="false">IF(C256="M.O.",G256,"")</f>
        <v/>
      </c>
      <c r="L256" s="23" t="str">
        <f aca="false">IF(AND(F256&lt;&gt;"",K256=""),G256,"")</f>
        <v/>
      </c>
      <c r="M256" s="23" t="str">
        <f aca="false">IF(AND(E256="",F256="",D256&lt;&gt;""),A256,"")</f>
        <v>01.03.04</v>
      </c>
      <c r="N256" s="23" t="n">
        <f aca="false">IF(M256&lt;&gt;"",SUMIF(J256:J285,J256,K256:K285),"")</f>
        <v>11.81</v>
      </c>
      <c r="O256" s="23" t="n">
        <f aca="false">IF(M256&lt;&gt;"",SUMIF(J256:J285,J256,L256:L285),"")</f>
        <v>8.43</v>
      </c>
      <c r="Q256" s="20" t="str">
        <f aca="false">IF(A256="PREÇO TOTAL (c/ taxa):",G256,"")</f>
        <v/>
      </c>
      <c r="AC256" s="22"/>
    </row>
    <row r="257" customFormat="false" ht="14.05" hidden="false" customHeight="true" outlineLevel="0" collapsed="false">
      <c r="A257" s="13" t="n">
        <v>4750</v>
      </c>
      <c r="B257" s="48" t="str">
        <f aca="false">VLOOKUP(A257,Insumos!$A$9:$E$160,2,FALSE())</f>
        <v>PEDREIRO</v>
      </c>
      <c r="C257" s="49" t="str">
        <f aca="false">VLOOKUP(A257,Insumos!$A$9:$E$160,3,FALSE())</f>
        <v>M.O.</v>
      </c>
      <c r="D257" s="49" t="str">
        <f aca="false">VLOOKUP(A257,Insumos!$A$9:$E$160,4,FALSE())</f>
        <v>H</v>
      </c>
      <c r="E257" s="46" t="n">
        <v>0.6</v>
      </c>
      <c r="F257" s="47" t="n">
        <f aca="false">VLOOKUP(A257,Insumos!$A$9:$E$160,5,FALSE())</f>
        <v>10.44</v>
      </c>
      <c r="G257" s="47" t="n">
        <f aca="false">TRUNC(E257*F257,2)</f>
        <v>6.26</v>
      </c>
      <c r="J257" s="23" t="n">
        <f aca="false">IF(AND(A257&lt;&gt;"",A256=""),J256+1,J256)</f>
        <v>15</v>
      </c>
      <c r="K257" s="23" t="n">
        <f aca="false">IF(C257="M.O.",G257,"")</f>
        <v>6.26</v>
      </c>
      <c r="L257" s="23" t="str">
        <f aca="false">IF(AND(F257&lt;&gt;"",K257=""),G257,"")</f>
        <v/>
      </c>
      <c r="M257" s="23" t="str">
        <f aca="false">IF(AND(E257="",F257="",D257&lt;&gt;""),A257,"")</f>
        <v/>
      </c>
      <c r="N257" s="23" t="str">
        <f aca="false">IF(M257&lt;&gt;"",SUMIF(J257:J286,J257,K257:K286),"")</f>
        <v/>
      </c>
      <c r="O257" s="23" t="str">
        <f aca="false">IF(M257&lt;&gt;"",SUMIF(J257:J286,J257,L257:L286),"")</f>
        <v/>
      </c>
      <c r="Q257" s="20" t="str">
        <f aca="false">IF(A257="PREÇO TOTAL (c/ taxa):",G257,"")</f>
        <v/>
      </c>
      <c r="AC257" s="22"/>
    </row>
    <row r="258" customFormat="false" ht="14.05" hidden="false" customHeight="true" outlineLevel="0" collapsed="false">
      <c r="A258" s="13" t="n">
        <v>6111</v>
      </c>
      <c r="B258" s="48" t="str">
        <f aca="false">VLOOKUP(A258,Insumos!$A$9:$E$160,2,FALSE())</f>
        <v>SERVENTE</v>
      </c>
      <c r="C258" s="49" t="str">
        <f aca="false">VLOOKUP(A258,Insumos!$A$9:$E$160,3,FALSE())</f>
        <v>M.O.</v>
      </c>
      <c r="D258" s="49" t="str">
        <f aca="false">VLOOKUP(A258,Insumos!$A$9:$E$160,4,FALSE())</f>
        <v>H</v>
      </c>
      <c r="E258" s="46" t="n">
        <v>0.72</v>
      </c>
      <c r="F258" s="47" t="n">
        <f aca="false">VLOOKUP(A258,Insumos!$A$9:$E$160,5,FALSE())</f>
        <v>7.72</v>
      </c>
      <c r="G258" s="47" t="n">
        <f aca="false">TRUNC(E258*F258,2)</f>
        <v>5.55</v>
      </c>
      <c r="J258" s="23" t="n">
        <f aca="false">IF(AND(A258&lt;&gt;"",A257=""),J257+1,J257)</f>
        <v>15</v>
      </c>
      <c r="K258" s="23" t="n">
        <f aca="false">IF(C258="M.O.",G258,"")</f>
        <v>5.55</v>
      </c>
      <c r="L258" s="23" t="str">
        <f aca="false">IF(AND(F258&lt;&gt;"",K258=""),G258,"")</f>
        <v/>
      </c>
      <c r="M258" s="23" t="str">
        <f aca="false">IF(AND(E258="",F258="",D258&lt;&gt;""),A258,"")</f>
        <v/>
      </c>
      <c r="N258" s="23" t="str">
        <f aca="false">IF(M258&lt;&gt;"",SUMIF(J258:J287,J258,K258:K287),"")</f>
        <v/>
      </c>
      <c r="O258" s="23" t="str">
        <f aca="false">IF(M258&lt;&gt;"",SUMIF(J258:J287,J258,L258:L287),"")</f>
        <v/>
      </c>
      <c r="Q258" s="20" t="str">
        <f aca="false">IF(A258="PREÇO TOTAL (c/ taxa):",G258,"")</f>
        <v/>
      </c>
      <c r="AC258" s="22"/>
    </row>
    <row r="259" customFormat="false" ht="14.05" hidden="false" customHeight="true" outlineLevel="0" collapsed="false">
      <c r="A259" s="13" t="n">
        <v>370</v>
      </c>
      <c r="B259" s="48" t="str">
        <f aca="false">VLOOKUP(A259,Insumos!$A$9:$E$160,2,FALSE())</f>
        <v>AREIA MEDIA</v>
      </c>
      <c r="C259" s="49" t="str">
        <f aca="false">VLOOKUP(A259,Insumos!$A$9:$E$160,3,FALSE())</f>
        <v>MAT.</v>
      </c>
      <c r="D259" s="49" t="str">
        <f aca="false">VLOOKUP(A259,Insumos!$A$9:$E$160,4,FALSE())</f>
        <v>M3</v>
      </c>
      <c r="E259" s="46" t="n">
        <v>0.02432</v>
      </c>
      <c r="F259" s="47" t="n">
        <f aca="false">VLOOKUP(A259,Insumos!$A$9:$E$160,5,FALSE())</f>
        <v>46.5</v>
      </c>
      <c r="G259" s="47" t="n">
        <f aca="false">TRUNC(E259*F259,2)</f>
        <v>1.13</v>
      </c>
      <c r="J259" s="23" t="n">
        <f aca="false">IF(AND(A259&lt;&gt;"",A258=""),J258+1,J258)</f>
        <v>15</v>
      </c>
      <c r="K259" s="23" t="str">
        <f aca="false">IF(C259="M.O.",G259,"")</f>
        <v/>
      </c>
      <c r="L259" s="23" t="n">
        <f aca="false">IF(AND(F259&lt;&gt;"",K259=""),G259,"")</f>
        <v>1.13</v>
      </c>
      <c r="M259" s="23" t="str">
        <f aca="false">IF(AND(E259="",F259="",D259&lt;&gt;""),A259,"")</f>
        <v/>
      </c>
      <c r="N259" s="23" t="str">
        <f aca="false">IF(M259&lt;&gt;"",SUMIF(J259:J288,J259,K259:K288),"")</f>
        <v/>
      </c>
      <c r="O259" s="23" t="str">
        <f aca="false">IF(M259&lt;&gt;"",SUMIF(J259:J288,J259,L259:L288),"")</f>
        <v/>
      </c>
      <c r="Q259" s="20" t="str">
        <f aca="false">IF(A259="PREÇO TOTAL (c/ taxa):",G259,"")</f>
        <v/>
      </c>
      <c r="AC259" s="22"/>
    </row>
    <row r="260" customFormat="false" ht="14.05" hidden="false" customHeight="true" outlineLevel="0" collapsed="false">
      <c r="A260" s="13" t="n">
        <v>1106</v>
      </c>
      <c r="B260" s="48" t="str">
        <f aca="false">VLOOKUP(A260,Insumos!$A$9:$E$160,2,FALSE())</f>
        <v>CAL HIDRATADA, DE 1A. QUALIDADE, PARA ARGAMASSA</v>
      </c>
      <c r="C260" s="49" t="str">
        <f aca="false">VLOOKUP(A260,Insumos!$A$9:$E$160,3,FALSE())</f>
        <v>MAT.</v>
      </c>
      <c r="D260" s="49" t="str">
        <f aca="false">VLOOKUP(A260,Insumos!$A$9:$E$160,4,FALSE())</f>
        <v>KG</v>
      </c>
      <c r="E260" s="46" t="n">
        <v>3.64</v>
      </c>
      <c r="F260" s="47" t="n">
        <f aca="false">VLOOKUP(A260,Insumos!$A$9:$E$160,5,FALSE())</f>
        <v>1.35</v>
      </c>
      <c r="G260" s="47" t="n">
        <f aca="false">TRUNC(E260*F260,2)</f>
        <v>4.91</v>
      </c>
      <c r="J260" s="23" t="n">
        <f aca="false">IF(AND(A260&lt;&gt;"",A259=""),J259+1,J259)</f>
        <v>15</v>
      </c>
      <c r="K260" s="23" t="str">
        <f aca="false">IF(C260="M.O.",G260,"")</f>
        <v/>
      </c>
      <c r="L260" s="23" t="n">
        <f aca="false">IF(AND(F260&lt;&gt;"",K260=""),G260,"")</f>
        <v>4.91</v>
      </c>
      <c r="M260" s="23" t="str">
        <f aca="false">IF(AND(E260="",F260="",D260&lt;&gt;""),A260,"")</f>
        <v/>
      </c>
      <c r="N260" s="23" t="str">
        <f aca="false">IF(M260&lt;&gt;"",SUMIF(J260:J289,J260,K260:K289),"")</f>
        <v/>
      </c>
      <c r="O260" s="23" t="str">
        <f aca="false">IF(M260&lt;&gt;"",SUMIF(J260:J289,J260,L260:L289),"")</f>
        <v/>
      </c>
      <c r="Q260" s="20" t="str">
        <f aca="false">IF(A260="PREÇO TOTAL (c/ taxa):",G260,"")</f>
        <v/>
      </c>
      <c r="AC260" s="22"/>
    </row>
    <row r="261" customFormat="false" ht="14.05" hidden="false" customHeight="true" outlineLevel="0" collapsed="false">
      <c r="A261" s="13" t="n">
        <v>1379</v>
      </c>
      <c r="B261" s="48" t="str">
        <f aca="false">VLOOKUP(A261,Insumos!$A$9:$E$160,2,FALSE())</f>
        <v>CIMENTO PORTLAND COMUM CP I- 32</v>
      </c>
      <c r="C261" s="49" t="str">
        <f aca="false">VLOOKUP(A261,Insumos!$A$9:$E$160,3,FALSE())</f>
        <v>MAT.</v>
      </c>
      <c r="D261" s="49" t="str">
        <f aca="false">VLOOKUP(A261,Insumos!$A$9:$E$160,4,FALSE())</f>
        <v>KG</v>
      </c>
      <c r="E261" s="46" t="n">
        <v>3.64</v>
      </c>
      <c r="F261" s="47" t="n">
        <f aca="false">VLOOKUP(A261,Insumos!$A$9:$E$160,5,FALSE())</f>
        <v>0.65</v>
      </c>
      <c r="G261" s="47" t="n">
        <f aca="false">TRUNC(E261*F261,2)</f>
        <v>2.36</v>
      </c>
      <c r="J261" s="23" t="n">
        <f aca="false">IF(AND(A261&lt;&gt;"",A260=""),J260+1,J260)</f>
        <v>15</v>
      </c>
      <c r="K261" s="23" t="str">
        <f aca="false">IF(C261="M.O.",G261,"")</f>
        <v/>
      </c>
      <c r="L261" s="23" t="n">
        <f aca="false">IF(AND(F261&lt;&gt;"",K261=""),G261,"")</f>
        <v>2.36</v>
      </c>
      <c r="M261" s="23" t="str">
        <f aca="false">IF(AND(E261="",F261="",D261&lt;&gt;""),A261,"")</f>
        <v/>
      </c>
      <c r="N261" s="23" t="str">
        <f aca="false">IF(M261&lt;&gt;"",SUMIF(J261:J290,J261,K261:K290),"")</f>
        <v/>
      </c>
      <c r="O261" s="23" t="str">
        <f aca="false">IF(M261&lt;&gt;"",SUMIF(J261:J290,J261,L261:L290),"")</f>
        <v/>
      </c>
      <c r="Q261" s="20" t="str">
        <f aca="false">IF(A261="PREÇO TOTAL (c/ taxa):",G261,"")</f>
        <v/>
      </c>
      <c r="AC261" s="22"/>
    </row>
    <row r="262" customFormat="false" ht="25.35" hidden="false" customHeight="true" outlineLevel="0" collapsed="false">
      <c r="A262" s="13" t="n">
        <v>10532</v>
      </c>
      <c r="B262" s="48" t="str">
        <f aca="false">VLOOKUP(A262,Insumos!$A$9:$E$160,2,FALSE())</f>
        <v>BETONEIRA 320L ELETRICA TRIFASICA 3HP S/ CARREGADOR MECANICO</v>
      </c>
      <c r="C262" s="49" t="str">
        <f aca="false">VLOOKUP(A262,Insumos!$A$9:$E$160,3,FALSE())</f>
        <v>MAT.</v>
      </c>
      <c r="D262" s="49" t="str">
        <f aca="false">VLOOKUP(A262,Insumos!$A$9:$E$160,4,FALSE())</f>
        <v>H</v>
      </c>
      <c r="E262" s="46" t="n">
        <v>0.01428</v>
      </c>
      <c r="F262" s="47" t="n">
        <f aca="false">VLOOKUP(A262,Insumos!$A$9:$E$160,5,FALSE())</f>
        <v>2.25</v>
      </c>
      <c r="G262" s="47" t="n">
        <f aca="false">TRUNC(E262*F262,2)</f>
        <v>0.03</v>
      </c>
      <c r="J262" s="23" t="n">
        <f aca="false">IF(AND(A262&lt;&gt;"",A261=""),J261+1,J261)</f>
        <v>15</v>
      </c>
      <c r="K262" s="23" t="str">
        <f aca="false">IF(C262="M.O.",G262,"")</f>
        <v/>
      </c>
      <c r="L262" s="23" t="n">
        <f aca="false">IF(AND(F262&lt;&gt;"",K262=""),G262,"")</f>
        <v>0.03</v>
      </c>
      <c r="M262" s="23" t="str">
        <f aca="false">IF(AND(E262="",F262="",D262&lt;&gt;""),A262,"")</f>
        <v/>
      </c>
      <c r="N262" s="23" t="str">
        <f aca="false">IF(M262&lt;&gt;"",SUMIF(J262:J291,J262,K262:K291),"")</f>
        <v/>
      </c>
      <c r="O262" s="23" t="str">
        <f aca="false">IF(M262&lt;&gt;"",SUMIF(J262:J291,J262,L262:L291),"")</f>
        <v/>
      </c>
      <c r="Q262" s="20" t="str">
        <f aca="false">IF(A262="PREÇO TOTAL (c/ taxa):",G262,"")</f>
        <v/>
      </c>
      <c r="AC262" s="22"/>
    </row>
    <row r="263" customFormat="false" ht="14.05" hidden="false" customHeight="true" outlineLevel="0" collapsed="false">
      <c r="A263" s="50" t="s">
        <v>229</v>
      </c>
      <c r="B263" s="50"/>
      <c r="C263" s="50"/>
      <c r="D263" s="50"/>
      <c r="E263" s="50"/>
      <c r="F263" s="50"/>
      <c r="G263" s="51" t="n">
        <f aca="false">SUMIF(J214:J262,J263,K214:K262)</f>
        <v>11.81</v>
      </c>
      <c r="J263" s="23" t="n">
        <f aca="false">IF(AND(A263&lt;&gt;"",A262=""),J262+1,J262)</f>
        <v>15</v>
      </c>
      <c r="K263" s="23" t="str">
        <f aca="false">IF(C263="M.O.",G263,"")</f>
        <v/>
      </c>
      <c r="L263" s="23" t="str">
        <f aca="false">IF(AND(F263&lt;&gt;"",K263=""),G263,"")</f>
        <v/>
      </c>
      <c r="M263" s="23" t="str">
        <f aca="false">IF(AND(E263="",F263="",D263&lt;&gt;""),A263,"")</f>
        <v/>
      </c>
      <c r="N263" s="23" t="str">
        <f aca="false">IF(M263&lt;&gt;"",SUMIF(J263:J292,J263,K263:K292),"")</f>
        <v/>
      </c>
      <c r="O263" s="23" t="str">
        <f aca="false">IF(M263&lt;&gt;"",SUMIF(J263:J292,J263,L263:L292),"")</f>
        <v/>
      </c>
      <c r="Q263" s="20" t="str">
        <f aca="false">IF(A263="PREÇO TOTAL (c/ taxa):",G263,"")</f>
        <v/>
      </c>
      <c r="AC263" s="22"/>
    </row>
    <row r="264" customFormat="false" ht="14.05" hidden="false" customHeight="true" outlineLevel="0" collapsed="false">
      <c r="A264" s="50" t="s">
        <v>232</v>
      </c>
      <c r="B264" s="50"/>
      <c r="C264" s="50"/>
      <c r="D264" s="50"/>
      <c r="E264" s="50"/>
      <c r="F264" s="50"/>
      <c r="G264" s="51" t="n">
        <f aca="false">SUMIF(J215:J263,J264,L215:L263)</f>
        <v>8.43</v>
      </c>
      <c r="J264" s="23" t="n">
        <f aca="false">IF(AND(A264&lt;&gt;"",A263=""),J263+1,J263)</f>
        <v>15</v>
      </c>
      <c r="K264" s="23" t="str">
        <f aca="false">IF(C264="M.O.",G264,"")</f>
        <v/>
      </c>
      <c r="L264" s="23" t="str">
        <f aca="false">IF(AND(F264&lt;&gt;"",K264=""),G264,"")</f>
        <v/>
      </c>
      <c r="M264" s="23" t="str">
        <f aca="false">IF(AND(E264="",F264="",D264&lt;&gt;""),A264,"")</f>
        <v/>
      </c>
      <c r="N264" s="23" t="str">
        <f aca="false">IF(M264&lt;&gt;"",SUMIF(J264:J293,J264,K264:K293),"")</f>
        <v/>
      </c>
      <c r="O264" s="23" t="str">
        <f aca="false">IF(M264&lt;&gt;"",SUMIF(J264:J293,J264,L264:L293),"")</f>
        <v/>
      </c>
      <c r="Q264" s="20" t="str">
        <f aca="false">IF(A264="PREÇO TOTAL (c/ taxa):",G264,"")</f>
        <v/>
      </c>
      <c r="AC264" s="22"/>
    </row>
    <row r="265" customFormat="false" ht="14.05" hidden="false" customHeight="true" outlineLevel="0" collapsed="false">
      <c r="A265" s="50" t="s">
        <v>250</v>
      </c>
      <c r="B265" s="50"/>
      <c r="C265" s="50"/>
      <c r="D265" s="50"/>
      <c r="E265" s="50"/>
      <c r="F265" s="50"/>
      <c r="G265" s="51" t="n">
        <f aca="false">SUM(G263:G264)</f>
        <v>20.24</v>
      </c>
      <c r="J265" s="23" t="n">
        <f aca="false">IF(AND(A265&lt;&gt;"",A264=""),J264+1,J264)</f>
        <v>15</v>
      </c>
      <c r="K265" s="23" t="str">
        <f aca="false">IF(C265="M.O.",G265,"")</f>
        <v/>
      </c>
      <c r="L265" s="23" t="str">
        <f aca="false">IF(AND(F265&lt;&gt;"",K265=""),G265,"")</f>
        <v/>
      </c>
      <c r="M265" s="23" t="str">
        <f aca="false">IF(AND(E265="",F265="",D265&lt;&gt;""),A265,"")</f>
        <v/>
      </c>
      <c r="N265" s="23" t="str">
        <f aca="false">IF(M265&lt;&gt;"",SUMIF(J265:J294,J265,K265:K294),"")</f>
        <v/>
      </c>
      <c r="O265" s="23" t="str">
        <f aca="false">IF(M265&lt;&gt;"",SUMIF(J265:J294,J265,L265:L294),"")</f>
        <v/>
      </c>
      <c r="Q265" s="20" t="str">
        <f aca="false">IF(A265="PREÇO TOTAL (c/ taxa):",G265,"")</f>
        <v/>
      </c>
      <c r="AC265" s="22"/>
    </row>
    <row r="266" customFormat="false" ht="14.05" hidden="false" customHeight="true" outlineLevel="0" collapsed="false">
      <c r="A266" s="50" t="s">
        <v>251</v>
      </c>
      <c r="B266" s="50"/>
      <c r="C266" s="50"/>
      <c r="D266" s="50"/>
      <c r="E266" s="50"/>
      <c r="F266" s="50"/>
      <c r="G266" s="51" t="n">
        <v>0</v>
      </c>
      <c r="J266" s="23" t="n">
        <f aca="false">IF(AND(A266&lt;&gt;"",A265=""),J265+1,J265)</f>
        <v>15</v>
      </c>
      <c r="K266" s="23" t="str">
        <f aca="false">IF(C266="M.O.",G266,"")</f>
        <v/>
      </c>
      <c r="L266" s="23" t="str">
        <f aca="false">IF(AND(F266&lt;&gt;"",K266=""),G266,"")</f>
        <v/>
      </c>
      <c r="M266" s="23" t="str">
        <f aca="false">IF(AND(E266="",F266="",D266&lt;&gt;""),A266,"")</f>
        <v/>
      </c>
      <c r="N266" s="23" t="str">
        <f aca="false">IF(M266&lt;&gt;"",SUMIF(J266:J295,J266,K266:K295),"")</f>
        <v/>
      </c>
      <c r="O266" s="23" t="str">
        <f aca="false">IF(M266&lt;&gt;"",SUMIF(J266:J295,J266,L266:L295),"")</f>
        <v/>
      </c>
      <c r="Q266" s="20" t="str">
        <f aca="false">IF(A266="PREÇO TOTAL (c/ taxa):",G266,"")</f>
        <v/>
      </c>
      <c r="AC266" s="22"/>
    </row>
    <row r="267" customFormat="false" ht="14.05" hidden="false" customHeight="true" outlineLevel="0" collapsed="false">
      <c r="A267" s="50" t="s">
        <v>252</v>
      </c>
      <c r="B267" s="50"/>
      <c r="C267" s="50"/>
      <c r="D267" s="50"/>
      <c r="E267" s="50"/>
      <c r="F267" s="50"/>
      <c r="G267" s="51" t="n">
        <f aca="false">TRUNC(G265*$G$9,2)</f>
        <v>5.1</v>
      </c>
      <c r="J267" s="23" t="n">
        <f aca="false">IF(AND(A267&lt;&gt;"",A266=""),J266+1,J266)</f>
        <v>15</v>
      </c>
      <c r="K267" s="23" t="str">
        <f aca="false">IF(C267="M.O.",G267,"")</f>
        <v/>
      </c>
      <c r="L267" s="23" t="str">
        <f aca="false">IF(AND(F267&lt;&gt;"",K267=""),G267,"")</f>
        <v/>
      </c>
      <c r="M267" s="23" t="str">
        <f aca="false">IF(AND(E267="",F267="",D267&lt;&gt;""),A267,"")</f>
        <v/>
      </c>
      <c r="N267" s="23" t="str">
        <f aca="false">IF(M267&lt;&gt;"",SUMIF(J267:J296,J267,K267:K296),"")</f>
        <v/>
      </c>
      <c r="O267" s="23" t="str">
        <f aca="false">IF(M267&lt;&gt;"",SUMIF(J267:J296,J267,L267:L296),"")</f>
        <v/>
      </c>
      <c r="Q267" s="20" t="str">
        <f aca="false">IF(A267="PREÇO TOTAL (c/ taxa):",G267,"")</f>
        <v/>
      </c>
      <c r="AC267" s="22"/>
    </row>
    <row r="268" customFormat="false" ht="14.05" hidden="false" customHeight="true" outlineLevel="0" collapsed="false">
      <c r="A268" s="50" t="s">
        <v>253</v>
      </c>
      <c r="B268" s="50"/>
      <c r="C268" s="50"/>
      <c r="D268" s="50"/>
      <c r="E268" s="50"/>
      <c r="F268" s="50"/>
      <c r="G268" s="51" t="n">
        <v>0</v>
      </c>
      <c r="J268" s="23" t="n">
        <f aca="false">IF(AND(A268&lt;&gt;"",A267=""),J267+1,J267)</f>
        <v>15</v>
      </c>
      <c r="K268" s="23" t="str">
        <f aca="false">IF(C268="M.O.",G268,"")</f>
        <v/>
      </c>
      <c r="L268" s="23" t="str">
        <f aca="false">IF(AND(F268&lt;&gt;"",K268=""),G268,"")</f>
        <v/>
      </c>
      <c r="M268" s="23" t="str">
        <f aca="false">IF(AND(E268="",F268="",D268&lt;&gt;""),A268,"")</f>
        <v/>
      </c>
      <c r="N268" s="23" t="str">
        <f aca="false">IF(M268&lt;&gt;"",SUMIF(J268:J297,J268,K268:K297),"")</f>
        <v/>
      </c>
      <c r="O268" s="23" t="str">
        <f aca="false">IF(M268&lt;&gt;"",SUMIF(J268:J297,J268,L268:L297),"")</f>
        <v/>
      </c>
      <c r="Q268" s="20" t="str">
        <f aca="false">IF(A268="PREÇO TOTAL (c/ taxa):",G268,"")</f>
        <v/>
      </c>
      <c r="AC268" s="22"/>
    </row>
    <row r="269" customFormat="false" ht="14.05" hidden="false" customHeight="true" outlineLevel="0" collapsed="false">
      <c r="A269" s="50" t="s">
        <v>254</v>
      </c>
      <c r="B269" s="50"/>
      <c r="C269" s="50"/>
      <c r="D269" s="50"/>
      <c r="E269" s="50"/>
      <c r="F269" s="50"/>
      <c r="G269" s="51" t="n">
        <f aca="false">SUM(G266:G268)</f>
        <v>5.1</v>
      </c>
      <c r="J269" s="23" t="n">
        <f aca="false">IF(AND(A269&lt;&gt;"",A268=""),J268+1,J268)</f>
        <v>15</v>
      </c>
      <c r="K269" s="23" t="str">
        <f aca="false">IF(C269="M.O.",G269,"")</f>
        <v/>
      </c>
      <c r="L269" s="23" t="str">
        <f aca="false">IF(AND(F269&lt;&gt;"",K269=""),G269,"")</f>
        <v/>
      </c>
      <c r="M269" s="23" t="str">
        <f aca="false">IF(AND(E269="",F269="",D269&lt;&gt;""),A269,"")</f>
        <v/>
      </c>
      <c r="N269" s="23" t="str">
        <f aca="false">IF(M269&lt;&gt;"",SUMIF(J269:J298,J269,K269:K298),"")</f>
        <v/>
      </c>
      <c r="O269" s="23" t="str">
        <f aca="false">IF(M269&lt;&gt;"",SUMIF(J269:J298,J269,L269:L298),"")</f>
        <v/>
      </c>
      <c r="Q269" s="20" t="str">
        <f aca="false">IF(A269="PREÇO TOTAL (c/ taxa):",G269,"")</f>
        <v/>
      </c>
      <c r="AC269" s="22"/>
    </row>
    <row r="270" customFormat="false" ht="14.05" hidden="false" customHeight="true" outlineLevel="0" collapsed="false">
      <c r="A270" s="50" t="s">
        <v>256</v>
      </c>
      <c r="B270" s="50"/>
      <c r="C270" s="50"/>
      <c r="D270" s="50"/>
      <c r="E270" s="50"/>
      <c r="F270" s="50"/>
      <c r="G270" s="51" t="n">
        <f aca="false">G265+G269</f>
        <v>25.34</v>
      </c>
      <c r="J270" s="23" t="n">
        <f aca="false">IF(AND(A270&lt;&gt;"",A269=""),J269+1,J269)</f>
        <v>15</v>
      </c>
      <c r="K270" s="23" t="str">
        <f aca="false">IF(C270="M.O.",G270,"")</f>
        <v/>
      </c>
      <c r="L270" s="23" t="str">
        <f aca="false">IF(AND(F270&lt;&gt;"",K270=""),G270,"")</f>
        <v/>
      </c>
      <c r="M270" s="23" t="str">
        <f aca="false">IF(AND(E270="",F270="",D270&lt;&gt;""),A270,"")</f>
        <v/>
      </c>
      <c r="N270" s="23" t="str">
        <f aca="false">IF(M270&lt;&gt;"",SUMIF(J270:J299,J270,K270:K299),"")</f>
        <v/>
      </c>
      <c r="O270" s="23" t="str">
        <f aca="false">IF(M270&lt;&gt;"",SUMIF(J270:J299,J270,L270:L299),"")</f>
        <v/>
      </c>
      <c r="Q270" s="20" t="str">
        <f aca="false">IF(A270="PREÇO TOTAL (c/ taxa):",G270,"")</f>
        <v/>
      </c>
      <c r="AC270" s="22"/>
    </row>
    <row r="271" customFormat="false" ht="14.05" hidden="false" customHeight="true" outlineLevel="0" collapsed="false">
      <c r="A271" s="50" t="s">
        <v>257</v>
      </c>
      <c r="B271" s="50"/>
      <c r="C271" s="50"/>
      <c r="D271" s="50"/>
      <c r="E271" s="50"/>
      <c r="F271" s="50"/>
      <c r="G271" s="51" t="n">
        <v>50</v>
      </c>
      <c r="J271" s="23" t="n">
        <f aca="false">IF(AND(A271&lt;&gt;"",A270=""),J270+1,J270)</f>
        <v>15</v>
      </c>
      <c r="K271" s="23" t="str">
        <f aca="false">IF(C271="M.O.",G271,"")</f>
        <v/>
      </c>
      <c r="L271" s="23" t="str">
        <f aca="false">IF(AND(F271&lt;&gt;"",K271=""),G271,"")</f>
        <v/>
      </c>
      <c r="M271" s="23" t="str">
        <f aca="false">IF(AND(E271="",F271="",D271&lt;&gt;""),A271,"")</f>
        <v/>
      </c>
      <c r="N271" s="23" t="str">
        <f aca="false">IF(M271&lt;&gt;"",SUMIF(J271:J300,J271,K271:K300),"")</f>
        <v/>
      </c>
      <c r="O271" s="23" t="str">
        <f aca="false">IF(M271&lt;&gt;"",SUMIF(J271:J300,J271,L271:L300),"")</f>
        <v/>
      </c>
      <c r="Q271" s="20" t="str">
        <f aca="false">IF(A271="PREÇO TOTAL (c/ taxa):",G271,"")</f>
        <v/>
      </c>
      <c r="AC271" s="22"/>
    </row>
    <row r="272" customFormat="false" ht="14.05" hidden="false" customHeight="true" outlineLevel="0" collapsed="false">
      <c r="A272" s="50" t="s">
        <v>258</v>
      </c>
      <c r="B272" s="50"/>
      <c r="C272" s="50"/>
      <c r="D272" s="50"/>
      <c r="E272" s="50"/>
      <c r="F272" s="50"/>
      <c r="G272" s="51" t="n">
        <f aca="false">TRUNC(G271*G270,2)</f>
        <v>1267</v>
      </c>
      <c r="J272" s="23" t="n">
        <f aca="false">IF(AND(A272&lt;&gt;"",A271=""),J271+1,J271)</f>
        <v>15</v>
      </c>
      <c r="K272" s="23" t="str">
        <f aca="false">IF(C272="M.O.",G272,"")</f>
        <v/>
      </c>
      <c r="L272" s="23" t="str">
        <f aca="false">IF(AND(F272&lt;&gt;"",K272=""),G272,"")</f>
        <v/>
      </c>
      <c r="M272" s="23" t="str">
        <f aca="false">IF(AND(E272="",F272="",D272&lt;&gt;""),A272,"")</f>
        <v/>
      </c>
      <c r="N272" s="23" t="str">
        <f aca="false">IF(M272&lt;&gt;"",SUMIF(J272:J301,J272,K272:K301),"")</f>
        <v/>
      </c>
      <c r="O272" s="23" t="str">
        <f aca="false">IF(M272&lt;&gt;"",SUMIF(J272:J301,J272,L272:L301),"")</f>
        <v/>
      </c>
      <c r="Q272" s="20" t="n">
        <f aca="false">IF(A272="PREÇO TOTAL (c/ taxa):",G272,"")</f>
        <v>1267</v>
      </c>
      <c r="AC272" s="22"/>
    </row>
    <row r="273" customFormat="false" ht="14.05" hidden="false" customHeight="true" outlineLevel="0" collapsed="false">
      <c r="A273" s="50"/>
      <c r="B273" s="50"/>
      <c r="C273" s="50"/>
      <c r="D273" s="50"/>
      <c r="E273" s="50"/>
      <c r="F273" s="50"/>
      <c r="G273" s="50"/>
      <c r="J273" s="23" t="n">
        <f aca="false">IF(AND(A273&lt;&gt;"",A272=""),J272+1,J272)</f>
        <v>15</v>
      </c>
      <c r="K273" s="23" t="str">
        <f aca="false">IF(C273="M.O.",G273,"")</f>
        <v/>
      </c>
      <c r="L273" s="23" t="str">
        <f aca="false">IF(AND(F273&lt;&gt;"",K273=""),G273,"")</f>
        <v/>
      </c>
      <c r="M273" s="23" t="str">
        <f aca="false">IF(AND(E273="",F273="",D273&lt;&gt;""),A273,"")</f>
        <v/>
      </c>
      <c r="N273" s="23" t="str">
        <f aca="false">IF(M273&lt;&gt;"",SUMIF(J273:J302,J273,K273:K302),"")</f>
        <v/>
      </c>
      <c r="O273" s="23" t="str">
        <f aca="false">IF(M273&lt;&gt;"",SUMIF(J273:J302,J273,L273:L302),"")</f>
        <v/>
      </c>
      <c r="Q273" s="20" t="str">
        <f aca="false">IF(A273="PREÇO TOTAL (c/ taxa):",G273,"")</f>
        <v/>
      </c>
      <c r="AC273" s="22"/>
    </row>
    <row r="274" customFormat="false" ht="14.05" hidden="false" customHeight="true" outlineLevel="0" collapsed="false">
      <c r="A274" s="44" t="n">
        <v>2</v>
      </c>
      <c r="B274" s="44" t="s">
        <v>297</v>
      </c>
      <c r="C274" s="44"/>
      <c r="D274" s="44"/>
      <c r="E274" s="44"/>
      <c r="F274" s="44"/>
      <c r="G274" s="44"/>
      <c r="J274" s="23" t="n">
        <f aca="false">IF(AND(A274&lt;&gt;"",A273=""),J273+1,J273)</f>
        <v>16</v>
      </c>
      <c r="K274" s="23" t="str">
        <f aca="false">IF(C274="M.O.",G274,"")</f>
        <v/>
      </c>
      <c r="L274" s="23" t="str">
        <f aca="false">IF(AND(F274&lt;&gt;"",K274=""),G274,"")</f>
        <v/>
      </c>
      <c r="M274" s="23" t="str">
        <f aca="false">IF(AND(E274="",F274="",D274&lt;&gt;""),A274,"")</f>
        <v/>
      </c>
      <c r="N274" s="23" t="str">
        <f aca="false">IF(M274&lt;&gt;"",SUMIF(J274:J303,J274,K274:K303),"")</f>
        <v/>
      </c>
      <c r="O274" s="23" t="str">
        <f aca="false">IF(M274&lt;&gt;"",SUMIF(J274:J303,J274,L274:L303),"")</f>
        <v/>
      </c>
      <c r="Q274" s="20" t="str">
        <f aca="false">IF(A274="PREÇO TOTAL (c/ taxa):",G274,"")</f>
        <v/>
      </c>
      <c r="AC274" s="22"/>
    </row>
    <row r="275" customFormat="false" ht="14.05" hidden="false" customHeight="true" outlineLevel="0" collapsed="false">
      <c r="A275" s="44" t="s">
        <v>298</v>
      </c>
      <c r="B275" s="44" t="s">
        <v>299</v>
      </c>
      <c r="C275" s="44"/>
      <c r="D275" s="44"/>
      <c r="E275" s="44"/>
      <c r="F275" s="44"/>
      <c r="G275" s="44"/>
      <c r="J275" s="23" t="n">
        <f aca="false">IF(AND(A275&lt;&gt;"",A274=""),J274+1,J274)</f>
        <v>16</v>
      </c>
      <c r="K275" s="23" t="str">
        <f aca="false">IF(C275="M.O.",G275,"")</f>
        <v/>
      </c>
      <c r="L275" s="23" t="str">
        <f aca="false">IF(AND(F275&lt;&gt;"",K275=""),G275,"")</f>
        <v/>
      </c>
      <c r="M275" s="23" t="str">
        <f aca="false">IF(AND(E275="",F275="",D275&lt;&gt;""),A275,"")</f>
        <v/>
      </c>
      <c r="N275" s="23" t="str">
        <f aca="false">IF(M275&lt;&gt;"",SUMIF(J275:J304,J275,K275:K304),"")</f>
        <v/>
      </c>
      <c r="O275" s="23" t="str">
        <f aca="false">IF(M275&lt;&gt;"",SUMIF(J275:J304,J275,L275:L304),"")</f>
        <v/>
      </c>
      <c r="Q275" s="20" t="str">
        <f aca="false">IF(A275="PREÇO TOTAL (c/ taxa):",G275,"")</f>
        <v/>
      </c>
      <c r="AC275" s="22"/>
    </row>
    <row r="276" customFormat="false" ht="37.3" hidden="false" customHeight="true" outlineLevel="0" collapsed="false">
      <c r="A276" s="44" t="s">
        <v>300</v>
      </c>
      <c r="B276" s="44" t="s">
        <v>301</v>
      </c>
      <c r="C276" s="45" t="s">
        <v>248</v>
      </c>
      <c r="D276" s="45" t="s">
        <v>274</v>
      </c>
      <c r="E276" s="46"/>
      <c r="F276" s="47"/>
      <c r="G276" s="47"/>
      <c r="J276" s="23" t="n">
        <f aca="false">IF(AND(A276&lt;&gt;"",A275=""),J275+1,J275)</f>
        <v>16</v>
      </c>
      <c r="K276" s="23" t="str">
        <f aca="false">IF(C276="M.O.",G276,"")</f>
        <v/>
      </c>
      <c r="L276" s="23" t="str">
        <f aca="false">IF(AND(F276&lt;&gt;"",K276=""),G276,"")</f>
        <v/>
      </c>
      <c r="M276" s="23" t="str">
        <f aca="false">IF(AND(E276="",F276="",D276&lt;&gt;""),A276,"")</f>
        <v>02.01.01</v>
      </c>
      <c r="N276" s="23" t="n">
        <f aca="false">IF(M276&lt;&gt;"",SUMIF(J276:J305,J276,K276:K305),"")</f>
        <v>11.54</v>
      </c>
      <c r="O276" s="23" t="n">
        <f aca="false">IF(M276&lt;&gt;"",SUMIF(J276:J305,J276,L276:L305),"")</f>
        <v>4.58</v>
      </c>
      <c r="Q276" s="20" t="str">
        <f aca="false">IF(A276="PREÇO TOTAL (c/ taxa):",G276,"")</f>
        <v/>
      </c>
      <c r="AC276" s="22"/>
    </row>
    <row r="277" customFormat="false" ht="14.05" hidden="false" customHeight="true" outlineLevel="0" collapsed="false">
      <c r="A277" s="13" t="n">
        <v>2436</v>
      </c>
      <c r="B277" s="48" t="str">
        <f aca="false">VLOOKUP(A277,Insumos!$A$9:$E$160,2,FALSE())</f>
        <v>ELETRICISTA OU OFICIAL ELETRICISTA</v>
      </c>
      <c r="C277" s="49" t="str">
        <f aca="false">VLOOKUP(A277,Insumos!$A$9:$E$160,3,FALSE())</f>
        <v>M.O.</v>
      </c>
      <c r="D277" s="49" t="str">
        <f aca="false">VLOOKUP(A277,Insumos!$A$9:$E$160,4,FALSE())</f>
        <v>H</v>
      </c>
      <c r="E277" s="46" t="n">
        <v>0.5</v>
      </c>
      <c r="F277" s="47" t="n">
        <f aca="false">VLOOKUP(A277,Insumos!$A$9:$E$160,5,FALSE())</f>
        <v>12.74</v>
      </c>
      <c r="G277" s="47" t="n">
        <f aca="false">TRUNC(E277*F277,2)</f>
        <v>6.37</v>
      </c>
      <c r="J277" s="23" t="n">
        <f aca="false">IF(AND(A277&lt;&gt;"",A276=""),J276+1,J276)</f>
        <v>16</v>
      </c>
      <c r="K277" s="23" t="n">
        <f aca="false">IF(C277="M.O.",G277,"")</f>
        <v>6.37</v>
      </c>
      <c r="L277" s="23" t="str">
        <f aca="false">IF(AND(F277&lt;&gt;"",K277=""),G277,"")</f>
        <v/>
      </c>
      <c r="M277" s="23" t="str">
        <f aca="false">IF(AND(E277="",F277="",D277&lt;&gt;""),A277,"")</f>
        <v/>
      </c>
      <c r="N277" s="23" t="str">
        <f aca="false">IF(M277&lt;&gt;"",SUMIF(J277:J306,J277,K277:K306),"")</f>
        <v/>
      </c>
      <c r="O277" s="23" t="str">
        <f aca="false">IF(M277&lt;&gt;"",SUMIF(J277:J306,J277,L277:L306),"")</f>
        <v/>
      </c>
      <c r="Q277" s="20" t="str">
        <f aca="false">IF(A277="PREÇO TOTAL (c/ taxa):",G277,"")</f>
        <v/>
      </c>
      <c r="AC277" s="22"/>
    </row>
    <row r="278" customFormat="false" ht="14.05" hidden="false" customHeight="true" outlineLevel="0" collapsed="false">
      <c r="A278" s="13" t="n">
        <v>6113</v>
      </c>
      <c r="B278" s="48" t="str">
        <f aca="false">VLOOKUP(A278,Insumos!$A$9:$E$160,2,FALSE())</f>
        <v>AJUDANTE DE ELETRICISTA</v>
      </c>
      <c r="C278" s="49" t="str">
        <f aca="false">VLOOKUP(A278,Insumos!$A$9:$E$160,3,FALSE())</f>
        <v>M.O.</v>
      </c>
      <c r="D278" s="49" t="str">
        <f aca="false">VLOOKUP(A278,Insumos!$A$9:$E$160,4,FALSE())</f>
        <v>H</v>
      </c>
      <c r="E278" s="46" t="n">
        <v>0.5</v>
      </c>
      <c r="F278" s="47" t="n">
        <f aca="false">VLOOKUP(A278,Insumos!$A$9:$E$160,5,FALSE())</f>
        <v>10.35</v>
      </c>
      <c r="G278" s="47" t="n">
        <f aca="false">TRUNC(E278*F278,2)</f>
        <v>5.17</v>
      </c>
      <c r="J278" s="23" t="n">
        <f aca="false">IF(AND(A278&lt;&gt;"",A277=""),J277+1,J277)</f>
        <v>16</v>
      </c>
      <c r="K278" s="23" t="n">
        <f aca="false">IF(C278="M.O.",G278,"")</f>
        <v>5.17</v>
      </c>
      <c r="L278" s="23" t="str">
        <f aca="false">IF(AND(F278&lt;&gt;"",K278=""),G278,"")</f>
        <v/>
      </c>
      <c r="M278" s="23" t="str">
        <f aca="false">IF(AND(E278="",F278="",D278&lt;&gt;""),A278,"")</f>
        <v/>
      </c>
      <c r="N278" s="23" t="str">
        <f aca="false">IF(M278&lt;&gt;"",SUMIF(J278:J307,J278,K278:K307),"")</f>
        <v/>
      </c>
      <c r="O278" s="23" t="str">
        <f aca="false">IF(M278&lt;&gt;"",SUMIF(J278:J307,J278,L278:L307),"")</f>
        <v/>
      </c>
      <c r="Q278" s="20" t="str">
        <f aca="false">IF(A278="PREÇO TOTAL (c/ taxa):",G278,"")</f>
        <v/>
      </c>
      <c r="AC278" s="22"/>
    </row>
    <row r="279" customFormat="false" ht="25.35" hidden="false" customHeight="true" outlineLevel="0" collapsed="false">
      <c r="A279" s="13" t="n">
        <v>21128</v>
      </c>
      <c r="B279" s="48" t="str">
        <f aca="false">VLOOKUP(A279,Insumos!$A$9:$E$160,2,FALSE())</f>
        <v>ELETRODUTO FERRO GALV OU ZINCADO ELETROLIT LEVE PAREDE 0,90MM - 3/4" NBR 13057</v>
      </c>
      <c r="C279" s="49" t="str">
        <f aca="false">VLOOKUP(A279,Insumos!$A$9:$E$160,3,FALSE())</f>
        <v>MAT.</v>
      </c>
      <c r="D279" s="49" t="str">
        <f aca="false">VLOOKUP(A279,Insumos!$A$9:$E$160,4,FALSE())</f>
        <v>M</v>
      </c>
      <c r="E279" s="46" t="n">
        <v>1.05</v>
      </c>
      <c r="F279" s="47" t="n">
        <f aca="false">VLOOKUP(A279,Insumos!$A$9:$E$160,5,FALSE())</f>
        <v>4.37</v>
      </c>
      <c r="G279" s="47" t="n">
        <f aca="false">TRUNC(E279*F279,2)</f>
        <v>4.58</v>
      </c>
      <c r="J279" s="23" t="n">
        <f aca="false">IF(AND(A279&lt;&gt;"",A278=""),J278+1,J278)</f>
        <v>16</v>
      </c>
      <c r="K279" s="23" t="str">
        <f aca="false">IF(C279="M.O.",G279,"")</f>
        <v/>
      </c>
      <c r="L279" s="23" t="n">
        <f aca="false">IF(AND(F279&lt;&gt;"",K279=""),G279,"")</f>
        <v>4.58</v>
      </c>
      <c r="M279" s="23" t="str">
        <f aca="false">IF(AND(E279="",F279="",D279&lt;&gt;""),A279,"")</f>
        <v/>
      </c>
      <c r="N279" s="23" t="str">
        <f aca="false">IF(M279&lt;&gt;"",SUMIF(J279:J308,J279,K279:K308),"")</f>
        <v/>
      </c>
      <c r="O279" s="23" t="str">
        <f aca="false">IF(M279&lt;&gt;"",SUMIF(J279:J308,J279,L279:L308),"")</f>
        <v/>
      </c>
      <c r="Q279" s="20" t="str">
        <f aca="false">IF(A279="PREÇO TOTAL (c/ taxa):",G279,"")</f>
        <v/>
      </c>
      <c r="AC279" s="22"/>
    </row>
    <row r="280" customFormat="false" ht="14.05" hidden="false" customHeight="true" outlineLevel="0" collapsed="false">
      <c r="A280" s="50" t="s">
        <v>229</v>
      </c>
      <c r="B280" s="50"/>
      <c r="C280" s="50"/>
      <c r="D280" s="50"/>
      <c r="E280" s="50"/>
      <c r="F280" s="50"/>
      <c r="G280" s="51" t="n">
        <f aca="false">SUMIF(J231:J279,J280,K231:K279)</f>
        <v>11.54</v>
      </c>
      <c r="J280" s="23" t="n">
        <f aca="false">IF(AND(A280&lt;&gt;"",A279=""),J279+1,J279)</f>
        <v>16</v>
      </c>
      <c r="K280" s="23" t="str">
        <f aca="false">IF(C280="M.O.",G280,"")</f>
        <v/>
      </c>
      <c r="L280" s="23" t="str">
        <f aca="false">IF(AND(F280&lt;&gt;"",K280=""),G280,"")</f>
        <v/>
      </c>
      <c r="M280" s="23" t="str">
        <f aca="false">IF(AND(E280="",F280="",D280&lt;&gt;""),A280,"")</f>
        <v/>
      </c>
      <c r="N280" s="23" t="str">
        <f aca="false">IF(M280&lt;&gt;"",SUMIF(J280:J309,J280,K280:K309),"")</f>
        <v/>
      </c>
      <c r="O280" s="23" t="str">
        <f aca="false">IF(M280&lt;&gt;"",SUMIF(J280:J309,J280,L280:L309),"")</f>
        <v/>
      </c>
      <c r="Q280" s="20" t="str">
        <f aca="false">IF(A280="PREÇO TOTAL (c/ taxa):",G280,"")</f>
        <v/>
      </c>
      <c r="AC280" s="22"/>
    </row>
    <row r="281" customFormat="false" ht="14.05" hidden="false" customHeight="true" outlineLevel="0" collapsed="false">
      <c r="A281" s="50" t="s">
        <v>232</v>
      </c>
      <c r="B281" s="50"/>
      <c r="C281" s="50"/>
      <c r="D281" s="50"/>
      <c r="E281" s="50"/>
      <c r="F281" s="50"/>
      <c r="G281" s="51" t="n">
        <f aca="false">SUMIF(J232:J280,J281,L232:L280)</f>
        <v>4.58</v>
      </c>
      <c r="J281" s="23" t="n">
        <f aca="false">IF(AND(A281&lt;&gt;"",A280=""),J280+1,J280)</f>
        <v>16</v>
      </c>
      <c r="K281" s="23" t="str">
        <f aca="false">IF(C281="M.O.",G281,"")</f>
        <v/>
      </c>
      <c r="L281" s="23" t="str">
        <f aca="false">IF(AND(F281&lt;&gt;"",K281=""),G281,"")</f>
        <v/>
      </c>
      <c r="M281" s="23" t="str">
        <f aca="false">IF(AND(E281="",F281="",D281&lt;&gt;""),A281,"")</f>
        <v/>
      </c>
      <c r="N281" s="23" t="str">
        <f aca="false">IF(M281&lt;&gt;"",SUMIF(J281:J310,J281,K281:K310),"")</f>
        <v/>
      </c>
      <c r="O281" s="23" t="str">
        <f aca="false">IF(M281&lt;&gt;"",SUMIF(J281:J310,J281,L281:L310),"")</f>
        <v/>
      </c>
      <c r="Q281" s="20" t="str">
        <f aca="false">IF(A281="PREÇO TOTAL (c/ taxa):",G281,"")</f>
        <v/>
      </c>
      <c r="AC281" s="22"/>
    </row>
    <row r="282" customFormat="false" ht="14.05" hidden="false" customHeight="true" outlineLevel="0" collapsed="false">
      <c r="A282" s="50" t="s">
        <v>250</v>
      </c>
      <c r="B282" s="50"/>
      <c r="C282" s="50"/>
      <c r="D282" s="50"/>
      <c r="E282" s="50"/>
      <c r="F282" s="50"/>
      <c r="G282" s="51" t="n">
        <f aca="false">SUM(G280:G281)</f>
        <v>16.12</v>
      </c>
      <c r="J282" s="23" t="n">
        <f aca="false">IF(AND(A282&lt;&gt;"",A281=""),J281+1,J281)</f>
        <v>16</v>
      </c>
      <c r="K282" s="23" t="str">
        <f aca="false">IF(C282="M.O.",G282,"")</f>
        <v/>
      </c>
      <c r="L282" s="23" t="str">
        <f aca="false">IF(AND(F282&lt;&gt;"",K282=""),G282,"")</f>
        <v/>
      </c>
      <c r="M282" s="23" t="str">
        <f aca="false">IF(AND(E282="",F282="",D282&lt;&gt;""),A282,"")</f>
        <v/>
      </c>
      <c r="N282" s="23" t="str">
        <f aca="false">IF(M282&lt;&gt;"",SUMIF(J282:J311,J282,K282:K311),"")</f>
        <v/>
      </c>
      <c r="O282" s="23" t="str">
        <f aca="false">IF(M282&lt;&gt;"",SUMIF(J282:J311,J282,L282:L311),"")</f>
        <v/>
      </c>
      <c r="Q282" s="20" t="str">
        <f aca="false">IF(A282="PREÇO TOTAL (c/ taxa):",G282,"")</f>
        <v/>
      </c>
      <c r="AC282" s="22"/>
    </row>
    <row r="283" customFormat="false" ht="14.05" hidden="false" customHeight="true" outlineLevel="0" collapsed="false">
      <c r="A283" s="50" t="s">
        <v>251</v>
      </c>
      <c r="B283" s="50"/>
      <c r="C283" s="50"/>
      <c r="D283" s="50"/>
      <c r="E283" s="50"/>
      <c r="F283" s="50"/>
      <c r="G283" s="51" t="n">
        <v>0</v>
      </c>
      <c r="J283" s="23" t="n">
        <f aca="false">IF(AND(A283&lt;&gt;"",A282=""),J282+1,J282)</f>
        <v>16</v>
      </c>
      <c r="K283" s="23" t="str">
        <f aca="false">IF(C283="M.O.",G283,"")</f>
        <v/>
      </c>
      <c r="L283" s="23" t="str">
        <f aca="false">IF(AND(F283&lt;&gt;"",K283=""),G283,"")</f>
        <v/>
      </c>
      <c r="M283" s="23" t="str">
        <f aca="false">IF(AND(E283="",F283="",D283&lt;&gt;""),A283,"")</f>
        <v/>
      </c>
      <c r="N283" s="23" t="str">
        <f aca="false">IF(M283&lt;&gt;"",SUMIF(J283:J312,J283,K283:K312),"")</f>
        <v/>
      </c>
      <c r="O283" s="23" t="str">
        <f aca="false">IF(M283&lt;&gt;"",SUMIF(J283:J312,J283,L283:L312),"")</f>
        <v/>
      </c>
      <c r="Q283" s="20" t="str">
        <f aca="false">IF(A283="PREÇO TOTAL (c/ taxa):",G283,"")</f>
        <v/>
      </c>
      <c r="AC283" s="22"/>
    </row>
    <row r="284" customFormat="false" ht="14.05" hidden="false" customHeight="true" outlineLevel="0" collapsed="false">
      <c r="A284" s="50" t="s">
        <v>252</v>
      </c>
      <c r="B284" s="50"/>
      <c r="C284" s="50"/>
      <c r="D284" s="50"/>
      <c r="E284" s="50"/>
      <c r="F284" s="50"/>
      <c r="G284" s="51" t="n">
        <f aca="false">TRUNC(G282*$G$9,2)</f>
        <v>4.06</v>
      </c>
      <c r="J284" s="23" t="n">
        <f aca="false">IF(AND(A284&lt;&gt;"",A283=""),J283+1,J283)</f>
        <v>16</v>
      </c>
      <c r="K284" s="23" t="str">
        <f aca="false">IF(C284="M.O.",G284,"")</f>
        <v/>
      </c>
      <c r="L284" s="23" t="str">
        <f aca="false">IF(AND(F284&lt;&gt;"",K284=""),G284,"")</f>
        <v/>
      </c>
      <c r="M284" s="23" t="str">
        <f aca="false">IF(AND(E284="",F284="",D284&lt;&gt;""),A284,"")</f>
        <v/>
      </c>
      <c r="N284" s="23" t="str">
        <f aca="false">IF(M284&lt;&gt;"",SUMIF(J284:J313,J284,K284:K313),"")</f>
        <v/>
      </c>
      <c r="O284" s="23" t="str">
        <f aca="false">IF(M284&lt;&gt;"",SUMIF(J284:J313,J284,L284:L313),"")</f>
        <v/>
      </c>
      <c r="Q284" s="20" t="str">
        <f aca="false">IF(A284="PREÇO TOTAL (c/ taxa):",G284,"")</f>
        <v/>
      </c>
      <c r="AC284" s="22"/>
    </row>
    <row r="285" customFormat="false" ht="14.05" hidden="false" customHeight="true" outlineLevel="0" collapsed="false">
      <c r="A285" s="50" t="s">
        <v>253</v>
      </c>
      <c r="B285" s="50"/>
      <c r="C285" s="50"/>
      <c r="D285" s="50"/>
      <c r="E285" s="50"/>
      <c r="F285" s="50"/>
      <c r="G285" s="51" t="n">
        <v>0</v>
      </c>
      <c r="J285" s="23" t="n">
        <f aca="false">IF(AND(A285&lt;&gt;"",A284=""),J284+1,J284)</f>
        <v>16</v>
      </c>
      <c r="K285" s="23" t="str">
        <f aca="false">IF(C285="M.O.",G285,"")</f>
        <v/>
      </c>
      <c r="L285" s="23" t="str">
        <f aca="false">IF(AND(F285&lt;&gt;"",K285=""),G285,"")</f>
        <v/>
      </c>
      <c r="M285" s="23" t="str">
        <f aca="false">IF(AND(E285="",F285="",D285&lt;&gt;""),A285,"")</f>
        <v/>
      </c>
      <c r="N285" s="23" t="str">
        <f aca="false">IF(M285&lt;&gt;"",SUMIF(J285:J314,J285,K285:K314),"")</f>
        <v/>
      </c>
      <c r="O285" s="23" t="str">
        <f aca="false">IF(M285&lt;&gt;"",SUMIF(J285:J314,J285,L285:L314),"")</f>
        <v/>
      </c>
      <c r="Q285" s="20" t="str">
        <f aca="false">IF(A285="PREÇO TOTAL (c/ taxa):",G285,"")</f>
        <v/>
      </c>
      <c r="AC285" s="22"/>
    </row>
    <row r="286" customFormat="false" ht="14.05" hidden="false" customHeight="true" outlineLevel="0" collapsed="false">
      <c r="A286" s="50" t="s">
        <v>254</v>
      </c>
      <c r="B286" s="50"/>
      <c r="C286" s="50"/>
      <c r="D286" s="50"/>
      <c r="E286" s="50"/>
      <c r="F286" s="50"/>
      <c r="G286" s="51" t="n">
        <f aca="false">SUM(G283:G285)</f>
        <v>4.06</v>
      </c>
      <c r="J286" s="23" t="n">
        <f aca="false">IF(AND(A286&lt;&gt;"",A285=""),J285+1,J285)</f>
        <v>16</v>
      </c>
      <c r="K286" s="23" t="str">
        <f aca="false">IF(C286="M.O.",G286,"")</f>
        <v/>
      </c>
      <c r="L286" s="23" t="str">
        <f aca="false">IF(AND(F286&lt;&gt;"",K286=""),G286,"")</f>
        <v/>
      </c>
      <c r="M286" s="23" t="str">
        <f aca="false">IF(AND(E286="",F286="",D286&lt;&gt;""),A286,"")</f>
        <v/>
      </c>
      <c r="N286" s="23" t="str">
        <f aca="false">IF(M286&lt;&gt;"",SUMIF(J286:J315,J286,K286:K315),"")</f>
        <v/>
      </c>
      <c r="O286" s="23" t="str">
        <f aca="false">IF(M286&lt;&gt;"",SUMIF(J286:J315,J286,L286:L315),"")</f>
        <v/>
      </c>
      <c r="Q286" s="20" t="str">
        <f aca="false">IF(A286="PREÇO TOTAL (c/ taxa):",G286,"")</f>
        <v/>
      </c>
      <c r="AC286" s="22"/>
    </row>
    <row r="287" customFormat="false" ht="14.05" hidden="false" customHeight="true" outlineLevel="0" collapsed="false">
      <c r="A287" s="50" t="s">
        <v>256</v>
      </c>
      <c r="B287" s="50"/>
      <c r="C287" s="50"/>
      <c r="D287" s="50"/>
      <c r="E287" s="50"/>
      <c r="F287" s="50"/>
      <c r="G287" s="51" t="n">
        <f aca="false">G282+G286</f>
        <v>20.18</v>
      </c>
      <c r="J287" s="23" t="n">
        <f aca="false">IF(AND(A287&lt;&gt;"",A286=""),J286+1,J286)</f>
        <v>16</v>
      </c>
      <c r="K287" s="23" t="str">
        <f aca="false">IF(C287="M.O.",G287,"")</f>
        <v/>
      </c>
      <c r="L287" s="23" t="str">
        <f aca="false">IF(AND(F287&lt;&gt;"",K287=""),G287,"")</f>
        <v/>
      </c>
      <c r="M287" s="23" t="str">
        <f aca="false">IF(AND(E287="",F287="",D287&lt;&gt;""),A287,"")</f>
        <v/>
      </c>
      <c r="N287" s="23" t="str">
        <f aca="false">IF(M287&lt;&gt;"",SUMIF(J287:J316,J287,K287:K316),"")</f>
        <v/>
      </c>
      <c r="O287" s="23" t="str">
        <f aca="false">IF(M287&lt;&gt;"",SUMIF(J287:J316,J287,L287:L316),"")</f>
        <v/>
      </c>
      <c r="Q287" s="20" t="str">
        <f aca="false">IF(A287="PREÇO TOTAL (c/ taxa):",G287,"")</f>
        <v/>
      </c>
      <c r="AC287" s="22"/>
    </row>
    <row r="288" customFormat="false" ht="14.05" hidden="false" customHeight="true" outlineLevel="0" collapsed="false">
      <c r="A288" s="50" t="s">
        <v>257</v>
      </c>
      <c r="B288" s="50"/>
      <c r="C288" s="50"/>
      <c r="D288" s="50"/>
      <c r="E288" s="50"/>
      <c r="F288" s="50"/>
      <c r="G288" s="51" t="n">
        <v>485</v>
      </c>
      <c r="J288" s="23" t="n">
        <f aca="false">IF(AND(A288&lt;&gt;"",A287=""),J287+1,J287)</f>
        <v>16</v>
      </c>
      <c r="K288" s="23" t="str">
        <f aca="false">IF(C288="M.O.",G288,"")</f>
        <v/>
      </c>
      <c r="L288" s="23" t="str">
        <f aca="false">IF(AND(F288&lt;&gt;"",K288=""),G288,"")</f>
        <v/>
      </c>
      <c r="M288" s="23" t="str">
        <f aca="false">IF(AND(E288="",F288="",D288&lt;&gt;""),A288,"")</f>
        <v/>
      </c>
      <c r="N288" s="23" t="str">
        <f aca="false">IF(M288&lt;&gt;"",SUMIF(J288:J317,J288,K288:K317),"")</f>
        <v/>
      </c>
      <c r="O288" s="23" t="str">
        <f aca="false">IF(M288&lt;&gt;"",SUMIF(J288:J317,J288,L288:L317),"")</f>
        <v/>
      </c>
      <c r="Q288" s="20" t="str">
        <f aca="false">IF(A288="PREÇO TOTAL (c/ taxa):",G288,"")</f>
        <v/>
      </c>
      <c r="AC288" s="22"/>
    </row>
    <row r="289" customFormat="false" ht="14.05" hidden="false" customHeight="true" outlineLevel="0" collapsed="false">
      <c r="A289" s="50" t="s">
        <v>258</v>
      </c>
      <c r="B289" s="50"/>
      <c r="C289" s="50"/>
      <c r="D289" s="50"/>
      <c r="E289" s="50"/>
      <c r="F289" s="50"/>
      <c r="G289" s="51" t="n">
        <f aca="false">TRUNC(G288*G287,2)</f>
        <v>9787.3</v>
      </c>
      <c r="J289" s="23" t="n">
        <f aca="false">IF(AND(A289&lt;&gt;"",A288=""),J288+1,J288)</f>
        <v>16</v>
      </c>
      <c r="K289" s="23" t="str">
        <f aca="false">IF(C289="M.O.",G289,"")</f>
        <v/>
      </c>
      <c r="L289" s="23" t="str">
        <f aca="false">IF(AND(F289&lt;&gt;"",K289=""),G289,"")</f>
        <v/>
      </c>
      <c r="M289" s="23" t="str">
        <f aca="false">IF(AND(E289="",F289="",D289&lt;&gt;""),A289,"")</f>
        <v/>
      </c>
      <c r="N289" s="23" t="str">
        <f aca="false">IF(M289&lt;&gt;"",SUMIF(J289:J318,J289,K289:K318),"")</f>
        <v/>
      </c>
      <c r="O289" s="23" t="str">
        <f aca="false">IF(M289&lt;&gt;"",SUMIF(J289:J318,J289,L289:L318),"")</f>
        <v/>
      </c>
      <c r="Q289" s="20" t="n">
        <f aca="false">IF(A289="PREÇO TOTAL (c/ taxa):",G289,"")</f>
        <v>9787.3</v>
      </c>
      <c r="AC289" s="22"/>
    </row>
    <row r="290" customFormat="false" ht="14.05" hidden="false" customHeight="true" outlineLevel="0" collapsed="false">
      <c r="A290" s="52"/>
      <c r="B290" s="52"/>
      <c r="C290" s="52"/>
      <c r="D290" s="52"/>
      <c r="E290" s="52"/>
      <c r="F290" s="52"/>
      <c r="G290" s="52"/>
      <c r="J290" s="23" t="n">
        <f aca="false">IF(AND(A290&lt;&gt;"",A289=""),J289+1,J289)</f>
        <v>16</v>
      </c>
      <c r="K290" s="23" t="str">
        <f aca="false">IF(C290="M.O.",G290,"")</f>
        <v/>
      </c>
      <c r="L290" s="23" t="str">
        <f aca="false">IF(AND(F290&lt;&gt;"",K290=""),G290,"")</f>
        <v/>
      </c>
      <c r="M290" s="23" t="str">
        <f aca="false">IF(AND(E290="",F290="",D290&lt;&gt;""),A290,"")</f>
        <v/>
      </c>
      <c r="N290" s="23" t="str">
        <f aca="false">IF(M290&lt;&gt;"",SUMIF(J290:J319,J290,K290:K319),"")</f>
        <v/>
      </c>
      <c r="O290" s="23" t="str">
        <f aca="false">IF(M290&lt;&gt;"",SUMIF(J290:J319,J290,L290:L319),"")</f>
        <v/>
      </c>
      <c r="Q290" s="20" t="str">
        <f aca="false">IF(A290="PREÇO TOTAL (c/ taxa):",G290,"")</f>
        <v/>
      </c>
      <c r="AC290" s="22"/>
    </row>
    <row r="291" customFormat="false" ht="37.3" hidden="false" customHeight="true" outlineLevel="0" collapsed="false">
      <c r="A291" s="44" t="s">
        <v>302</v>
      </c>
      <c r="B291" s="44" t="s">
        <v>303</v>
      </c>
      <c r="C291" s="45" t="s">
        <v>248</v>
      </c>
      <c r="D291" s="45" t="s">
        <v>274</v>
      </c>
      <c r="E291" s="46"/>
      <c r="F291" s="47"/>
      <c r="G291" s="47"/>
      <c r="J291" s="23" t="n">
        <f aca="false">IF(AND(A291&lt;&gt;"",A290=""),J290+1,J290)</f>
        <v>17</v>
      </c>
      <c r="K291" s="23" t="str">
        <f aca="false">IF(C291="M.O.",G291,"")</f>
        <v/>
      </c>
      <c r="L291" s="23" t="str">
        <f aca="false">IF(AND(F291&lt;&gt;"",K291=""),G291,"")</f>
        <v/>
      </c>
      <c r="M291" s="23" t="str">
        <f aca="false">IF(AND(E291="",F291="",D291&lt;&gt;""),A291,"")</f>
        <v>02.01.02</v>
      </c>
      <c r="N291" s="23" t="n">
        <f aca="false">IF(M291&lt;&gt;"",SUMIF(J291:J320,J291,K291:K320),"")</f>
        <v>3.46</v>
      </c>
      <c r="O291" s="23" t="n">
        <f aca="false">IF(M291&lt;&gt;"",SUMIF(J291:J320,J291,L291:L320),"")</f>
        <v>5.66</v>
      </c>
      <c r="Q291" s="20" t="str">
        <f aca="false">IF(A291="PREÇO TOTAL (c/ taxa):",G291,"")</f>
        <v/>
      </c>
      <c r="AC291" s="22"/>
    </row>
    <row r="292" customFormat="false" ht="25.35" hidden="false" customHeight="true" outlineLevel="0" collapsed="false">
      <c r="A292" s="13" t="n">
        <v>2504</v>
      </c>
      <c r="B292" s="48" t="str">
        <f aca="false">VLOOKUP(A292,Insumos!$A$9:$E$160,2,FALSE())</f>
        <v>ELETRODUTO METALICO FLEXIVEL REV EXT PVC PRETO 25MM TIPO COPEX OU EQUIV</v>
      </c>
      <c r="C292" s="49" t="str">
        <f aca="false">VLOOKUP(A292,Insumos!$A$9:$E$160,3,FALSE())</f>
        <v>MAT.</v>
      </c>
      <c r="D292" s="49" t="str">
        <f aca="false">VLOOKUP(A292,Insumos!$A$9:$E$160,4,FALSE())</f>
        <v>M</v>
      </c>
      <c r="E292" s="46" t="n">
        <v>1</v>
      </c>
      <c r="F292" s="47" t="n">
        <f aca="false">VLOOKUP(A292,Insumos!$A$9:$E$160,5,FALSE())</f>
        <v>5.66</v>
      </c>
      <c r="G292" s="47" t="n">
        <f aca="false">TRUNC(E292*F292,2)</f>
        <v>5.66</v>
      </c>
      <c r="J292" s="23" t="n">
        <f aca="false">IF(AND(A292&lt;&gt;"",A291=""),J291+1,J291)</f>
        <v>17</v>
      </c>
      <c r="K292" s="23" t="str">
        <f aca="false">IF(C292="M.O.",G292,"")</f>
        <v/>
      </c>
      <c r="L292" s="23" t="n">
        <f aca="false">IF(AND(F292&lt;&gt;"",K292=""),G292,"")</f>
        <v>5.66</v>
      </c>
      <c r="M292" s="23" t="str">
        <f aca="false">IF(AND(E292="",F292="",D292&lt;&gt;""),A292,"")</f>
        <v/>
      </c>
      <c r="N292" s="23" t="str">
        <f aca="false">IF(M292&lt;&gt;"",SUMIF(J292:J321,J292,K292:K321),"")</f>
        <v/>
      </c>
      <c r="O292" s="23" t="str">
        <f aca="false">IF(M292&lt;&gt;"",SUMIF(J292:J321,J292,L292:L321),"")</f>
        <v/>
      </c>
      <c r="Q292" s="20" t="str">
        <f aca="false">IF(A292="PREÇO TOTAL (c/ taxa):",G292,"")</f>
        <v/>
      </c>
      <c r="AC292" s="22"/>
    </row>
    <row r="293" customFormat="false" ht="14.05" hidden="false" customHeight="true" outlineLevel="0" collapsed="false">
      <c r="A293" s="13" t="n">
        <v>2436</v>
      </c>
      <c r="B293" s="48" t="str">
        <f aca="false">VLOOKUP(A293,Insumos!$A$9:$E$160,2,FALSE())</f>
        <v>ELETRICISTA OU OFICIAL ELETRICISTA</v>
      </c>
      <c r="C293" s="49" t="str">
        <f aca="false">VLOOKUP(A293,Insumos!$A$9:$E$160,3,FALSE())</f>
        <v>M.O.</v>
      </c>
      <c r="D293" s="49" t="str">
        <f aca="false">VLOOKUP(A293,Insumos!$A$9:$E$160,4,FALSE())</f>
        <v>H</v>
      </c>
      <c r="E293" s="46" t="n">
        <v>0.15</v>
      </c>
      <c r="F293" s="47" t="n">
        <f aca="false">VLOOKUP(A293,Insumos!$A$9:$E$160,5,FALSE())</f>
        <v>12.74</v>
      </c>
      <c r="G293" s="47" t="n">
        <f aca="false">TRUNC(E293*F293,2)</f>
        <v>1.91</v>
      </c>
      <c r="J293" s="23" t="n">
        <f aca="false">IF(AND(A293&lt;&gt;"",A292=""),J292+1,J292)</f>
        <v>17</v>
      </c>
      <c r="K293" s="23" t="n">
        <f aca="false">IF(C293="M.O.",G293,"")</f>
        <v>1.91</v>
      </c>
      <c r="L293" s="23" t="str">
        <f aca="false">IF(AND(F293&lt;&gt;"",K293=""),G293,"")</f>
        <v/>
      </c>
      <c r="M293" s="23" t="str">
        <f aca="false">IF(AND(E293="",F293="",D293&lt;&gt;""),A293,"")</f>
        <v/>
      </c>
      <c r="N293" s="23" t="str">
        <f aca="false">IF(M293&lt;&gt;"",SUMIF(J293:J322,J293,K293:K322),"")</f>
        <v/>
      </c>
      <c r="O293" s="23" t="str">
        <f aca="false">IF(M293&lt;&gt;"",SUMIF(J293:J322,J293,L293:L322),"")</f>
        <v/>
      </c>
      <c r="Q293" s="20" t="str">
        <f aca="false">IF(A293="PREÇO TOTAL (c/ taxa):",G293,"")</f>
        <v/>
      </c>
      <c r="AC293" s="22"/>
    </row>
    <row r="294" customFormat="false" ht="14.05" hidden="false" customHeight="true" outlineLevel="0" collapsed="false">
      <c r="A294" s="13" t="n">
        <v>6113</v>
      </c>
      <c r="B294" s="48" t="str">
        <f aca="false">VLOOKUP(A294,Insumos!$A$9:$E$160,2,FALSE())</f>
        <v>AJUDANTE DE ELETRICISTA</v>
      </c>
      <c r="C294" s="49" t="str">
        <f aca="false">VLOOKUP(A294,Insumos!$A$9:$E$160,3,FALSE())</f>
        <v>M.O.</v>
      </c>
      <c r="D294" s="49" t="str">
        <f aca="false">VLOOKUP(A294,Insumos!$A$9:$E$160,4,FALSE())</f>
        <v>H</v>
      </c>
      <c r="E294" s="46" t="n">
        <v>0.15</v>
      </c>
      <c r="F294" s="47" t="n">
        <f aca="false">VLOOKUP(A294,Insumos!$A$9:$E$160,5,FALSE())</f>
        <v>10.35</v>
      </c>
      <c r="G294" s="47" t="n">
        <f aca="false">TRUNC(E294*F294,2)</f>
        <v>1.55</v>
      </c>
      <c r="J294" s="23" t="n">
        <f aca="false">IF(AND(A294&lt;&gt;"",A293=""),J293+1,J293)</f>
        <v>17</v>
      </c>
      <c r="K294" s="23" t="n">
        <f aca="false">IF(C294="M.O.",G294,"")</f>
        <v>1.55</v>
      </c>
      <c r="L294" s="23" t="str">
        <f aca="false">IF(AND(F294&lt;&gt;"",K294=""),G294,"")</f>
        <v/>
      </c>
      <c r="M294" s="23" t="str">
        <f aca="false">IF(AND(E294="",F294="",D294&lt;&gt;""),A294,"")</f>
        <v/>
      </c>
      <c r="N294" s="23" t="str">
        <f aca="false">IF(M294&lt;&gt;"",SUMIF(J294:J323,J294,K294:K323),"")</f>
        <v/>
      </c>
      <c r="O294" s="23" t="str">
        <f aca="false">IF(M294&lt;&gt;"",SUMIF(J294:J323,J294,L294:L323),"")</f>
        <v/>
      </c>
      <c r="Q294" s="20" t="str">
        <f aca="false">IF(A294="PREÇO TOTAL (c/ taxa):",G294,"")</f>
        <v/>
      </c>
      <c r="AC294" s="22"/>
    </row>
    <row r="295" customFormat="false" ht="14.05" hidden="false" customHeight="true" outlineLevel="0" collapsed="false">
      <c r="A295" s="50" t="s">
        <v>229</v>
      </c>
      <c r="B295" s="50"/>
      <c r="C295" s="50"/>
      <c r="D295" s="50"/>
      <c r="E295" s="50"/>
      <c r="F295" s="50"/>
      <c r="G295" s="51" t="n">
        <f aca="false">SUMIF(J246:J294,J295,K246:K294)</f>
        <v>3.46</v>
      </c>
      <c r="J295" s="23" t="n">
        <f aca="false">IF(AND(A295&lt;&gt;"",A294=""),J294+1,J294)</f>
        <v>17</v>
      </c>
      <c r="K295" s="23" t="str">
        <f aca="false">IF(C295="M.O.",G295,"")</f>
        <v/>
      </c>
      <c r="L295" s="23" t="str">
        <f aca="false">IF(AND(F295&lt;&gt;"",K295=""),G295,"")</f>
        <v/>
      </c>
      <c r="M295" s="23" t="str">
        <f aca="false">IF(AND(E295="",F295="",D295&lt;&gt;""),A295,"")</f>
        <v/>
      </c>
      <c r="N295" s="23" t="str">
        <f aca="false">IF(M295&lt;&gt;"",SUMIF(J295:J324,J295,K295:K324),"")</f>
        <v/>
      </c>
      <c r="O295" s="23" t="str">
        <f aca="false">IF(M295&lt;&gt;"",SUMIF(J295:J324,J295,L295:L324),"")</f>
        <v/>
      </c>
      <c r="Q295" s="20" t="str">
        <f aca="false">IF(A295="PREÇO TOTAL (c/ taxa):",G295,"")</f>
        <v/>
      </c>
      <c r="AC295" s="22"/>
    </row>
    <row r="296" customFormat="false" ht="14.05" hidden="false" customHeight="true" outlineLevel="0" collapsed="false">
      <c r="A296" s="50" t="s">
        <v>232</v>
      </c>
      <c r="B296" s="50"/>
      <c r="C296" s="50"/>
      <c r="D296" s="50"/>
      <c r="E296" s="50"/>
      <c r="F296" s="50"/>
      <c r="G296" s="51" t="n">
        <f aca="false">SUMIF(J247:J295,J296,L247:L295)</f>
        <v>5.66</v>
      </c>
      <c r="J296" s="23" t="n">
        <f aca="false">IF(AND(A296&lt;&gt;"",A295=""),J295+1,J295)</f>
        <v>17</v>
      </c>
      <c r="K296" s="23" t="str">
        <f aca="false">IF(C296="M.O.",G296,"")</f>
        <v/>
      </c>
      <c r="L296" s="23" t="str">
        <f aca="false">IF(AND(F296&lt;&gt;"",K296=""),G296,"")</f>
        <v/>
      </c>
      <c r="M296" s="23" t="str">
        <f aca="false">IF(AND(E296="",F296="",D296&lt;&gt;""),A296,"")</f>
        <v/>
      </c>
      <c r="N296" s="23" t="str">
        <f aca="false">IF(M296&lt;&gt;"",SUMIF(J296:J325,J296,K296:K325),"")</f>
        <v/>
      </c>
      <c r="O296" s="23" t="str">
        <f aca="false">IF(M296&lt;&gt;"",SUMIF(J296:J325,J296,L296:L325),"")</f>
        <v/>
      </c>
      <c r="Q296" s="20" t="str">
        <f aca="false">IF(A296="PREÇO TOTAL (c/ taxa):",G296,"")</f>
        <v/>
      </c>
      <c r="AC296" s="22"/>
    </row>
    <row r="297" customFormat="false" ht="14.05" hidden="false" customHeight="true" outlineLevel="0" collapsed="false">
      <c r="A297" s="50" t="s">
        <v>250</v>
      </c>
      <c r="B297" s="50"/>
      <c r="C297" s="50"/>
      <c r="D297" s="50"/>
      <c r="E297" s="50"/>
      <c r="F297" s="50"/>
      <c r="G297" s="51" t="n">
        <f aca="false">SUM(G295:G296)</f>
        <v>9.12</v>
      </c>
      <c r="J297" s="23" t="n">
        <f aca="false">IF(AND(A297&lt;&gt;"",A296=""),J296+1,J296)</f>
        <v>17</v>
      </c>
      <c r="K297" s="23" t="str">
        <f aca="false">IF(C297="M.O.",G297,"")</f>
        <v/>
      </c>
      <c r="L297" s="23" t="str">
        <f aca="false">IF(AND(F297&lt;&gt;"",K297=""),G297,"")</f>
        <v/>
      </c>
      <c r="M297" s="23" t="str">
        <f aca="false">IF(AND(E297="",F297="",D297&lt;&gt;""),A297,"")</f>
        <v/>
      </c>
      <c r="N297" s="23" t="str">
        <f aca="false">IF(M297&lt;&gt;"",SUMIF(J297:J326,J297,K297:K326),"")</f>
        <v/>
      </c>
      <c r="O297" s="23" t="str">
        <f aca="false">IF(M297&lt;&gt;"",SUMIF(J297:J326,J297,L297:L326),"")</f>
        <v/>
      </c>
      <c r="Q297" s="20" t="str">
        <f aca="false">IF(A297="PREÇO TOTAL (c/ taxa):",G297,"")</f>
        <v/>
      </c>
      <c r="AC297" s="22"/>
    </row>
    <row r="298" customFormat="false" ht="14.05" hidden="false" customHeight="true" outlineLevel="0" collapsed="false">
      <c r="A298" s="50" t="s">
        <v>251</v>
      </c>
      <c r="B298" s="50"/>
      <c r="C298" s="50"/>
      <c r="D298" s="50"/>
      <c r="E298" s="50"/>
      <c r="F298" s="50"/>
      <c r="G298" s="51" t="n">
        <v>0</v>
      </c>
      <c r="J298" s="23" t="n">
        <f aca="false">IF(AND(A298&lt;&gt;"",A297=""),J297+1,J297)</f>
        <v>17</v>
      </c>
      <c r="K298" s="23" t="str">
        <f aca="false">IF(C298="M.O.",G298,"")</f>
        <v/>
      </c>
      <c r="L298" s="23" t="str">
        <f aca="false">IF(AND(F298&lt;&gt;"",K298=""),G298,"")</f>
        <v/>
      </c>
      <c r="M298" s="23" t="str">
        <f aca="false">IF(AND(E298="",F298="",D298&lt;&gt;""),A298,"")</f>
        <v/>
      </c>
      <c r="N298" s="23" t="str">
        <f aca="false">IF(M298&lt;&gt;"",SUMIF(J298:J327,J298,K298:K327),"")</f>
        <v/>
      </c>
      <c r="O298" s="23" t="str">
        <f aca="false">IF(M298&lt;&gt;"",SUMIF(J298:J327,J298,L298:L327),"")</f>
        <v/>
      </c>
      <c r="Q298" s="20" t="str">
        <f aca="false">IF(A298="PREÇO TOTAL (c/ taxa):",G298,"")</f>
        <v/>
      </c>
      <c r="AC298" s="22"/>
    </row>
    <row r="299" customFormat="false" ht="14.05" hidden="false" customHeight="true" outlineLevel="0" collapsed="false">
      <c r="A299" s="50" t="s">
        <v>252</v>
      </c>
      <c r="B299" s="50"/>
      <c r="C299" s="50"/>
      <c r="D299" s="50"/>
      <c r="E299" s="50"/>
      <c r="F299" s="50"/>
      <c r="G299" s="51" t="n">
        <f aca="false">TRUNC(G297*$G$9,2)</f>
        <v>2.29</v>
      </c>
      <c r="J299" s="23" t="n">
        <f aca="false">IF(AND(A299&lt;&gt;"",A298=""),J298+1,J298)</f>
        <v>17</v>
      </c>
      <c r="K299" s="23" t="str">
        <f aca="false">IF(C299="M.O.",G299,"")</f>
        <v/>
      </c>
      <c r="L299" s="23" t="str">
        <f aca="false">IF(AND(F299&lt;&gt;"",K299=""),G299,"")</f>
        <v/>
      </c>
      <c r="M299" s="23" t="str">
        <f aca="false">IF(AND(E299="",F299="",D299&lt;&gt;""),A299,"")</f>
        <v/>
      </c>
      <c r="N299" s="23" t="str">
        <f aca="false">IF(M299&lt;&gt;"",SUMIF(J299:J328,J299,K299:K328),"")</f>
        <v/>
      </c>
      <c r="O299" s="23" t="str">
        <f aca="false">IF(M299&lt;&gt;"",SUMIF(J299:J328,J299,L299:L328),"")</f>
        <v/>
      </c>
      <c r="Q299" s="20" t="str">
        <f aca="false">IF(A299="PREÇO TOTAL (c/ taxa):",G299,"")</f>
        <v/>
      </c>
      <c r="AC299" s="22"/>
    </row>
    <row r="300" customFormat="false" ht="14.05" hidden="false" customHeight="true" outlineLevel="0" collapsed="false">
      <c r="A300" s="50" t="s">
        <v>253</v>
      </c>
      <c r="B300" s="50"/>
      <c r="C300" s="50"/>
      <c r="D300" s="50"/>
      <c r="E300" s="50"/>
      <c r="F300" s="50"/>
      <c r="G300" s="51" t="n">
        <v>0</v>
      </c>
      <c r="J300" s="23" t="n">
        <f aca="false">IF(AND(A300&lt;&gt;"",A299=""),J299+1,J299)</f>
        <v>17</v>
      </c>
      <c r="K300" s="23" t="str">
        <f aca="false">IF(C300="M.O.",G300,"")</f>
        <v/>
      </c>
      <c r="L300" s="23" t="str">
        <f aca="false">IF(AND(F300&lt;&gt;"",K300=""),G300,"")</f>
        <v/>
      </c>
      <c r="M300" s="23" t="str">
        <f aca="false">IF(AND(E300="",F300="",D300&lt;&gt;""),A300,"")</f>
        <v/>
      </c>
      <c r="N300" s="23" t="str">
        <f aca="false">IF(M300&lt;&gt;"",SUMIF(J300:J329,J300,K300:K329),"")</f>
        <v/>
      </c>
      <c r="O300" s="23" t="str">
        <f aca="false">IF(M300&lt;&gt;"",SUMIF(J300:J329,J300,L300:L329),"")</f>
        <v/>
      </c>
      <c r="Q300" s="20" t="str">
        <f aca="false">IF(A300="PREÇO TOTAL (c/ taxa):",G300,"")</f>
        <v/>
      </c>
      <c r="AC300" s="22"/>
    </row>
    <row r="301" customFormat="false" ht="14.05" hidden="false" customHeight="true" outlineLevel="0" collapsed="false">
      <c r="A301" s="50" t="s">
        <v>254</v>
      </c>
      <c r="B301" s="50"/>
      <c r="C301" s="50"/>
      <c r="D301" s="50"/>
      <c r="E301" s="50"/>
      <c r="F301" s="50"/>
      <c r="G301" s="51" t="n">
        <f aca="false">SUM(G298:G300)</f>
        <v>2.29</v>
      </c>
      <c r="J301" s="23" t="n">
        <f aca="false">IF(AND(A301&lt;&gt;"",A300=""),J300+1,J300)</f>
        <v>17</v>
      </c>
      <c r="K301" s="23" t="str">
        <f aca="false">IF(C301="M.O.",G301,"")</f>
        <v/>
      </c>
      <c r="L301" s="23" t="str">
        <f aca="false">IF(AND(F301&lt;&gt;"",K301=""),G301,"")</f>
        <v/>
      </c>
      <c r="M301" s="23" t="str">
        <f aca="false">IF(AND(E301="",F301="",D301&lt;&gt;""),A301,"")</f>
        <v/>
      </c>
      <c r="N301" s="23" t="str">
        <f aca="false">IF(M301&lt;&gt;"",SUMIF(J301:J330,J301,K301:K330),"")</f>
        <v/>
      </c>
      <c r="O301" s="23" t="str">
        <f aca="false">IF(M301&lt;&gt;"",SUMIF(J301:J330,J301,L301:L330),"")</f>
        <v/>
      </c>
      <c r="Q301" s="20" t="str">
        <f aca="false">IF(A301="PREÇO TOTAL (c/ taxa):",G301,"")</f>
        <v/>
      </c>
      <c r="AC301" s="22"/>
    </row>
    <row r="302" customFormat="false" ht="14.05" hidden="false" customHeight="true" outlineLevel="0" collapsed="false">
      <c r="A302" s="50" t="s">
        <v>256</v>
      </c>
      <c r="B302" s="50"/>
      <c r="C302" s="50"/>
      <c r="D302" s="50"/>
      <c r="E302" s="50"/>
      <c r="F302" s="50"/>
      <c r="G302" s="51" t="n">
        <f aca="false">G297+G301</f>
        <v>11.41</v>
      </c>
      <c r="J302" s="23" t="n">
        <f aca="false">IF(AND(A302&lt;&gt;"",A301=""),J301+1,J301)</f>
        <v>17</v>
      </c>
      <c r="K302" s="23" t="str">
        <f aca="false">IF(C302="M.O.",G302,"")</f>
        <v/>
      </c>
      <c r="L302" s="23" t="str">
        <f aca="false">IF(AND(F302&lt;&gt;"",K302=""),G302,"")</f>
        <v/>
      </c>
      <c r="M302" s="23" t="str">
        <f aca="false">IF(AND(E302="",F302="",D302&lt;&gt;""),A302,"")</f>
        <v/>
      </c>
      <c r="N302" s="23" t="str">
        <f aca="false">IF(M302&lt;&gt;"",SUMIF(J302:J331,J302,K302:K331),"")</f>
        <v/>
      </c>
      <c r="O302" s="23" t="str">
        <f aca="false">IF(M302&lt;&gt;"",SUMIF(J302:J331,J302,L302:L331),"")</f>
        <v/>
      </c>
      <c r="Q302" s="20" t="str">
        <f aca="false">IF(A302="PREÇO TOTAL (c/ taxa):",G302,"")</f>
        <v/>
      </c>
      <c r="AC302" s="22"/>
    </row>
    <row r="303" customFormat="false" ht="14.05" hidden="false" customHeight="true" outlineLevel="0" collapsed="false">
      <c r="A303" s="50" t="s">
        <v>257</v>
      </c>
      <c r="B303" s="50"/>
      <c r="C303" s="50"/>
      <c r="D303" s="50"/>
      <c r="E303" s="50"/>
      <c r="F303" s="50"/>
      <c r="G303" s="51" t="n">
        <v>51</v>
      </c>
      <c r="J303" s="23" t="n">
        <f aca="false">IF(AND(A303&lt;&gt;"",A302=""),J302+1,J302)</f>
        <v>17</v>
      </c>
      <c r="K303" s="23" t="str">
        <f aca="false">IF(C303="M.O.",G303,"")</f>
        <v/>
      </c>
      <c r="L303" s="23" t="str">
        <f aca="false">IF(AND(F303&lt;&gt;"",K303=""),G303,"")</f>
        <v/>
      </c>
      <c r="M303" s="23" t="str">
        <f aca="false">IF(AND(E303="",F303="",D303&lt;&gt;""),A303,"")</f>
        <v/>
      </c>
      <c r="N303" s="23" t="str">
        <f aca="false">IF(M303&lt;&gt;"",SUMIF(J303:J332,J303,K303:K332),"")</f>
        <v/>
      </c>
      <c r="O303" s="23" t="str">
        <f aca="false">IF(M303&lt;&gt;"",SUMIF(J303:J332,J303,L303:L332),"")</f>
        <v/>
      </c>
      <c r="Q303" s="20" t="str">
        <f aca="false">IF(A303="PREÇO TOTAL (c/ taxa):",G303,"")</f>
        <v/>
      </c>
      <c r="AC303" s="22"/>
    </row>
    <row r="304" customFormat="false" ht="14.05" hidden="false" customHeight="true" outlineLevel="0" collapsed="false">
      <c r="A304" s="50" t="s">
        <v>258</v>
      </c>
      <c r="B304" s="50"/>
      <c r="C304" s="50"/>
      <c r="D304" s="50"/>
      <c r="E304" s="50"/>
      <c r="F304" s="50"/>
      <c r="G304" s="51" t="n">
        <f aca="false">TRUNC(G303*G302,2)</f>
        <v>581.91</v>
      </c>
      <c r="J304" s="23" t="n">
        <f aca="false">IF(AND(A304&lt;&gt;"",A303=""),J303+1,J303)</f>
        <v>17</v>
      </c>
      <c r="K304" s="23" t="str">
        <f aca="false">IF(C304="M.O.",G304,"")</f>
        <v/>
      </c>
      <c r="L304" s="23" t="str">
        <f aca="false">IF(AND(F304&lt;&gt;"",K304=""),G304,"")</f>
        <v/>
      </c>
      <c r="M304" s="23" t="str">
        <f aca="false">IF(AND(E304="",F304="",D304&lt;&gt;""),A304,"")</f>
        <v/>
      </c>
      <c r="N304" s="23" t="str">
        <f aca="false">IF(M304&lt;&gt;"",SUMIF(J304:J333,J304,K304:K333),"")</f>
        <v/>
      </c>
      <c r="O304" s="23" t="str">
        <f aca="false">IF(M304&lt;&gt;"",SUMIF(J304:J333,J304,L304:L333),"")</f>
        <v/>
      </c>
      <c r="Q304" s="20" t="n">
        <f aca="false">IF(A304="PREÇO TOTAL (c/ taxa):",G304,"")</f>
        <v>581.91</v>
      </c>
      <c r="AC304" s="22"/>
    </row>
    <row r="305" customFormat="false" ht="14.05" hidden="false" customHeight="true" outlineLevel="0" collapsed="false">
      <c r="A305" s="52"/>
      <c r="B305" s="52"/>
      <c r="C305" s="52"/>
      <c r="D305" s="52"/>
      <c r="E305" s="52"/>
      <c r="F305" s="52"/>
      <c r="G305" s="52"/>
      <c r="J305" s="23" t="n">
        <f aca="false">IF(AND(A305&lt;&gt;"",A304=""),J304+1,J304)</f>
        <v>17</v>
      </c>
      <c r="K305" s="23" t="str">
        <f aca="false">IF(C305="M.O.",G305,"")</f>
        <v/>
      </c>
      <c r="L305" s="23" t="str">
        <f aca="false">IF(AND(F305&lt;&gt;"",K305=""),G305,"")</f>
        <v/>
      </c>
      <c r="M305" s="23" t="str">
        <f aca="false">IF(AND(E305="",F305="",D305&lt;&gt;""),A305,"")</f>
        <v/>
      </c>
      <c r="N305" s="23" t="str">
        <f aca="false">IF(M305&lt;&gt;"",SUMIF(J305:J334,J305,K305:K334),"")</f>
        <v/>
      </c>
      <c r="O305" s="23" t="str">
        <f aca="false">IF(M305&lt;&gt;"",SUMIF(J305:J334,J305,L305:L334),"")</f>
        <v/>
      </c>
      <c r="Q305" s="20" t="str">
        <f aca="false">IF(A305="PREÇO TOTAL (c/ taxa):",G305,"")</f>
        <v/>
      </c>
      <c r="AC305" s="22"/>
    </row>
    <row r="306" customFormat="false" ht="37.3" hidden="false" customHeight="true" outlineLevel="0" collapsed="false">
      <c r="A306" s="44" t="s">
        <v>304</v>
      </c>
      <c r="B306" s="44" t="s">
        <v>305</v>
      </c>
      <c r="C306" s="45" t="s">
        <v>248</v>
      </c>
      <c r="D306" s="45" t="s">
        <v>306</v>
      </c>
      <c r="E306" s="46"/>
      <c r="F306" s="47"/>
      <c r="G306" s="47"/>
      <c r="J306" s="23" t="n">
        <f aca="false">IF(AND(A306&lt;&gt;"",A305=""),J305+1,J305)</f>
        <v>18</v>
      </c>
      <c r="K306" s="23" t="str">
        <f aca="false">IF(C306="M.O.",G306,"")</f>
        <v/>
      </c>
      <c r="L306" s="23" t="str">
        <f aca="false">IF(AND(F306&lt;&gt;"",K306=""),G306,"")</f>
        <v/>
      </c>
      <c r="M306" s="23" t="str">
        <f aca="false">IF(AND(E306="",F306="",D306&lt;&gt;""),A306,"")</f>
        <v>02.01.03</v>
      </c>
      <c r="N306" s="23" t="n">
        <f aca="false">IF(M306&lt;&gt;"",SUMIF(J306:J335,J306,K306:K335),"")</f>
        <v>0.69</v>
      </c>
      <c r="O306" s="23" t="n">
        <f aca="false">IF(M306&lt;&gt;"",SUMIF(J306:J335,J306,L306:L335),"")</f>
        <v>1.3</v>
      </c>
      <c r="Q306" s="20" t="str">
        <f aca="false">IF(A306="PREÇO TOTAL (c/ taxa):",G306,"")</f>
        <v/>
      </c>
      <c r="AC306" s="22"/>
    </row>
    <row r="307" customFormat="false" ht="14.05" hidden="false" customHeight="true" outlineLevel="0" collapsed="false">
      <c r="A307" s="13" t="n">
        <v>2436</v>
      </c>
      <c r="B307" s="48" t="str">
        <f aca="false">VLOOKUP(A307,Insumos!$A$9:$E$160,2,FALSE())</f>
        <v>ELETRICISTA OU OFICIAL ELETRICISTA</v>
      </c>
      <c r="C307" s="49" t="str">
        <f aca="false">VLOOKUP(A307,Insumos!$A$9:$E$160,3,FALSE())</f>
        <v>M.O.</v>
      </c>
      <c r="D307" s="49" t="str">
        <f aca="false">VLOOKUP(A307,Insumos!$A$9:$E$160,4,FALSE())</f>
        <v>H</v>
      </c>
      <c r="E307" s="46" t="n">
        <v>0.03</v>
      </c>
      <c r="F307" s="47" t="n">
        <f aca="false">VLOOKUP(A307,Insumos!$A$9:$E$160,5,FALSE())</f>
        <v>12.74</v>
      </c>
      <c r="G307" s="47" t="n">
        <f aca="false">TRUNC(E307*F307,2)</f>
        <v>0.38</v>
      </c>
      <c r="J307" s="23" t="n">
        <f aca="false">IF(AND(A307&lt;&gt;"",A306=""),J306+1,J306)</f>
        <v>18</v>
      </c>
      <c r="K307" s="23" t="n">
        <f aca="false">IF(C307="M.O.",G307,"")</f>
        <v>0.38</v>
      </c>
      <c r="L307" s="23" t="str">
        <f aca="false">IF(AND(F307&lt;&gt;"",K307=""),G307,"")</f>
        <v/>
      </c>
      <c r="M307" s="23" t="str">
        <f aca="false">IF(AND(E307="",F307="",D307&lt;&gt;""),A307,"")</f>
        <v/>
      </c>
      <c r="N307" s="23" t="str">
        <f aca="false">IF(M307&lt;&gt;"",SUMIF(J307:J336,J307,K307:K336),"")</f>
        <v/>
      </c>
      <c r="O307" s="23" t="str">
        <f aca="false">IF(M307&lt;&gt;"",SUMIF(J307:J336,J307,L307:L336),"")</f>
        <v/>
      </c>
      <c r="Q307" s="20" t="str">
        <f aca="false">IF(A307="PREÇO TOTAL (c/ taxa):",G307,"")</f>
        <v/>
      </c>
      <c r="AC307" s="22"/>
    </row>
    <row r="308" customFormat="false" ht="37.3" hidden="false" customHeight="true" outlineLevel="0" collapsed="false">
      <c r="A308" s="13" t="n">
        <v>2488</v>
      </c>
      <c r="B308" s="48" t="str">
        <f aca="false">VLOOKUP(A308,Insumos!$A$9:$E$160,2,FALSE())</f>
        <v>CONECTOR RETO 3/4" EM FERRO GALV OU ALUMINIO P/ ADAPTAR ENTRADA DE ELETRODUTO METALICO FLEXIVEL EM QUADROS</v>
      </c>
      <c r="C308" s="49" t="str">
        <f aca="false">VLOOKUP(A308,Insumos!$A$9:$E$160,3,FALSE())</f>
        <v>MAT.</v>
      </c>
      <c r="D308" s="49" t="str">
        <f aca="false">VLOOKUP(A308,Insumos!$A$9:$E$160,4,FALSE())</f>
        <v>UN</v>
      </c>
      <c r="E308" s="46" t="n">
        <v>1</v>
      </c>
      <c r="F308" s="47" t="n">
        <f aca="false">VLOOKUP(A308,Insumos!$A$9:$E$160,5,FALSE())</f>
        <v>1.3</v>
      </c>
      <c r="G308" s="47" t="n">
        <f aca="false">TRUNC(E308*F308,2)</f>
        <v>1.3</v>
      </c>
      <c r="J308" s="23" t="n">
        <f aca="false">IF(AND(A308&lt;&gt;"",A307=""),J307+1,J307)</f>
        <v>18</v>
      </c>
      <c r="K308" s="23" t="str">
        <f aca="false">IF(C308="M.O.",G308,"")</f>
        <v/>
      </c>
      <c r="L308" s="23" t="n">
        <f aca="false">IF(AND(F308&lt;&gt;"",K308=""),G308,"")</f>
        <v>1.3</v>
      </c>
      <c r="M308" s="23" t="str">
        <f aca="false">IF(AND(E308="",F308="",D308&lt;&gt;""),A308,"")</f>
        <v/>
      </c>
      <c r="N308" s="23" t="str">
        <f aca="false">IF(M308&lt;&gt;"",SUMIF(J308:J337,J308,K308:K337),"")</f>
        <v/>
      </c>
      <c r="O308" s="23" t="str">
        <f aca="false">IF(M308&lt;&gt;"",SUMIF(J308:J337,J308,L308:L337),"")</f>
        <v/>
      </c>
      <c r="Q308" s="20" t="str">
        <f aca="false">IF(A308="PREÇO TOTAL (c/ taxa):",G308,"")</f>
        <v/>
      </c>
      <c r="AC308" s="22"/>
    </row>
    <row r="309" customFormat="false" ht="14.05" hidden="false" customHeight="true" outlineLevel="0" collapsed="false">
      <c r="A309" s="13" t="n">
        <v>6113</v>
      </c>
      <c r="B309" s="48" t="str">
        <f aca="false">VLOOKUP(A309,Insumos!$A$9:$E$160,2,FALSE())</f>
        <v>AJUDANTE DE ELETRICISTA</v>
      </c>
      <c r="C309" s="49" t="str">
        <f aca="false">VLOOKUP(A309,Insumos!$A$9:$E$160,3,FALSE())</f>
        <v>M.O.</v>
      </c>
      <c r="D309" s="49" t="str">
        <f aca="false">VLOOKUP(A309,Insumos!$A$9:$E$160,4,FALSE())</f>
        <v>H</v>
      </c>
      <c r="E309" s="46" t="n">
        <v>0.03</v>
      </c>
      <c r="F309" s="47" t="n">
        <f aca="false">VLOOKUP(A309,Insumos!$A$9:$E$160,5,FALSE())</f>
        <v>10.35</v>
      </c>
      <c r="G309" s="47" t="n">
        <f aca="false">TRUNC(E309*F309,2)</f>
        <v>0.31</v>
      </c>
      <c r="J309" s="23" t="n">
        <f aca="false">IF(AND(A309&lt;&gt;"",A308=""),J308+1,J308)</f>
        <v>18</v>
      </c>
      <c r="K309" s="23" t="n">
        <f aca="false">IF(C309="M.O.",G309,"")</f>
        <v>0.31</v>
      </c>
      <c r="L309" s="23" t="str">
        <f aca="false">IF(AND(F309&lt;&gt;"",K309=""),G309,"")</f>
        <v/>
      </c>
      <c r="M309" s="23" t="str">
        <f aca="false">IF(AND(E309="",F309="",D309&lt;&gt;""),A309,"")</f>
        <v/>
      </c>
      <c r="N309" s="23" t="str">
        <f aca="false">IF(M309&lt;&gt;"",SUMIF(J309:J338,J309,K309:K338),"")</f>
        <v/>
      </c>
      <c r="O309" s="23" t="str">
        <f aca="false">IF(M309&lt;&gt;"",SUMIF(J309:J338,J309,L309:L338),"")</f>
        <v/>
      </c>
      <c r="Q309" s="20" t="str">
        <f aca="false">IF(A309="PREÇO TOTAL (c/ taxa):",G309,"")</f>
        <v/>
      </c>
      <c r="AC309" s="22"/>
    </row>
    <row r="310" customFormat="false" ht="14.05" hidden="false" customHeight="true" outlineLevel="0" collapsed="false">
      <c r="A310" s="50" t="s">
        <v>229</v>
      </c>
      <c r="B310" s="50"/>
      <c r="C310" s="50"/>
      <c r="D310" s="50"/>
      <c r="E310" s="50"/>
      <c r="F310" s="50"/>
      <c r="G310" s="51" t="n">
        <f aca="false">SUMIF(J261:J309,J310,K261:K309)</f>
        <v>0.69</v>
      </c>
      <c r="J310" s="23" t="n">
        <f aca="false">IF(AND(A310&lt;&gt;"",A309=""),J309+1,J309)</f>
        <v>18</v>
      </c>
      <c r="K310" s="23" t="str">
        <f aca="false">IF(C310="M.O.",G310,"")</f>
        <v/>
      </c>
      <c r="L310" s="23" t="str">
        <f aca="false">IF(AND(F310&lt;&gt;"",K310=""),G310,"")</f>
        <v/>
      </c>
      <c r="M310" s="23" t="str">
        <f aca="false">IF(AND(E310="",F310="",D310&lt;&gt;""),A310,"")</f>
        <v/>
      </c>
      <c r="N310" s="23" t="str">
        <f aca="false">IF(M310&lt;&gt;"",SUMIF(J310:J339,J310,K310:K339),"")</f>
        <v/>
      </c>
      <c r="O310" s="23" t="str">
        <f aca="false">IF(M310&lt;&gt;"",SUMIF(J310:J339,J310,L310:L339),"")</f>
        <v/>
      </c>
      <c r="Q310" s="20" t="str">
        <f aca="false">IF(A310="PREÇO TOTAL (c/ taxa):",G310,"")</f>
        <v/>
      </c>
      <c r="AC310" s="22"/>
    </row>
    <row r="311" customFormat="false" ht="14.05" hidden="false" customHeight="true" outlineLevel="0" collapsed="false">
      <c r="A311" s="50" t="s">
        <v>232</v>
      </c>
      <c r="B311" s="50"/>
      <c r="C311" s="50"/>
      <c r="D311" s="50"/>
      <c r="E311" s="50"/>
      <c r="F311" s="50"/>
      <c r="G311" s="51" t="n">
        <f aca="false">SUMIF(J262:J310,J311,L262:L310)</f>
        <v>1.3</v>
      </c>
      <c r="J311" s="23" t="n">
        <f aca="false">IF(AND(A311&lt;&gt;"",A310=""),J310+1,J310)</f>
        <v>18</v>
      </c>
      <c r="K311" s="23" t="str">
        <f aca="false">IF(C311="M.O.",G311,"")</f>
        <v/>
      </c>
      <c r="L311" s="23" t="str">
        <f aca="false">IF(AND(F311&lt;&gt;"",K311=""),G311,"")</f>
        <v/>
      </c>
      <c r="M311" s="23" t="str">
        <f aca="false">IF(AND(E311="",F311="",D311&lt;&gt;""),A311,"")</f>
        <v/>
      </c>
      <c r="N311" s="23" t="str">
        <f aca="false">IF(M311&lt;&gt;"",SUMIF(J311:J340,J311,K311:K340),"")</f>
        <v/>
      </c>
      <c r="O311" s="23" t="str">
        <f aca="false">IF(M311&lt;&gt;"",SUMIF(J311:J340,J311,L311:L340),"")</f>
        <v/>
      </c>
      <c r="Q311" s="20" t="str">
        <f aca="false">IF(A311="PREÇO TOTAL (c/ taxa):",G311,"")</f>
        <v/>
      </c>
      <c r="AC311" s="22"/>
    </row>
    <row r="312" customFormat="false" ht="14.05" hidden="false" customHeight="true" outlineLevel="0" collapsed="false">
      <c r="A312" s="50" t="s">
        <v>250</v>
      </c>
      <c r="B312" s="50"/>
      <c r="C312" s="50"/>
      <c r="D312" s="50"/>
      <c r="E312" s="50"/>
      <c r="F312" s="50"/>
      <c r="G312" s="51" t="n">
        <f aca="false">SUM(G310:G311)</f>
        <v>1.99</v>
      </c>
      <c r="J312" s="23" t="n">
        <f aca="false">IF(AND(A312&lt;&gt;"",A311=""),J311+1,J311)</f>
        <v>18</v>
      </c>
      <c r="K312" s="23" t="str">
        <f aca="false">IF(C312="M.O.",G312,"")</f>
        <v/>
      </c>
      <c r="L312" s="23" t="str">
        <f aca="false">IF(AND(F312&lt;&gt;"",K312=""),G312,"")</f>
        <v/>
      </c>
      <c r="M312" s="23" t="str">
        <f aca="false">IF(AND(E312="",F312="",D312&lt;&gt;""),A312,"")</f>
        <v/>
      </c>
      <c r="N312" s="23" t="str">
        <f aca="false">IF(M312&lt;&gt;"",SUMIF(J312:J341,J312,K312:K341),"")</f>
        <v/>
      </c>
      <c r="O312" s="23" t="str">
        <f aca="false">IF(M312&lt;&gt;"",SUMIF(J312:J341,J312,L312:L341),"")</f>
        <v/>
      </c>
      <c r="Q312" s="20" t="str">
        <f aca="false">IF(A312="PREÇO TOTAL (c/ taxa):",G312,"")</f>
        <v/>
      </c>
      <c r="AC312" s="22"/>
    </row>
    <row r="313" customFormat="false" ht="14.05" hidden="false" customHeight="true" outlineLevel="0" collapsed="false">
      <c r="A313" s="50" t="s">
        <v>251</v>
      </c>
      <c r="B313" s="50"/>
      <c r="C313" s="50"/>
      <c r="D313" s="50"/>
      <c r="E313" s="50"/>
      <c r="F313" s="50"/>
      <c r="G313" s="51" t="n">
        <v>0</v>
      </c>
      <c r="J313" s="23" t="n">
        <f aca="false">IF(AND(A313&lt;&gt;"",A312=""),J312+1,J312)</f>
        <v>18</v>
      </c>
      <c r="K313" s="23" t="str">
        <f aca="false">IF(C313="M.O.",G313,"")</f>
        <v/>
      </c>
      <c r="L313" s="23" t="str">
        <f aca="false">IF(AND(F313&lt;&gt;"",K313=""),G313,"")</f>
        <v/>
      </c>
      <c r="M313" s="23" t="str">
        <f aca="false">IF(AND(E313="",F313="",D313&lt;&gt;""),A313,"")</f>
        <v/>
      </c>
      <c r="N313" s="23" t="str">
        <f aca="false">IF(M313&lt;&gt;"",SUMIF(J313:J342,J313,K313:K342),"")</f>
        <v/>
      </c>
      <c r="O313" s="23" t="str">
        <f aca="false">IF(M313&lt;&gt;"",SUMIF(J313:J342,J313,L313:L342),"")</f>
        <v/>
      </c>
      <c r="Q313" s="20" t="str">
        <f aca="false">IF(A313="PREÇO TOTAL (c/ taxa):",G313,"")</f>
        <v/>
      </c>
      <c r="AC313" s="22"/>
    </row>
    <row r="314" customFormat="false" ht="14.05" hidden="false" customHeight="true" outlineLevel="0" collapsed="false">
      <c r="A314" s="50" t="s">
        <v>252</v>
      </c>
      <c r="B314" s="50"/>
      <c r="C314" s="50"/>
      <c r="D314" s="50"/>
      <c r="E314" s="50"/>
      <c r="F314" s="50"/>
      <c r="G314" s="51" t="n">
        <f aca="false">TRUNC(G312*$G$9,2)</f>
        <v>0.5</v>
      </c>
      <c r="J314" s="23" t="n">
        <f aca="false">IF(AND(A314&lt;&gt;"",A313=""),J313+1,J313)</f>
        <v>18</v>
      </c>
      <c r="K314" s="23" t="str">
        <f aca="false">IF(C314="M.O.",G314,"")</f>
        <v/>
      </c>
      <c r="L314" s="23" t="str">
        <f aca="false">IF(AND(F314&lt;&gt;"",K314=""),G314,"")</f>
        <v/>
      </c>
      <c r="M314" s="23" t="str">
        <f aca="false">IF(AND(E314="",F314="",D314&lt;&gt;""),A314,"")</f>
        <v/>
      </c>
      <c r="N314" s="23" t="str">
        <f aca="false">IF(M314&lt;&gt;"",SUMIF(J314:J343,J314,K314:K343),"")</f>
        <v/>
      </c>
      <c r="O314" s="23" t="str">
        <f aca="false">IF(M314&lt;&gt;"",SUMIF(J314:J343,J314,L314:L343),"")</f>
        <v/>
      </c>
      <c r="Q314" s="20" t="str">
        <f aca="false">IF(A314="PREÇO TOTAL (c/ taxa):",G314,"")</f>
        <v/>
      </c>
      <c r="AC314" s="22"/>
    </row>
    <row r="315" customFormat="false" ht="14.05" hidden="false" customHeight="true" outlineLevel="0" collapsed="false">
      <c r="A315" s="50" t="s">
        <v>253</v>
      </c>
      <c r="B315" s="50"/>
      <c r="C315" s="50"/>
      <c r="D315" s="50"/>
      <c r="E315" s="50"/>
      <c r="F315" s="50"/>
      <c r="G315" s="51" t="n">
        <v>0</v>
      </c>
      <c r="J315" s="23" t="n">
        <f aca="false">IF(AND(A315&lt;&gt;"",A314=""),J314+1,J314)</f>
        <v>18</v>
      </c>
      <c r="K315" s="23" t="str">
        <f aca="false">IF(C315="M.O.",G315,"")</f>
        <v/>
      </c>
      <c r="L315" s="23" t="str">
        <f aca="false">IF(AND(F315&lt;&gt;"",K315=""),G315,"")</f>
        <v/>
      </c>
      <c r="M315" s="23" t="str">
        <f aca="false">IF(AND(E315="",F315="",D315&lt;&gt;""),A315,"")</f>
        <v/>
      </c>
      <c r="N315" s="23" t="str">
        <f aca="false">IF(M315&lt;&gt;"",SUMIF(J315:J344,J315,K315:K344),"")</f>
        <v/>
      </c>
      <c r="O315" s="23" t="str">
        <f aca="false">IF(M315&lt;&gt;"",SUMIF(J315:J344,J315,L315:L344),"")</f>
        <v/>
      </c>
      <c r="Q315" s="20" t="str">
        <f aca="false">IF(A315="PREÇO TOTAL (c/ taxa):",G315,"")</f>
        <v/>
      </c>
      <c r="AC315" s="22"/>
    </row>
    <row r="316" customFormat="false" ht="14.05" hidden="false" customHeight="true" outlineLevel="0" collapsed="false">
      <c r="A316" s="50" t="s">
        <v>254</v>
      </c>
      <c r="B316" s="50"/>
      <c r="C316" s="50"/>
      <c r="D316" s="50"/>
      <c r="E316" s="50"/>
      <c r="F316" s="50"/>
      <c r="G316" s="51" t="n">
        <f aca="false">SUM(G313:G315)</f>
        <v>0.5</v>
      </c>
      <c r="J316" s="23" t="n">
        <f aca="false">IF(AND(A316&lt;&gt;"",A315=""),J315+1,J315)</f>
        <v>18</v>
      </c>
      <c r="K316" s="23" t="str">
        <f aca="false">IF(C316="M.O.",G316,"")</f>
        <v/>
      </c>
      <c r="L316" s="23" t="str">
        <f aca="false">IF(AND(F316&lt;&gt;"",K316=""),G316,"")</f>
        <v/>
      </c>
      <c r="M316" s="23" t="str">
        <f aca="false">IF(AND(E316="",F316="",D316&lt;&gt;""),A316,"")</f>
        <v/>
      </c>
      <c r="N316" s="23" t="str">
        <f aca="false">IF(M316&lt;&gt;"",SUMIF(J316:J345,J316,K316:K345),"")</f>
        <v/>
      </c>
      <c r="O316" s="23" t="str">
        <f aca="false">IF(M316&lt;&gt;"",SUMIF(J316:J345,J316,L316:L345),"")</f>
        <v/>
      </c>
      <c r="Q316" s="20" t="str">
        <f aca="false">IF(A316="PREÇO TOTAL (c/ taxa):",G316,"")</f>
        <v/>
      </c>
      <c r="AC316" s="22"/>
    </row>
    <row r="317" customFormat="false" ht="14.05" hidden="false" customHeight="true" outlineLevel="0" collapsed="false">
      <c r="A317" s="50" t="s">
        <v>256</v>
      </c>
      <c r="B317" s="50"/>
      <c r="C317" s="50"/>
      <c r="D317" s="50"/>
      <c r="E317" s="50"/>
      <c r="F317" s="50"/>
      <c r="G317" s="51" t="n">
        <f aca="false">G312+G316</f>
        <v>2.49</v>
      </c>
      <c r="J317" s="23" t="n">
        <f aca="false">IF(AND(A317&lt;&gt;"",A316=""),J316+1,J316)</f>
        <v>18</v>
      </c>
      <c r="K317" s="23" t="str">
        <f aca="false">IF(C317="M.O.",G317,"")</f>
        <v/>
      </c>
      <c r="L317" s="23" t="str">
        <f aca="false">IF(AND(F317&lt;&gt;"",K317=""),G317,"")</f>
        <v/>
      </c>
      <c r="M317" s="23" t="str">
        <f aca="false">IF(AND(E317="",F317="",D317&lt;&gt;""),A317,"")</f>
        <v/>
      </c>
      <c r="N317" s="23" t="str">
        <f aca="false">IF(M317&lt;&gt;"",SUMIF(J317:J346,J317,K317:K346),"")</f>
        <v/>
      </c>
      <c r="O317" s="23" t="str">
        <f aca="false">IF(M317&lt;&gt;"",SUMIF(J317:J346,J317,L317:L346),"")</f>
        <v/>
      </c>
      <c r="Q317" s="20" t="str">
        <f aca="false">IF(A317="PREÇO TOTAL (c/ taxa):",G317,"")</f>
        <v/>
      </c>
      <c r="AC317" s="22"/>
    </row>
    <row r="318" customFormat="false" ht="14.05" hidden="false" customHeight="true" outlineLevel="0" collapsed="false">
      <c r="A318" s="50" t="s">
        <v>257</v>
      </c>
      <c r="B318" s="50"/>
      <c r="C318" s="50"/>
      <c r="D318" s="50"/>
      <c r="E318" s="50"/>
      <c r="F318" s="50"/>
      <c r="G318" s="51" t="n">
        <v>101</v>
      </c>
      <c r="J318" s="23" t="n">
        <f aca="false">IF(AND(A318&lt;&gt;"",A317=""),J317+1,J317)</f>
        <v>18</v>
      </c>
      <c r="K318" s="23" t="str">
        <f aca="false">IF(C318="M.O.",G318,"")</f>
        <v/>
      </c>
      <c r="L318" s="23" t="str">
        <f aca="false">IF(AND(F318&lt;&gt;"",K318=""),G318,"")</f>
        <v/>
      </c>
      <c r="M318" s="23" t="str">
        <f aca="false">IF(AND(E318="",F318="",D318&lt;&gt;""),A318,"")</f>
        <v/>
      </c>
      <c r="N318" s="23" t="str">
        <f aca="false">IF(M318&lt;&gt;"",SUMIF(J318:J347,J318,K318:K347),"")</f>
        <v/>
      </c>
      <c r="O318" s="23" t="str">
        <f aca="false">IF(M318&lt;&gt;"",SUMIF(J318:J347,J318,L318:L347),"")</f>
        <v/>
      </c>
      <c r="Q318" s="20" t="str">
        <f aca="false">IF(A318="PREÇO TOTAL (c/ taxa):",G318,"")</f>
        <v/>
      </c>
      <c r="AC318" s="22"/>
    </row>
    <row r="319" customFormat="false" ht="14.05" hidden="false" customHeight="true" outlineLevel="0" collapsed="false">
      <c r="A319" s="50" t="s">
        <v>258</v>
      </c>
      <c r="B319" s="50"/>
      <c r="C319" s="50"/>
      <c r="D319" s="50"/>
      <c r="E319" s="50"/>
      <c r="F319" s="50"/>
      <c r="G319" s="51" t="n">
        <f aca="false">TRUNC(G318*G317,2)</f>
        <v>251.49</v>
      </c>
      <c r="J319" s="23" t="n">
        <f aca="false">IF(AND(A319&lt;&gt;"",A318=""),J318+1,J318)</f>
        <v>18</v>
      </c>
      <c r="K319" s="23" t="str">
        <f aca="false">IF(C319="M.O.",G319,"")</f>
        <v/>
      </c>
      <c r="L319" s="23" t="str">
        <f aca="false">IF(AND(F319&lt;&gt;"",K319=""),G319,"")</f>
        <v/>
      </c>
      <c r="M319" s="23" t="str">
        <f aca="false">IF(AND(E319="",F319="",D319&lt;&gt;""),A319,"")</f>
        <v/>
      </c>
      <c r="N319" s="23" t="str">
        <f aca="false">IF(M319&lt;&gt;"",SUMIF(J319:J348,J319,K319:K348),"")</f>
        <v/>
      </c>
      <c r="O319" s="23" t="str">
        <f aca="false">IF(M319&lt;&gt;"",SUMIF(J319:J348,J319,L319:L348),"")</f>
        <v/>
      </c>
      <c r="Q319" s="20" t="n">
        <f aca="false">IF(A319="PREÇO TOTAL (c/ taxa):",G319,"")</f>
        <v>251.49</v>
      </c>
      <c r="AC319" s="22"/>
    </row>
    <row r="320" customFormat="false" ht="14.05" hidden="false" customHeight="true" outlineLevel="0" collapsed="false">
      <c r="A320" s="52"/>
      <c r="B320" s="52"/>
      <c r="C320" s="52"/>
      <c r="D320" s="52"/>
      <c r="E320" s="52"/>
      <c r="F320" s="52"/>
      <c r="G320" s="52"/>
      <c r="J320" s="23" t="n">
        <f aca="false">IF(AND(A320&lt;&gt;"",A319=""),J319+1,J319)</f>
        <v>18</v>
      </c>
      <c r="K320" s="23" t="str">
        <f aca="false">IF(C320="M.O.",G320,"")</f>
        <v/>
      </c>
      <c r="L320" s="23" t="str">
        <f aca="false">IF(AND(F320&lt;&gt;"",K320=""),G320,"")</f>
        <v/>
      </c>
      <c r="M320" s="23" t="str">
        <f aca="false">IF(AND(E320="",F320="",D320&lt;&gt;""),A320,"")</f>
        <v/>
      </c>
      <c r="N320" s="23" t="str">
        <f aca="false">IF(M320&lt;&gt;"",SUMIF(J320:J349,J320,K320:K349),"")</f>
        <v/>
      </c>
      <c r="O320" s="23" t="str">
        <f aca="false">IF(M320&lt;&gt;"",SUMIF(J320:J349,J320,L320:L349),"")</f>
        <v/>
      </c>
      <c r="Q320" s="20" t="str">
        <f aca="false">IF(A320="PREÇO TOTAL (c/ taxa):",G320,"")</f>
        <v/>
      </c>
      <c r="AC320" s="22"/>
    </row>
    <row r="321" customFormat="false" ht="37.3" hidden="false" customHeight="true" outlineLevel="0" collapsed="false">
      <c r="A321" s="44" t="s">
        <v>307</v>
      </c>
      <c r="B321" s="44" t="s">
        <v>308</v>
      </c>
      <c r="C321" s="45" t="s">
        <v>248</v>
      </c>
      <c r="D321" s="45" t="s">
        <v>306</v>
      </c>
      <c r="E321" s="46"/>
      <c r="F321" s="47"/>
      <c r="G321" s="47"/>
      <c r="J321" s="23" t="n">
        <f aca="false">IF(AND(A321&lt;&gt;"",A320=""),J320+1,J320)</f>
        <v>19</v>
      </c>
      <c r="K321" s="23" t="str">
        <f aca="false">IF(C321="M.O.",G321,"")</f>
        <v/>
      </c>
      <c r="L321" s="23" t="str">
        <f aca="false">IF(AND(F321&lt;&gt;"",K321=""),G321,"")</f>
        <v/>
      </c>
      <c r="M321" s="23" t="str">
        <f aca="false">IF(AND(E321="",F321="",D321&lt;&gt;""),A321,"")</f>
        <v>02.01.04</v>
      </c>
      <c r="N321" s="23" t="n">
        <f aca="false">IF(M321&lt;&gt;"",SUMIF(J321:J350,J321,K321:K350),"")</f>
        <v>3.18</v>
      </c>
      <c r="O321" s="23" t="n">
        <f aca="false">IF(M321&lt;&gt;"",SUMIF(J321:J350,J321,L321:L350),"")</f>
        <v>16.87</v>
      </c>
      <c r="Q321" s="20" t="str">
        <f aca="false">IF(A321="PREÇO TOTAL (c/ taxa):",G321,"")</f>
        <v/>
      </c>
      <c r="AC321" s="22"/>
    </row>
    <row r="322" customFormat="false" ht="25.35" hidden="false" customHeight="true" outlineLevel="0" collapsed="false">
      <c r="A322" s="13" t="n">
        <v>851</v>
      </c>
      <c r="B322" s="48" t="str">
        <f aca="false">VLOOKUP(A322,Insumos!$A$9:$E$160,2,FALSE())</f>
        <v>BUCHA E ARRUELA ALUMINIO FUNDIDO P/ ELETRODUTO 20MM (3/4)</v>
      </c>
      <c r="C322" s="49" t="str">
        <f aca="false">VLOOKUP(A322,Insumos!$A$9:$E$160,3,FALSE())</f>
        <v>MAT.</v>
      </c>
      <c r="D322" s="49" t="str">
        <f aca="false">VLOOKUP(A322,Insumos!$A$9:$E$160,4,FALSE())</f>
        <v>CJ</v>
      </c>
      <c r="E322" s="46" t="n">
        <v>4</v>
      </c>
      <c r="F322" s="47" t="n">
        <f aca="false">VLOOKUP(A322,Insumos!$A$9:$E$160,5,FALSE())</f>
        <v>0.8</v>
      </c>
      <c r="G322" s="47" t="n">
        <f aca="false">TRUNC(E322*F322,2)</f>
        <v>3.2</v>
      </c>
      <c r="J322" s="23" t="n">
        <f aca="false">IF(AND(A322&lt;&gt;"",A321=""),J321+1,J321)</f>
        <v>19</v>
      </c>
      <c r="K322" s="23" t="str">
        <f aca="false">IF(C322="M.O.",G322,"")</f>
        <v/>
      </c>
      <c r="L322" s="23" t="n">
        <f aca="false">IF(AND(F322&lt;&gt;"",K322=""),G322,"")</f>
        <v>3.2</v>
      </c>
      <c r="M322" s="23" t="str">
        <f aca="false">IF(AND(E322="",F322="",D322&lt;&gt;""),A322,"")</f>
        <v/>
      </c>
      <c r="N322" s="23" t="str">
        <f aca="false">IF(M322&lt;&gt;"",SUMIF(J322:J351,J322,K322:K351),"")</f>
        <v/>
      </c>
      <c r="O322" s="23" t="str">
        <f aca="false">IF(M322&lt;&gt;"",SUMIF(J322:J351,J322,L322:L351),"")</f>
        <v/>
      </c>
      <c r="Q322" s="20" t="str">
        <f aca="false">IF(A322="PREÇO TOTAL (c/ taxa):",G322,"")</f>
        <v/>
      </c>
      <c r="AC322" s="22"/>
    </row>
    <row r="323" customFormat="false" ht="14.05" hidden="false" customHeight="true" outlineLevel="0" collapsed="false">
      <c r="A323" s="13" t="n">
        <v>2436</v>
      </c>
      <c r="B323" s="48" t="str">
        <f aca="false">VLOOKUP(A323,Insumos!$A$9:$E$160,2,FALSE())</f>
        <v>ELETRICISTA OU OFICIAL ELETRICISTA</v>
      </c>
      <c r="C323" s="49" t="str">
        <f aca="false">VLOOKUP(A323,Insumos!$A$9:$E$160,3,FALSE())</f>
        <v>M.O.</v>
      </c>
      <c r="D323" s="49" t="str">
        <f aca="false">VLOOKUP(A323,Insumos!$A$9:$E$160,4,FALSE())</f>
        <v>H</v>
      </c>
      <c r="E323" s="46" t="n">
        <v>0.25</v>
      </c>
      <c r="F323" s="47" t="n">
        <f aca="false">VLOOKUP(A323,Insumos!$A$9:$E$160,5,FALSE())</f>
        <v>12.74</v>
      </c>
      <c r="G323" s="47" t="n">
        <f aca="false">TRUNC(E323*F323,2)</f>
        <v>3.18</v>
      </c>
      <c r="J323" s="23" t="n">
        <f aca="false">IF(AND(A323&lt;&gt;"",A322=""),J322+1,J322)</f>
        <v>19</v>
      </c>
      <c r="K323" s="23" t="n">
        <f aca="false">IF(C323="M.O.",G323,"")</f>
        <v>3.18</v>
      </c>
      <c r="L323" s="23" t="str">
        <f aca="false">IF(AND(F323&lt;&gt;"",K323=""),G323,"")</f>
        <v/>
      </c>
      <c r="M323" s="23" t="str">
        <f aca="false">IF(AND(E323="",F323="",D323&lt;&gt;""),A323,"")</f>
        <v/>
      </c>
      <c r="N323" s="23" t="str">
        <f aca="false">IF(M323&lt;&gt;"",SUMIF(J323:J352,J323,K323:K352),"")</f>
        <v/>
      </c>
      <c r="O323" s="23" t="str">
        <f aca="false">IF(M323&lt;&gt;"",SUMIF(J323:J352,J323,L323:L352),"")</f>
        <v/>
      </c>
      <c r="Q323" s="20" t="str">
        <f aca="false">IF(A323="PREÇO TOTAL (c/ taxa):",G323,"")</f>
        <v/>
      </c>
      <c r="AC323" s="22"/>
    </row>
    <row r="324" customFormat="false" ht="25.35" hidden="false" customHeight="true" outlineLevel="0" collapsed="false">
      <c r="A324" s="13" t="n">
        <v>2580</v>
      </c>
      <c r="B324" s="48" t="str">
        <f aca="false">VLOOKUP(A324,Insumos!$A$9:$E$160,2,FALSE())</f>
        <v>CONDULETE TIPO "X" EM LIGA ALUMINIO P/ ELETRODUTO ROSCADO 3/4"</v>
      </c>
      <c r="C324" s="49" t="str">
        <f aca="false">VLOOKUP(A324,Insumos!$A$9:$E$160,3,FALSE())</f>
        <v>MAT.</v>
      </c>
      <c r="D324" s="49" t="str">
        <f aca="false">VLOOKUP(A324,Insumos!$A$9:$E$160,4,FALSE())</f>
        <v>UN</v>
      </c>
      <c r="E324" s="46" t="n">
        <v>1</v>
      </c>
      <c r="F324" s="47" t="n">
        <f aca="false">VLOOKUP(A324,Insumos!$A$9:$E$160,5,FALSE())</f>
        <v>10.19</v>
      </c>
      <c r="G324" s="47" t="n">
        <f aca="false">TRUNC(E324*F324,2)</f>
        <v>10.19</v>
      </c>
      <c r="J324" s="23" t="n">
        <f aca="false">IF(AND(A324&lt;&gt;"",A323=""),J323+1,J323)</f>
        <v>19</v>
      </c>
      <c r="K324" s="23" t="str">
        <f aca="false">IF(C324="M.O.",G324,"")</f>
        <v/>
      </c>
      <c r="L324" s="23" t="n">
        <f aca="false">IF(AND(F324&lt;&gt;"",K324=""),G324,"")</f>
        <v>10.19</v>
      </c>
      <c r="M324" s="23" t="str">
        <f aca="false">IF(AND(E324="",F324="",D324&lt;&gt;""),A324,"")</f>
        <v/>
      </c>
      <c r="N324" s="23" t="str">
        <f aca="false">IF(M324&lt;&gt;"",SUMIF(J324:J353,J324,K324:K353),"")</f>
        <v/>
      </c>
      <c r="O324" s="23" t="str">
        <f aca="false">IF(M324&lt;&gt;"",SUMIF(J324:J353,J324,L324:L353),"")</f>
        <v/>
      </c>
      <c r="Q324" s="20" t="str">
        <f aca="false">IF(A324="PREÇO TOTAL (c/ taxa):",G324,"")</f>
        <v/>
      </c>
      <c r="AC324" s="22"/>
    </row>
    <row r="325" customFormat="false" ht="14.05" hidden="false" customHeight="true" outlineLevel="0" collapsed="false">
      <c r="A325" s="13" t="n">
        <v>7543</v>
      </c>
      <c r="B325" s="48" t="str">
        <f aca="false">VLOOKUP(A325,Insumos!$A$9:$E$160,2,FALSE())</f>
        <v>TAMPA CEGA EM PVC P/CONDULETE 4 X 2"</v>
      </c>
      <c r="C325" s="49" t="str">
        <f aca="false">VLOOKUP(A325,Insumos!$A$9:$E$160,3,FALSE())</f>
        <v>MAT.</v>
      </c>
      <c r="D325" s="49" t="str">
        <f aca="false">VLOOKUP(A325,Insumos!$A$9:$E$160,4,FALSE())</f>
        <v>UN</v>
      </c>
      <c r="E325" s="46" t="n">
        <v>1</v>
      </c>
      <c r="F325" s="47" t="n">
        <f aca="false">VLOOKUP(A325,Insumos!$A$9:$E$160,5,FALSE())</f>
        <v>3.48</v>
      </c>
      <c r="G325" s="47" t="n">
        <f aca="false">TRUNC(E325*F325,2)</f>
        <v>3.48</v>
      </c>
      <c r="J325" s="23" t="n">
        <f aca="false">IF(AND(A325&lt;&gt;"",A324=""),J324+1,J324)</f>
        <v>19</v>
      </c>
      <c r="K325" s="23" t="str">
        <f aca="false">IF(C325="M.O.",G325,"")</f>
        <v/>
      </c>
      <c r="L325" s="23" t="n">
        <f aca="false">IF(AND(F325&lt;&gt;"",K325=""),G325,"")</f>
        <v>3.48</v>
      </c>
      <c r="M325" s="23" t="str">
        <f aca="false">IF(AND(E325="",F325="",D325&lt;&gt;""),A325,"")</f>
        <v/>
      </c>
      <c r="N325" s="23" t="str">
        <f aca="false">IF(M325&lt;&gt;"",SUMIF(J325:J354,J325,K325:K354),"")</f>
        <v/>
      </c>
      <c r="O325" s="23" t="str">
        <f aca="false">IF(M325&lt;&gt;"",SUMIF(J325:J354,J325,L325:L354),"")</f>
        <v/>
      </c>
      <c r="Q325" s="20" t="str">
        <f aca="false">IF(A325="PREÇO TOTAL (c/ taxa):",G325,"")</f>
        <v/>
      </c>
      <c r="AC325" s="22"/>
    </row>
    <row r="326" customFormat="false" ht="14.05" hidden="false" customHeight="true" outlineLevel="0" collapsed="false">
      <c r="A326" s="50" t="s">
        <v>229</v>
      </c>
      <c r="B326" s="50"/>
      <c r="C326" s="50"/>
      <c r="D326" s="50"/>
      <c r="E326" s="50"/>
      <c r="F326" s="50"/>
      <c r="G326" s="51" t="n">
        <f aca="false">SUMIF(J277:J325,J326,K277:K325)</f>
        <v>3.18</v>
      </c>
      <c r="J326" s="23" t="n">
        <f aca="false">IF(AND(A326&lt;&gt;"",A325=""),J325+1,J325)</f>
        <v>19</v>
      </c>
      <c r="K326" s="23" t="str">
        <f aca="false">IF(C326="M.O.",G326,"")</f>
        <v/>
      </c>
      <c r="L326" s="23" t="str">
        <f aca="false">IF(AND(F326&lt;&gt;"",K326=""),G326,"")</f>
        <v/>
      </c>
      <c r="M326" s="23" t="str">
        <f aca="false">IF(AND(E326="",F326="",D326&lt;&gt;""),A326,"")</f>
        <v/>
      </c>
      <c r="N326" s="23" t="str">
        <f aca="false">IF(M326&lt;&gt;"",SUMIF(J326:J355,J326,K326:K355),"")</f>
        <v/>
      </c>
      <c r="O326" s="23" t="str">
        <f aca="false">IF(M326&lt;&gt;"",SUMIF(J326:J355,J326,L326:L355),"")</f>
        <v/>
      </c>
      <c r="Q326" s="20" t="str">
        <f aca="false">IF(A326="PREÇO TOTAL (c/ taxa):",G326,"")</f>
        <v/>
      </c>
      <c r="AC326" s="22"/>
    </row>
    <row r="327" customFormat="false" ht="14.05" hidden="false" customHeight="true" outlineLevel="0" collapsed="false">
      <c r="A327" s="50" t="s">
        <v>232</v>
      </c>
      <c r="B327" s="50"/>
      <c r="C327" s="50"/>
      <c r="D327" s="50"/>
      <c r="E327" s="50"/>
      <c r="F327" s="50"/>
      <c r="G327" s="51" t="n">
        <f aca="false">SUMIF(J278:J326,J327,L278:L326)</f>
        <v>16.87</v>
      </c>
      <c r="J327" s="23" t="n">
        <f aca="false">IF(AND(A327&lt;&gt;"",A326=""),J326+1,J326)</f>
        <v>19</v>
      </c>
      <c r="K327" s="23" t="str">
        <f aca="false">IF(C327="M.O.",G327,"")</f>
        <v/>
      </c>
      <c r="L327" s="23" t="str">
        <f aca="false">IF(AND(F327&lt;&gt;"",K327=""),G327,"")</f>
        <v/>
      </c>
      <c r="M327" s="23" t="str">
        <f aca="false">IF(AND(E327="",F327="",D327&lt;&gt;""),A327,"")</f>
        <v/>
      </c>
      <c r="N327" s="23" t="str">
        <f aca="false">IF(M327&lt;&gt;"",SUMIF(J327:J356,J327,K327:K356),"")</f>
        <v/>
      </c>
      <c r="O327" s="23" t="str">
        <f aca="false">IF(M327&lt;&gt;"",SUMIF(J327:J356,J327,L327:L356),"")</f>
        <v/>
      </c>
      <c r="Q327" s="20" t="str">
        <f aca="false">IF(A327="PREÇO TOTAL (c/ taxa):",G327,"")</f>
        <v/>
      </c>
      <c r="AC327" s="22"/>
    </row>
    <row r="328" customFormat="false" ht="14.05" hidden="false" customHeight="true" outlineLevel="0" collapsed="false">
      <c r="A328" s="50" t="s">
        <v>250</v>
      </c>
      <c r="B328" s="50"/>
      <c r="C328" s="50"/>
      <c r="D328" s="50"/>
      <c r="E328" s="50"/>
      <c r="F328" s="50"/>
      <c r="G328" s="51" t="n">
        <f aca="false">SUM(G326:G327)</f>
        <v>20.05</v>
      </c>
      <c r="J328" s="23" t="n">
        <f aca="false">IF(AND(A328&lt;&gt;"",A327=""),J327+1,J327)</f>
        <v>19</v>
      </c>
      <c r="K328" s="23" t="str">
        <f aca="false">IF(C328="M.O.",G328,"")</f>
        <v/>
      </c>
      <c r="L328" s="23" t="str">
        <f aca="false">IF(AND(F328&lt;&gt;"",K328=""),G328,"")</f>
        <v/>
      </c>
      <c r="M328" s="23" t="str">
        <f aca="false">IF(AND(E328="",F328="",D328&lt;&gt;""),A328,"")</f>
        <v/>
      </c>
      <c r="N328" s="23" t="str">
        <f aca="false">IF(M328&lt;&gt;"",SUMIF(J328:J357,J328,K328:K357),"")</f>
        <v/>
      </c>
      <c r="O328" s="23" t="str">
        <f aca="false">IF(M328&lt;&gt;"",SUMIF(J328:J357,J328,L328:L357),"")</f>
        <v/>
      </c>
      <c r="Q328" s="20" t="str">
        <f aca="false">IF(A328="PREÇO TOTAL (c/ taxa):",G328,"")</f>
        <v/>
      </c>
      <c r="AC328" s="22"/>
    </row>
    <row r="329" customFormat="false" ht="14.05" hidden="false" customHeight="true" outlineLevel="0" collapsed="false">
      <c r="A329" s="50" t="s">
        <v>251</v>
      </c>
      <c r="B329" s="50"/>
      <c r="C329" s="50"/>
      <c r="D329" s="50"/>
      <c r="E329" s="50"/>
      <c r="F329" s="50"/>
      <c r="G329" s="51" t="n">
        <v>0</v>
      </c>
      <c r="J329" s="23" t="n">
        <f aca="false">IF(AND(A329&lt;&gt;"",A328=""),J328+1,J328)</f>
        <v>19</v>
      </c>
      <c r="K329" s="23" t="str">
        <f aca="false">IF(C329="M.O.",G329,"")</f>
        <v/>
      </c>
      <c r="L329" s="23" t="str">
        <f aca="false">IF(AND(F329&lt;&gt;"",K329=""),G329,"")</f>
        <v/>
      </c>
      <c r="M329" s="23" t="str">
        <f aca="false">IF(AND(E329="",F329="",D329&lt;&gt;""),A329,"")</f>
        <v/>
      </c>
      <c r="N329" s="23" t="str">
        <f aca="false">IF(M329&lt;&gt;"",SUMIF(J329:J358,J329,K329:K358),"")</f>
        <v/>
      </c>
      <c r="O329" s="23" t="str">
        <f aca="false">IF(M329&lt;&gt;"",SUMIF(J329:J358,J329,L329:L358),"")</f>
        <v/>
      </c>
      <c r="Q329" s="20" t="str">
        <f aca="false">IF(A329="PREÇO TOTAL (c/ taxa):",G329,"")</f>
        <v/>
      </c>
      <c r="AC329" s="22"/>
    </row>
    <row r="330" customFormat="false" ht="14.05" hidden="false" customHeight="true" outlineLevel="0" collapsed="false">
      <c r="A330" s="50" t="s">
        <v>252</v>
      </c>
      <c r="B330" s="50"/>
      <c r="C330" s="50"/>
      <c r="D330" s="50"/>
      <c r="E330" s="50"/>
      <c r="F330" s="50"/>
      <c r="G330" s="51" t="n">
        <f aca="false">TRUNC(G328*$G$9,2)</f>
        <v>5.05</v>
      </c>
      <c r="J330" s="23" t="n">
        <f aca="false">IF(AND(A330&lt;&gt;"",A329=""),J329+1,J329)</f>
        <v>19</v>
      </c>
      <c r="K330" s="23" t="str">
        <f aca="false">IF(C330="M.O.",G330,"")</f>
        <v/>
      </c>
      <c r="L330" s="23" t="str">
        <f aca="false">IF(AND(F330&lt;&gt;"",K330=""),G330,"")</f>
        <v/>
      </c>
      <c r="M330" s="23" t="str">
        <f aca="false">IF(AND(E330="",F330="",D330&lt;&gt;""),A330,"")</f>
        <v/>
      </c>
      <c r="N330" s="23" t="str">
        <f aca="false">IF(M330&lt;&gt;"",SUMIF(J330:J359,J330,K330:K359),"")</f>
        <v/>
      </c>
      <c r="O330" s="23" t="str">
        <f aca="false">IF(M330&lt;&gt;"",SUMIF(J330:J359,J330,L330:L359),"")</f>
        <v/>
      </c>
      <c r="Q330" s="20" t="str">
        <f aca="false">IF(A330="PREÇO TOTAL (c/ taxa):",G330,"")</f>
        <v/>
      </c>
      <c r="AC330" s="22"/>
    </row>
    <row r="331" customFormat="false" ht="14.05" hidden="false" customHeight="true" outlineLevel="0" collapsed="false">
      <c r="A331" s="50" t="s">
        <v>253</v>
      </c>
      <c r="B331" s="50"/>
      <c r="C331" s="50"/>
      <c r="D331" s="50"/>
      <c r="E331" s="50"/>
      <c r="F331" s="50"/>
      <c r="G331" s="51" t="n">
        <v>0</v>
      </c>
      <c r="J331" s="23" t="n">
        <f aca="false">IF(AND(A331&lt;&gt;"",A330=""),J330+1,J330)</f>
        <v>19</v>
      </c>
      <c r="K331" s="23" t="str">
        <f aca="false">IF(C331="M.O.",G331,"")</f>
        <v/>
      </c>
      <c r="L331" s="23" t="str">
        <f aca="false">IF(AND(F331&lt;&gt;"",K331=""),G331,"")</f>
        <v/>
      </c>
      <c r="M331" s="23" t="str">
        <f aca="false">IF(AND(E331="",F331="",D331&lt;&gt;""),A331,"")</f>
        <v/>
      </c>
      <c r="N331" s="23" t="str">
        <f aca="false">IF(M331&lt;&gt;"",SUMIF(J331:J360,J331,K331:K360),"")</f>
        <v/>
      </c>
      <c r="O331" s="23" t="str">
        <f aca="false">IF(M331&lt;&gt;"",SUMIF(J331:J360,J331,L331:L360),"")</f>
        <v/>
      </c>
      <c r="Q331" s="20" t="str">
        <f aca="false">IF(A331="PREÇO TOTAL (c/ taxa):",G331,"")</f>
        <v/>
      </c>
      <c r="AC331" s="22"/>
    </row>
    <row r="332" customFormat="false" ht="14.05" hidden="false" customHeight="true" outlineLevel="0" collapsed="false">
      <c r="A332" s="50" t="s">
        <v>254</v>
      </c>
      <c r="B332" s="50"/>
      <c r="C332" s="50"/>
      <c r="D332" s="50"/>
      <c r="E332" s="50"/>
      <c r="F332" s="50"/>
      <c r="G332" s="51" t="n">
        <f aca="false">SUM(G329:G331)</f>
        <v>5.05</v>
      </c>
      <c r="J332" s="23" t="n">
        <f aca="false">IF(AND(A332&lt;&gt;"",A331=""),J331+1,J331)</f>
        <v>19</v>
      </c>
      <c r="K332" s="23" t="str">
        <f aca="false">IF(C332="M.O.",G332,"")</f>
        <v/>
      </c>
      <c r="L332" s="23" t="str">
        <f aca="false">IF(AND(F332&lt;&gt;"",K332=""),G332,"")</f>
        <v/>
      </c>
      <c r="M332" s="23" t="str">
        <f aca="false">IF(AND(E332="",F332="",D332&lt;&gt;""),A332,"")</f>
        <v/>
      </c>
      <c r="N332" s="23" t="str">
        <f aca="false">IF(M332&lt;&gt;"",SUMIF(J332:J361,J332,K332:K361),"")</f>
        <v/>
      </c>
      <c r="O332" s="23" t="str">
        <f aca="false">IF(M332&lt;&gt;"",SUMIF(J332:J361,J332,L332:L361),"")</f>
        <v/>
      </c>
      <c r="Q332" s="20" t="str">
        <f aca="false">IF(A332="PREÇO TOTAL (c/ taxa):",G332,"")</f>
        <v/>
      </c>
      <c r="AC332" s="22"/>
    </row>
    <row r="333" customFormat="false" ht="14.05" hidden="false" customHeight="true" outlineLevel="0" collapsed="false">
      <c r="A333" s="50" t="s">
        <v>256</v>
      </c>
      <c r="B333" s="50"/>
      <c r="C333" s="50"/>
      <c r="D333" s="50"/>
      <c r="E333" s="50"/>
      <c r="F333" s="50"/>
      <c r="G333" s="51" t="n">
        <f aca="false">G328+G332</f>
        <v>25.1</v>
      </c>
      <c r="J333" s="23" t="n">
        <f aca="false">IF(AND(A333&lt;&gt;"",A332=""),J332+1,J332)</f>
        <v>19</v>
      </c>
      <c r="K333" s="23" t="str">
        <f aca="false">IF(C333="M.O.",G333,"")</f>
        <v/>
      </c>
      <c r="L333" s="23" t="str">
        <f aca="false">IF(AND(F333&lt;&gt;"",K333=""),G333,"")</f>
        <v/>
      </c>
      <c r="M333" s="23" t="str">
        <f aca="false">IF(AND(E333="",F333="",D333&lt;&gt;""),A333,"")</f>
        <v/>
      </c>
      <c r="N333" s="23" t="str">
        <f aca="false">IF(M333&lt;&gt;"",SUMIF(J333:J362,J333,K333:K362),"")</f>
        <v/>
      </c>
      <c r="O333" s="23" t="str">
        <f aca="false">IF(M333&lt;&gt;"",SUMIF(J333:J362,J333,L333:L362),"")</f>
        <v/>
      </c>
      <c r="Q333" s="20" t="str">
        <f aca="false">IF(A333="PREÇO TOTAL (c/ taxa):",G333,"")</f>
        <v/>
      </c>
      <c r="AC333" s="22"/>
    </row>
    <row r="334" customFormat="false" ht="14.05" hidden="false" customHeight="true" outlineLevel="0" collapsed="false">
      <c r="A334" s="50" t="s">
        <v>257</v>
      </c>
      <c r="B334" s="50"/>
      <c r="C334" s="50"/>
      <c r="D334" s="50"/>
      <c r="E334" s="50"/>
      <c r="F334" s="50"/>
      <c r="G334" s="51" t="n">
        <v>163</v>
      </c>
      <c r="J334" s="23" t="n">
        <f aca="false">IF(AND(A334&lt;&gt;"",A333=""),J333+1,J333)</f>
        <v>19</v>
      </c>
      <c r="K334" s="23" t="str">
        <f aca="false">IF(C334="M.O.",G334,"")</f>
        <v/>
      </c>
      <c r="L334" s="23" t="str">
        <f aca="false">IF(AND(F334&lt;&gt;"",K334=""),G334,"")</f>
        <v/>
      </c>
      <c r="M334" s="23" t="str">
        <f aca="false">IF(AND(E334="",F334="",D334&lt;&gt;""),A334,"")</f>
        <v/>
      </c>
      <c r="N334" s="23" t="str">
        <f aca="false">IF(M334&lt;&gt;"",SUMIF(J334:J363,J334,K334:K363),"")</f>
        <v/>
      </c>
      <c r="O334" s="23" t="str">
        <f aca="false">IF(M334&lt;&gt;"",SUMIF(J334:J363,J334,L334:L363),"")</f>
        <v/>
      </c>
      <c r="Q334" s="20" t="str">
        <f aca="false">IF(A334="PREÇO TOTAL (c/ taxa):",G334,"")</f>
        <v/>
      </c>
      <c r="AC334" s="22"/>
    </row>
    <row r="335" customFormat="false" ht="14.05" hidden="false" customHeight="true" outlineLevel="0" collapsed="false">
      <c r="A335" s="50" t="s">
        <v>258</v>
      </c>
      <c r="B335" s="50"/>
      <c r="C335" s="50"/>
      <c r="D335" s="50"/>
      <c r="E335" s="50"/>
      <c r="F335" s="50"/>
      <c r="G335" s="51" t="n">
        <f aca="false">TRUNC(G334*G333,2)</f>
        <v>4091.3</v>
      </c>
      <c r="J335" s="23" t="n">
        <f aca="false">IF(AND(A335&lt;&gt;"",A334=""),J334+1,J334)</f>
        <v>19</v>
      </c>
      <c r="K335" s="23" t="str">
        <f aca="false">IF(C335="M.O.",G335,"")</f>
        <v/>
      </c>
      <c r="L335" s="23" t="str">
        <f aca="false">IF(AND(F335&lt;&gt;"",K335=""),G335,"")</f>
        <v/>
      </c>
      <c r="M335" s="23" t="str">
        <f aca="false">IF(AND(E335="",F335="",D335&lt;&gt;""),A335,"")</f>
        <v/>
      </c>
      <c r="N335" s="23" t="str">
        <f aca="false">IF(M335&lt;&gt;"",SUMIF(J335:J364,J335,K335:K364),"")</f>
        <v/>
      </c>
      <c r="O335" s="23" t="str">
        <f aca="false">IF(M335&lt;&gt;"",SUMIF(J335:J364,J335,L335:L364),"")</f>
        <v/>
      </c>
      <c r="Q335" s="20" t="n">
        <f aca="false">IF(A335="PREÇO TOTAL (c/ taxa):",G335,"")</f>
        <v>4091.3</v>
      </c>
      <c r="AC335" s="22"/>
    </row>
    <row r="336" customFormat="false" ht="14.05" hidden="false" customHeight="true" outlineLevel="0" collapsed="false">
      <c r="A336" s="52"/>
      <c r="B336" s="52"/>
      <c r="C336" s="52"/>
      <c r="D336" s="52"/>
      <c r="E336" s="52"/>
      <c r="F336" s="52"/>
      <c r="G336" s="52"/>
      <c r="J336" s="23" t="n">
        <f aca="false">IF(AND(A336&lt;&gt;"",A335=""),J335+1,J335)</f>
        <v>19</v>
      </c>
      <c r="K336" s="23" t="str">
        <f aca="false">IF(C336="M.O.",G336,"")</f>
        <v/>
      </c>
      <c r="L336" s="23" t="str">
        <f aca="false">IF(AND(F336&lt;&gt;"",K336=""),G336,"")</f>
        <v/>
      </c>
      <c r="M336" s="23" t="str">
        <f aca="false">IF(AND(E336="",F336="",D336&lt;&gt;""),A336,"")</f>
        <v/>
      </c>
      <c r="N336" s="23" t="str">
        <f aca="false">IF(M336&lt;&gt;"",SUMIF(J336:J365,J336,K336:K365),"")</f>
        <v/>
      </c>
      <c r="O336" s="23" t="str">
        <f aca="false">IF(M336&lt;&gt;"",SUMIF(J336:J365,J336,L336:L365),"")</f>
        <v/>
      </c>
      <c r="Q336" s="20" t="str">
        <f aca="false">IF(A336="PREÇO TOTAL (c/ taxa):",G336,"")</f>
        <v/>
      </c>
      <c r="AC336" s="22"/>
    </row>
    <row r="337" customFormat="false" ht="14.05" hidden="false" customHeight="true" outlineLevel="0" collapsed="false">
      <c r="A337" s="44" t="s">
        <v>309</v>
      </c>
      <c r="B337" s="44" t="s">
        <v>310</v>
      </c>
      <c r="C337" s="45" t="s">
        <v>248</v>
      </c>
      <c r="D337" s="45" t="s">
        <v>306</v>
      </c>
      <c r="E337" s="46"/>
      <c r="F337" s="47"/>
      <c r="G337" s="47"/>
      <c r="J337" s="23" t="n">
        <f aca="false">IF(AND(A337&lt;&gt;"",A336=""),J336+1,J336)</f>
        <v>20</v>
      </c>
      <c r="K337" s="23" t="str">
        <f aca="false">IF(C337="M.O.",G337,"")</f>
        <v/>
      </c>
      <c r="L337" s="23" t="str">
        <f aca="false">IF(AND(F337&lt;&gt;"",K337=""),G337,"")</f>
        <v/>
      </c>
      <c r="M337" s="23" t="str">
        <f aca="false">IF(AND(E337="",F337="",D337&lt;&gt;""),A337,"")</f>
        <v>02.01.05</v>
      </c>
      <c r="N337" s="23" t="n">
        <f aca="false">IF(M337&lt;&gt;"",SUMIF(J337:J366,J337,K337:K366),"")</f>
        <v>3.46</v>
      </c>
      <c r="O337" s="23" t="n">
        <f aca="false">IF(M337&lt;&gt;"",SUMIF(J337:J366,J337,L337:L366),"")</f>
        <v>1.49</v>
      </c>
      <c r="Q337" s="20" t="str">
        <f aca="false">IF(A337="PREÇO TOTAL (c/ taxa):",G337,"")</f>
        <v/>
      </c>
      <c r="AC337" s="22"/>
    </row>
    <row r="338" customFormat="false" ht="14.05" hidden="false" customHeight="true" outlineLevel="0" collapsed="false">
      <c r="A338" s="13" t="n">
        <v>6113</v>
      </c>
      <c r="B338" s="48" t="str">
        <f aca="false">VLOOKUP(A338,Insumos!$A$9:$E$160,2,FALSE())</f>
        <v>AJUDANTE DE ELETRICISTA</v>
      </c>
      <c r="C338" s="49" t="str">
        <f aca="false">VLOOKUP(A338,Insumos!$A$9:$E$160,3,FALSE())</f>
        <v>M.O.</v>
      </c>
      <c r="D338" s="49" t="str">
        <f aca="false">VLOOKUP(A338,Insumos!$A$9:$E$160,4,FALSE())</f>
        <v>H</v>
      </c>
      <c r="E338" s="46" t="n">
        <v>0.15</v>
      </c>
      <c r="F338" s="47" t="n">
        <f aca="false">VLOOKUP(A338,Insumos!$A$9:$E$160,5,FALSE())</f>
        <v>10.35</v>
      </c>
      <c r="G338" s="47" t="n">
        <f aca="false">TRUNC(E338*F338,2)</f>
        <v>1.55</v>
      </c>
      <c r="J338" s="23" t="n">
        <f aca="false">IF(AND(A338&lt;&gt;"",A337=""),J337+1,J337)</f>
        <v>20</v>
      </c>
      <c r="K338" s="23" t="n">
        <f aca="false">IF(C338="M.O.",G338,"")</f>
        <v>1.55</v>
      </c>
      <c r="L338" s="23" t="str">
        <f aca="false">IF(AND(F338&lt;&gt;"",K338=""),G338,"")</f>
        <v/>
      </c>
      <c r="M338" s="23" t="str">
        <f aca="false">IF(AND(E338="",F338="",D338&lt;&gt;""),A338,"")</f>
        <v/>
      </c>
      <c r="N338" s="23" t="str">
        <f aca="false">IF(M338&lt;&gt;"",SUMIF(J338:J367,J338,K338:K367),"")</f>
        <v/>
      </c>
      <c r="O338" s="23" t="str">
        <f aca="false">IF(M338&lt;&gt;"",SUMIF(J338:J367,J338,L338:L367),"")</f>
        <v/>
      </c>
      <c r="Q338" s="20" t="str">
        <f aca="false">IF(A338="PREÇO TOTAL (c/ taxa):",G338,"")</f>
        <v/>
      </c>
      <c r="AC338" s="22"/>
    </row>
    <row r="339" customFormat="false" ht="14.05" hidden="false" customHeight="true" outlineLevel="0" collapsed="false">
      <c r="A339" s="13" t="n">
        <v>2436</v>
      </c>
      <c r="B339" s="48" t="str">
        <f aca="false">VLOOKUP(A339,Insumos!$A$9:$E$160,2,FALSE())</f>
        <v>ELETRICISTA OU OFICIAL ELETRICISTA</v>
      </c>
      <c r="C339" s="49" t="str">
        <f aca="false">VLOOKUP(A339,Insumos!$A$9:$E$160,3,FALSE())</f>
        <v>M.O.</v>
      </c>
      <c r="D339" s="49" t="str">
        <f aca="false">VLOOKUP(A339,Insumos!$A$9:$E$160,4,FALSE())</f>
        <v>H</v>
      </c>
      <c r="E339" s="46" t="n">
        <v>0.15</v>
      </c>
      <c r="F339" s="47" t="n">
        <f aca="false">VLOOKUP(A339,Insumos!$A$9:$E$160,5,FALSE())</f>
        <v>12.74</v>
      </c>
      <c r="G339" s="47" t="n">
        <f aca="false">TRUNC(E339*F339,2)</f>
        <v>1.91</v>
      </c>
      <c r="J339" s="23" t="n">
        <f aca="false">IF(AND(A339&lt;&gt;"",A338=""),J338+1,J338)</f>
        <v>20</v>
      </c>
      <c r="K339" s="23" t="n">
        <f aca="false">IF(C339="M.O.",G339,"")</f>
        <v>1.91</v>
      </c>
      <c r="L339" s="23" t="str">
        <f aca="false">IF(AND(F339&lt;&gt;"",K339=""),G339,"")</f>
        <v/>
      </c>
      <c r="M339" s="23" t="str">
        <f aca="false">IF(AND(E339="",F339="",D339&lt;&gt;""),A339,"")</f>
        <v/>
      </c>
      <c r="N339" s="23" t="str">
        <f aca="false">IF(M339&lt;&gt;"",SUMIF(J339:J368,J339,K339:K368),"")</f>
        <v/>
      </c>
      <c r="O339" s="23" t="str">
        <f aca="false">IF(M339&lt;&gt;"",SUMIF(J339:J368,J339,L339:L368),"")</f>
        <v/>
      </c>
      <c r="Q339" s="20" t="str">
        <f aca="false">IF(A339="PREÇO TOTAL (c/ taxa):",G339,"")</f>
        <v/>
      </c>
      <c r="AC339" s="22"/>
    </row>
    <row r="340" customFormat="false" ht="14.05" hidden="false" customHeight="true" outlineLevel="0" collapsed="false">
      <c r="A340" s="13" t="n">
        <v>2555</v>
      </c>
      <c r="B340" s="48" t="str">
        <f aca="false">VLOOKUP(A340,Insumos!$A$9:$E$160,2,FALSE())</f>
        <v>CAIXA DE PASSAGEM 3" X 3" SEXTAVADA EM FERRO GALV"</v>
      </c>
      <c r="C340" s="49" t="str">
        <f aca="false">VLOOKUP(A340,Insumos!$A$9:$E$160,3,FALSE())</f>
        <v>MAT.</v>
      </c>
      <c r="D340" s="49" t="str">
        <f aca="false">VLOOKUP(A340,Insumos!$A$9:$E$160,4,FALSE())</f>
        <v>UN</v>
      </c>
      <c r="E340" s="46" t="n">
        <v>1</v>
      </c>
      <c r="F340" s="47" t="n">
        <f aca="false">VLOOKUP(A340,Insumos!$A$9:$E$160,5,FALSE())</f>
        <v>1.49</v>
      </c>
      <c r="G340" s="47" t="n">
        <f aca="false">TRUNC(E340*F340,2)</f>
        <v>1.49</v>
      </c>
      <c r="J340" s="23" t="n">
        <f aca="false">IF(AND(A340&lt;&gt;"",A339=""),J339+1,J339)</f>
        <v>20</v>
      </c>
      <c r="K340" s="23" t="str">
        <f aca="false">IF(C340="M.O.",G340,"")</f>
        <v/>
      </c>
      <c r="L340" s="23" t="n">
        <f aca="false">IF(AND(F340&lt;&gt;"",K340=""),G340,"")</f>
        <v>1.49</v>
      </c>
      <c r="M340" s="23" t="str">
        <f aca="false">IF(AND(E340="",F340="",D340&lt;&gt;""),A340,"")</f>
        <v/>
      </c>
      <c r="N340" s="23" t="str">
        <f aca="false">IF(M340&lt;&gt;"",SUMIF(J340:J369,J340,K340:K369),"")</f>
        <v/>
      </c>
      <c r="O340" s="23" t="str">
        <f aca="false">IF(M340&lt;&gt;"",SUMIF(J340:J369,J340,L340:L369),"")</f>
        <v/>
      </c>
      <c r="Q340" s="20" t="str">
        <f aca="false">IF(A340="PREÇO TOTAL (c/ taxa):",G340,"")</f>
        <v/>
      </c>
      <c r="AC340" s="22"/>
    </row>
    <row r="341" customFormat="false" ht="14.05" hidden="false" customHeight="true" outlineLevel="0" collapsed="false">
      <c r="A341" s="50" t="s">
        <v>229</v>
      </c>
      <c r="B341" s="50"/>
      <c r="C341" s="50"/>
      <c r="D341" s="50"/>
      <c r="E341" s="50"/>
      <c r="F341" s="50"/>
      <c r="G341" s="51" t="n">
        <f aca="false">SUMIF(J292:J340,J341,K292:K340)</f>
        <v>3.46</v>
      </c>
      <c r="J341" s="23" t="n">
        <f aca="false">IF(AND(A341&lt;&gt;"",A340=""),J340+1,J340)</f>
        <v>20</v>
      </c>
      <c r="K341" s="23" t="str">
        <f aca="false">IF(C341="M.O.",G341,"")</f>
        <v/>
      </c>
      <c r="L341" s="23" t="str">
        <f aca="false">IF(AND(F341&lt;&gt;"",K341=""),G341,"")</f>
        <v/>
      </c>
      <c r="M341" s="23" t="str">
        <f aca="false">IF(AND(E341="",F341="",D341&lt;&gt;""),A341,"")</f>
        <v/>
      </c>
      <c r="N341" s="23" t="str">
        <f aca="false">IF(M341&lt;&gt;"",SUMIF(J341:J370,J341,K341:K370),"")</f>
        <v/>
      </c>
      <c r="O341" s="23" t="str">
        <f aca="false">IF(M341&lt;&gt;"",SUMIF(J341:J370,J341,L341:L370),"")</f>
        <v/>
      </c>
      <c r="Q341" s="20" t="str">
        <f aca="false">IF(A341="PREÇO TOTAL (c/ taxa):",G341,"")</f>
        <v/>
      </c>
      <c r="AC341" s="22"/>
    </row>
    <row r="342" customFormat="false" ht="14.05" hidden="false" customHeight="true" outlineLevel="0" collapsed="false">
      <c r="A342" s="50" t="s">
        <v>232</v>
      </c>
      <c r="B342" s="50"/>
      <c r="C342" s="50"/>
      <c r="D342" s="50"/>
      <c r="E342" s="50"/>
      <c r="F342" s="50"/>
      <c r="G342" s="51" t="n">
        <f aca="false">SUMIF(J293:J341,J342,L293:L341)</f>
        <v>1.49</v>
      </c>
      <c r="J342" s="23" t="n">
        <f aca="false">IF(AND(A342&lt;&gt;"",A341=""),J341+1,J341)</f>
        <v>20</v>
      </c>
      <c r="K342" s="23" t="str">
        <f aca="false">IF(C342="M.O.",G342,"")</f>
        <v/>
      </c>
      <c r="L342" s="23" t="str">
        <f aca="false">IF(AND(F342&lt;&gt;"",K342=""),G342,"")</f>
        <v/>
      </c>
      <c r="M342" s="23" t="str">
        <f aca="false">IF(AND(E342="",F342="",D342&lt;&gt;""),A342,"")</f>
        <v/>
      </c>
      <c r="N342" s="23" t="str">
        <f aca="false">IF(M342&lt;&gt;"",SUMIF(J342:J371,J342,K342:K371),"")</f>
        <v/>
      </c>
      <c r="O342" s="23" t="str">
        <f aca="false">IF(M342&lt;&gt;"",SUMIF(J342:J371,J342,L342:L371),"")</f>
        <v/>
      </c>
      <c r="Q342" s="20" t="str">
        <f aca="false">IF(A342="PREÇO TOTAL (c/ taxa):",G342,"")</f>
        <v/>
      </c>
      <c r="AC342" s="22"/>
    </row>
    <row r="343" customFormat="false" ht="14.05" hidden="false" customHeight="true" outlineLevel="0" collapsed="false">
      <c r="A343" s="50" t="s">
        <v>250</v>
      </c>
      <c r="B343" s="50"/>
      <c r="C343" s="50"/>
      <c r="D343" s="50"/>
      <c r="E343" s="50"/>
      <c r="F343" s="50"/>
      <c r="G343" s="51" t="n">
        <f aca="false">SUM(G341:G342)</f>
        <v>4.95</v>
      </c>
      <c r="J343" s="23" t="n">
        <f aca="false">IF(AND(A343&lt;&gt;"",A342=""),J342+1,J342)</f>
        <v>20</v>
      </c>
      <c r="K343" s="23" t="str">
        <f aca="false">IF(C343="M.O.",G343,"")</f>
        <v/>
      </c>
      <c r="L343" s="23" t="str">
        <f aca="false">IF(AND(F343&lt;&gt;"",K343=""),G343,"")</f>
        <v/>
      </c>
      <c r="M343" s="23" t="str">
        <f aca="false">IF(AND(E343="",F343="",D343&lt;&gt;""),A343,"")</f>
        <v/>
      </c>
      <c r="N343" s="23" t="str">
        <f aca="false">IF(M343&lt;&gt;"",SUMIF(J343:J372,J343,K343:K372),"")</f>
        <v/>
      </c>
      <c r="O343" s="23" t="str">
        <f aca="false">IF(M343&lt;&gt;"",SUMIF(J343:J372,J343,L343:L372),"")</f>
        <v/>
      </c>
      <c r="Q343" s="20" t="str">
        <f aca="false">IF(A343="PREÇO TOTAL (c/ taxa):",G343,"")</f>
        <v/>
      </c>
      <c r="AC343" s="22"/>
    </row>
    <row r="344" customFormat="false" ht="14.05" hidden="false" customHeight="true" outlineLevel="0" collapsed="false">
      <c r="A344" s="50" t="s">
        <v>251</v>
      </c>
      <c r="B344" s="50"/>
      <c r="C344" s="50"/>
      <c r="D344" s="50"/>
      <c r="E344" s="50"/>
      <c r="F344" s="50"/>
      <c r="G344" s="51" t="n">
        <v>0</v>
      </c>
      <c r="J344" s="23" t="n">
        <f aca="false">IF(AND(A344&lt;&gt;"",A343=""),J343+1,J343)</f>
        <v>20</v>
      </c>
      <c r="K344" s="23" t="str">
        <f aca="false">IF(C344="M.O.",G344,"")</f>
        <v/>
      </c>
      <c r="L344" s="23" t="str">
        <f aca="false">IF(AND(F344&lt;&gt;"",K344=""),G344,"")</f>
        <v/>
      </c>
      <c r="M344" s="23" t="str">
        <f aca="false">IF(AND(E344="",F344="",D344&lt;&gt;""),A344,"")</f>
        <v/>
      </c>
      <c r="N344" s="23" t="str">
        <f aca="false">IF(M344&lt;&gt;"",SUMIF(J344:J373,J344,K344:K373),"")</f>
        <v/>
      </c>
      <c r="O344" s="23" t="str">
        <f aca="false">IF(M344&lt;&gt;"",SUMIF(J344:J373,J344,L344:L373),"")</f>
        <v/>
      </c>
      <c r="Q344" s="20" t="str">
        <f aca="false">IF(A344="PREÇO TOTAL (c/ taxa):",G344,"")</f>
        <v/>
      </c>
      <c r="AC344" s="22"/>
    </row>
    <row r="345" customFormat="false" ht="14.05" hidden="false" customHeight="true" outlineLevel="0" collapsed="false">
      <c r="A345" s="50" t="s">
        <v>252</v>
      </c>
      <c r="B345" s="50"/>
      <c r="C345" s="50"/>
      <c r="D345" s="50"/>
      <c r="E345" s="50"/>
      <c r="F345" s="50"/>
      <c r="G345" s="51" t="n">
        <f aca="false">TRUNC(G343*$G$9,2)</f>
        <v>1.24</v>
      </c>
      <c r="J345" s="23" t="n">
        <f aca="false">IF(AND(A345&lt;&gt;"",A344=""),J344+1,J344)</f>
        <v>20</v>
      </c>
      <c r="K345" s="23" t="str">
        <f aca="false">IF(C345="M.O.",G345,"")</f>
        <v/>
      </c>
      <c r="L345" s="23" t="str">
        <f aca="false">IF(AND(F345&lt;&gt;"",K345=""),G345,"")</f>
        <v/>
      </c>
      <c r="M345" s="23" t="str">
        <f aca="false">IF(AND(E345="",F345="",D345&lt;&gt;""),A345,"")</f>
        <v/>
      </c>
      <c r="N345" s="23" t="str">
        <f aca="false">IF(M345&lt;&gt;"",SUMIF(J345:J374,J345,K345:K374),"")</f>
        <v/>
      </c>
      <c r="O345" s="23" t="str">
        <f aca="false">IF(M345&lt;&gt;"",SUMIF(J345:J374,J345,L345:L374),"")</f>
        <v/>
      </c>
      <c r="Q345" s="20" t="str">
        <f aca="false">IF(A345="PREÇO TOTAL (c/ taxa):",G345,"")</f>
        <v/>
      </c>
      <c r="AC345" s="22"/>
    </row>
    <row r="346" customFormat="false" ht="14.05" hidden="false" customHeight="true" outlineLevel="0" collapsed="false">
      <c r="A346" s="50" t="s">
        <v>253</v>
      </c>
      <c r="B346" s="50"/>
      <c r="C346" s="50"/>
      <c r="D346" s="50"/>
      <c r="E346" s="50"/>
      <c r="F346" s="50"/>
      <c r="G346" s="51" t="n">
        <v>0</v>
      </c>
      <c r="J346" s="23" t="n">
        <f aca="false">IF(AND(A346&lt;&gt;"",A345=""),J345+1,J345)</f>
        <v>20</v>
      </c>
      <c r="K346" s="23" t="str">
        <f aca="false">IF(C346="M.O.",G346,"")</f>
        <v/>
      </c>
      <c r="L346" s="23" t="str">
        <f aca="false">IF(AND(F346&lt;&gt;"",K346=""),G346,"")</f>
        <v/>
      </c>
      <c r="M346" s="23" t="str">
        <f aca="false">IF(AND(E346="",F346="",D346&lt;&gt;""),A346,"")</f>
        <v/>
      </c>
      <c r="N346" s="23" t="str">
        <f aca="false">IF(M346&lt;&gt;"",SUMIF(J346:J375,J346,K346:K375),"")</f>
        <v/>
      </c>
      <c r="O346" s="23" t="str">
        <f aca="false">IF(M346&lt;&gt;"",SUMIF(J346:J375,J346,L346:L375),"")</f>
        <v/>
      </c>
      <c r="Q346" s="20" t="str">
        <f aca="false">IF(A346="PREÇO TOTAL (c/ taxa):",G346,"")</f>
        <v/>
      </c>
      <c r="AC346" s="22"/>
    </row>
    <row r="347" customFormat="false" ht="14.05" hidden="false" customHeight="true" outlineLevel="0" collapsed="false">
      <c r="A347" s="50" t="s">
        <v>254</v>
      </c>
      <c r="B347" s="50"/>
      <c r="C347" s="50"/>
      <c r="D347" s="50"/>
      <c r="E347" s="50"/>
      <c r="F347" s="50"/>
      <c r="G347" s="51" t="n">
        <f aca="false">SUM(G344:G346)</f>
        <v>1.24</v>
      </c>
      <c r="J347" s="23" t="n">
        <f aca="false">IF(AND(A347&lt;&gt;"",A346=""),J346+1,J346)</f>
        <v>20</v>
      </c>
      <c r="K347" s="23" t="str">
        <f aca="false">IF(C347="M.O.",G347,"")</f>
        <v/>
      </c>
      <c r="L347" s="23" t="str">
        <f aca="false">IF(AND(F347&lt;&gt;"",K347=""),G347,"")</f>
        <v/>
      </c>
      <c r="M347" s="23" t="str">
        <f aca="false">IF(AND(E347="",F347="",D347&lt;&gt;""),A347,"")</f>
        <v/>
      </c>
      <c r="N347" s="23" t="str">
        <f aca="false">IF(M347&lt;&gt;"",SUMIF(J347:J376,J347,K347:K376),"")</f>
        <v/>
      </c>
      <c r="O347" s="23" t="str">
        <f aca="false">IF(M347&lt;&gt;"",SUMIF(J347:J376,J347,L347:L376),"")</f>
        <v/>
      </c>
      <c r="Q347" s="20" t="str">
        <f aca="false">IF(A347="PREÇO TOTAL (c/ taxa):",G347,"")</f>
        <v/>
      </c>
      <c r="AC347" s="22"/>
    </row>
    <row r="348" customFormat="false" ht="14.05" hidden="false" customHeight="true" outlineLevel="0" collapsed="false">
      <c r="A348" s="50" t="s">
        <v>256</v>
      </c>
      <c r="B348" s="50"/>
      <c r="C348" s="50"/>
      <c r="D348" s="50"/>
      <c r="E348" s="50"/>
      <c r="F348" s="50"/>
      <c r="G348" s="51" t="n">
        <f aca="false">G343+G347</f>
        <v>6.19</v>
      </c>
      <c r="J348" s="23" t="n">
        <f aca="false">IF(AND(A348&lt;&gt;"",A347=""),J347+1,J347)</f>
        <v>20</v>
      </c>
      <c r="K348" s="23" t="str">
        <f aca="false">IF(C348="M.O.",G348,"")</f>
        <v/>
      </c>
      <c r="L348" s="23" t="str">
        <f aca="false">IF(AND(F348&lt;&gt;"",K348=""),G348,"")</f>
        <v/>
      </c>
      <c r="M348" s="23" t="str">
        <f aca="false">IF(AND(E348="",F348="",D348&lt;&gt;""),A348,"")</f>
        <v/>
      </c>
      <c r="N348" s="23" t="str">
        <f aca="false">IF(M348&lt;&gt;"",SUMIF(J348:J377,J348,K348:K377),"")</f>
        <v/>
      </c>
      <c r="O348" s="23" t="str">
        <f aca="false">IF(M348&lt;&gt;"",SUMIF(J348:J377,J348,L348:L377),"")</f>
        <v/>
      </c>
      <c r="Q348" s="20" t="str">
        <f aca="false">IF(A348="PREÇO TOTAL (c/ taxa):",G348,"")</f>
        <v/>
      </c>
      <c r="AC348" s="22"/>
    </row>
    <row r="349" customFormat="false" ht="14.05" hidden="false" customHeight="true" outlineLevel="0" collapsed="false">
      <c r="A349" s="50" t="s">
        <v>257</v>
      </c>
      <c r="B349" s="50"/>
      <c r="C349" s="50"/>
      <c r="D349" s="50"/>
      <c r="E349" s="50"/>
      <c r="F349" s="50"/>
      <c r="G349" s="51" t="n">
        <v>101</v>
      </c>
      <c r="J349" s="23" t="n">
        <f aca="false">IF(AND(A349&lt;&gt;"",A348=""),J348+1,J348)</f>
        <v>20</v>
      </c>
      <c r="K349" s="23" t="str">
        <f aca="false">IF(C349="M.O.",G349,"")</f>
        <v/>
      </c>
      <c r="L349" s="23" t="str">
        <f aca="false">IF(AND(F349&lt;&gt;"",K349=""),G349,"")</f>
        <v/>
      </c>
      <c r="M349" s="23" t="str">
        <f aca="false">IF(AND(E349="",F349="",D349&lt;&gt;""),A349,"")</f>
        <v/>
      </c>
      <c r="N349" s="23" t="str">
        <f aca="false">IF(M349&lt;&gt;"",SUMIF(J349:J378,J349,K349:K378),"")</f>
        <v/>
      </c>
      <c r="O349" s="23" t="str">
        <f aca="false">IF(M349&lt;&gt;"",SUMIF(J349:J378,J349,L349:L378),"")</f>
        <v/>
      </c>
      <c r="Q349" s="20" t="str">
        <f aca="false">IF(A349="PREÇO TOTAL (c/ taxa):",G349,"")</f>
        <v/>
      </c>
      <c r="AC349" s="22"/>
    </row>
    <row r="350" customFormat="false" ht="14.05" hidden="false" customHeight="true" outlineLevel="0" collapsed="false">
      <c r="A350" s="50" t="s">
        <v>258</v>
      </c>
      <c r="B350" s="50"/>
      <c r="C350" s="50"/>
      <c r="D350" s="50"/>
      <c r="E350" s="50"/>
      <c r="F350" s="50"/>
      <c r="G350" s="51" t="n">
        <f aca="false">TRUNC(G349*G348,2)</f>
        <v>625.19</v>
      </c>
      <c r="J350" s="23" t="n">
        <f aca="false">IF(AND(A350&lt;&gt;"",A349=""),J349+1,J349)</f>
        <v>20</v>
      </c>
      <c r="K350" s="23" t="str">
        <f aca="false">IF(C350="M.O.",G350,"")</f>
        <v/>
      </c>
      <c r="L350" s="23" t="str">
        <f aca="false">IF(AND(F350&lt;&gt;"",K350=""),G350,"")</f>
        <v/>
      </c>
      <c r="M350" s="23" t="str">
        <f aca="false">IF(AND(E350="",F350="",D350&lt;&gt;""),A350,"")</f>
        <v/>
      </c>
      <c r="N350" s="23" t="str">
        <f aca="false">IF(M350&lt;&gt;"",SUMIF(J350:J379,J350,K350:K379),"")</f>
        <v/>
      </c>
      <c r="O350" s="23" t="str">
        <f aca="false">IF(M350&lt;&gt;"",SUMIF(J350:J379,J350,L350:L379),"")</f>
        <v/>
      </c>
      <c r="Q350" s="20" t="n">
        <f aca="false">IF(A350="PREÇO TOTAL (c/ taxa):",G350,"")</f>
        <v>625.19</v>
      </c>
      <c r="AC350" s="22"/>
    </row>
    <row r="351" customFormat="false" ht="14.05" hidden="false" customHeight="true" outlineLevel="0" collapsed="false">
      <c r="A351" s="52"/>
      <c r="B351" s="52"/>
      <c r="C351" s="52"/>
      <c r="D351" s="52"/>
      <c r="E351" s="52"/>
      <c r="F351" s="52"/>
      <c r="G351" s="52"/>
      <c r="J351" s="23" t="n">
        <f aca="false">IF(AND(A351&lt;&gt;"",A350=""),J350+1,J350)</f>
        <v>20</v>
      </c>
      <c r="K351" s="23" t="str">
        <f aca="false">IF(C351="M.O.",G351,"")</f>
        <v/>
      </c>
      <c r="L351" s="23" t="str">
        <f aca="false">IF(AND(F351&lt;&gt;"",K351=""),G351,"")</f>
        <v/>
      </c>
      <c r="M351" s="23" t="str">
        <f aca="false">IF(AND(E351="",F351="",D351&lt;&gt;""),A351,"")</f>
        <v/>
      </c>
      <c r="N351" s="23" t="str">
        <f aca="false">IF(M351&lt;&gt;"",SUMIF(J351:J380,J351,K351:K380),"")</f>
        <v/>
      </c>
      <c r="O351" s="23" t="str">
        <f aca="false">IF(M351&lt;&gt;"",SUMIF(J351:J380,J351,L351:L380),"")</f>
        <v/>
      </c>
      <c r="Q351" s="20" t="str">
        <f aca="false">IF(A351="PREÇO TOTAL (c/ taxa):",G351,"")</f>
        <v/>
      </c>
      <c r="AC351" s="22"/>
    </row>
    <row r="352" customFormat="false" ht="14.05" hidden="false" customHeight="true" outlineLevel="0" collapsed="false">
      <c r="A352" s="44" t="s">
        <v>311</v>
      </c>
      <c r="B352" s="44" t="s">
        <v>312</v>
      </c>
      <c r="C352" s="45" t="s">
        <v>248</v>
      </c>
      <c r="D352" s="45" t="s">
        <v>306</v>
      </c>
      <c r="E352" s="46"/>
      <c r="F352" s="47"/>
      <c r="G352" s="47"/>
      <c r="J352" s="23" t="n">
        <f aca="false">IF(AND(A352&lt;&gt;"",A351=""),J351+1,J351)</f>
        <v>21</v>
      </c>
      <c r="K352" s="23" t="str">
        <f aca="false">IF(C352="M.O.",G352,"")</f>
        <v/>
      </c>
      <c r="L352" s="23" t="str">
        <f aca="false">IF(AND(F352&lt;&gt;"",K352=""),G352,"")</f>
        <v/>
      </c>
      <c r="M352" s="23" t="str">
        <f aca="false">IF(AND(E352="",F352="",D352&lt;&gt;""),A352,"")</f>
        <v>02.01.06</v>
      </c>
      <c r="N352" s="23" t="n">
        <f aca="false">IF(M352&lt;&gt;"",SUMIF(J352:J381,J352,K352:K381),"")</f>
        <v>3.46</v>
      </c>
      <c r="O352" s="23" t="n">
        <f aca="false">IF(M352&lt;&gt;"",SUMIF(J352:J381,J352,L352:L381),"")</f>
        <v>1.49</v>
      </c>
      <c r="Q352" s="20" t="str">
        <f aca="false">IF(A352="PREÇO TOTAL (c/ taxa):",G352,"")</f>
        <v/>
      </c>
      <c r="AC352" s="22"/>
    </row>
    <row r="353" customFormat="false" ht="14.05" hidden="false" customHeight="true" outlineLevel="0" collapsed="false">
      <c r="A353" s="13" t="n">
        <v>6113</v>
      </c>
      <c r="B353" s="48" t="str">
        <f aca="false">VLOOKUP(A353,Insumos!$A$9:$E$160,2,FALSE())</f>
        <v>AJUDANTE DE ELETRICISTA</v>
      </c>
      <c r="C353" s="49" t="str">
        <f aca="false">VLOOKUP(A353,Insumos!$A$9:$E$160,3,FALSE())</f>
        <v>M.O.</v>
      </c>
      <c r="D353" s="49" t="str">
        <f aca="false">VLOOKUP(A353,Insumos!$A$9:$E$160,4,FALSE())</f>
        <v>H</v>
      </c>
      <c r="E353" s="46" t="n">
        <v>0.15</v>
      </c>
      <c r="F353" s="47" t="n">
        <f aca="false">VLOOKUP(A353,Insumos!$A$9:$E$160,5,FALSE())</f>
        <v>10.35</v>
      </c>
      <c r="G353" s="47" t="n">
        <f aca="false">TRUNC(E353*F353,2)</f>
        <v>1.55</v>
      </c>
      <c r="J353" s="23" t="n">
        <f aca="false">IF(AND(A353&lt;&gt;"",A352=""),J352+1,J352)</f>
        <v>21</v>
      </c>
      <c r="K353" s="23" t="n">
        <f aca="false">IF(C353="M.O.",G353,"")</f>
        <v>1.55</v>
      </c>
      <c r="L353" s="23" t="str">
        <f aca="false">IF(AND(F353&lt;&gt;"",K353=""),G353,"")</f>
        <v/>
      </c>
      <c r="M353" s="23" t="str">
        <f aca="false">IF(AND(E353="",F353="",D353&lt;&gt;""),A353,"")</f>
        <v/>
      </c>
      <c r="N353" s="23" t="str">
        <f aca="false">IF(M353&lt;&gt;"",SUMIF(J353:J382,J353,K353:K382),"")</f>
        <v/>
      </c>
      <c r="O353" s="23" t="str">
        <f aca="false">IF(M353&lt;&gt;"",SUMIF(J353:J382,J353,L353:L382),"")</f>
        <v/>
      </c>
      <c r="Q353" s="20" t="str">
        <f aca="false">IF(A353="PREÇO TOTAL (c/ taxa):",G353,"")</f>
        <v/>
      </c>
      <c r="AC353" s="22"/>
    </row>
    <row r="354" customFormat="false" ht="14.05" hidden="false" customHeight="true" outlineLevel="0" collapsed="false">
      <c r="A354" s="13" t="n">
        <v>2557</v>
      </c>
      <c r="B354" s="48" t="str">
        <f aca="false">VLOOKUP(A354,Insumos!$A$9:$E$160,2,FALSE())</f>
        <v>CAIXA DE PASSAGEM 4" X 4" EM FERRO GALV"</v>
      </c>
      <c r="C354" s="49" t="str">
        <f aca="false">VLOOKUP(A354,Insumos!$A$9:$E$160,3,FALSE())</f>
        <v>MAT.</v>
      </c>
      <c r="D354" s="49" t="str">
        <f aca="false">VLOOKUP(A354,Insumos!$A$9:$E$160,4,FALSE())</f>
        <v>UN</v>
      </c>
      <c r="E354" s="46" t="n">
        <v>1</v>
      </c>
      <c r="F354" s="47" t="n">
        <f aca="false">VLOOKUP(A354,Insumos!$A$9:$E$160,5,FALSE())</f>
        <v>1.49</v>
      </c>
      <c r="G354" s="47" t="n">
        <f aca="false">TRUNC(E354*F354,2)</f>
        <v>1.49</v>
      </c>
      <c r="J354" s="23" t="n">
        <f aca="false">IF(AND(A354&lt;&gt;"",A353=""),J353+1,J353)</f>
        <v>21</v>
      </c>
      <c r="K354" s="23" t="str">
        <f aca="false">IF(C354="M.O.",G354,"")</f>
        <v/>
      </c>
      <c r="L354" s="23" t="n">
        <f aca="false">IF(AND(F354&lt;&gt;"",K354=""),G354,"")</f>
        <v>1.49</v>
      </c>
      <c r="M354" s="23" t="str">
        <f aca="false">IF(AND(E354="",F354="",D354&lt;&gt;""),A354,"")</f>
        <v/>
      </c>
      <c r="N354" s="23" t="str">
        <f aca="false">IF(M354&lt;&gt;"",SUMIF(J354:J383,J354,K354:K383),"")</f>
        <v/>
      </c>
      <c r="O354" s="23" t="str">
        <f aca="false">IF(M354&lt;&gt;"",SUMIF(J354:J383,J354,L354:L383),"")</f>
        <v/>
      </c>
      <c r="Q354" s="20" t="str">
        <f aca="false">IF(A354="PREÇO TOTAL (c/ taxa):",G354,"")</f>
        <v/>
      </c>
      <c r="AC354" s="22"/>
    </row>
    <row r="355" customFormat="false" ht="14.05" hidden="false" customHeight="true" outlineLevel="0" collapsed="false">
      <c r="A355" s="13" t="n">
        <v>2436</v>
      </c>
      <c r="B355" s="48" t="str">
        <f aca="false">VLOOKUP(A355,Insumos!$A$9:$E$160,2,FALSE())</f>
        <v>ELETRICISTA OU OFICIAL ELETRICISTA</v>
      </c>
      <c r="C355" s="49" t="str">
        <f aca="false">VLOOKUP(A355,Insumos!$A$9:$E$160,3,FALSE())</f>
        <v>M.O.</v>
      </c>
      <c r="D355" s="49" t="str">
        <f aca="false">VLOOKUP(A355,Insumos!$A$9:$E$160,4,FALSE())</f>
        <v>H</v>
      </c>
      <c r="E355" s="46" t="n">
        <v>0.15</v>
      </c>
      <c r="F355" s="47" t="n">
        <f aca="false">VLOOKUP(A355,Insumos!$A$9:$E$160,5,FALSE())</f>
        <v>12.74</v>
      </c>
      <c r="G355" s="47" t="n">
        <f aca="false">TRUNC(E355*F355,2)</f>
        <v>1.91</v>
      </c>
      <c r="J355" s="23" t="n">
        <f aca="false">IF(AND(A355&lt;&gt;"",A354=""),J354+1,J354)</f>
        <v>21</v>
      </c>
      <c r="K355" s="23" t="n">
        <f aca="false">IF(C355="M.O.",G355,"")</f>
        <v>1.91</v>
      </c>
      <c r="L355" s="23" t="str">
        <f aca="false">IF(AND(F355&lt;&gt;"",K355=""),G355,"")</f>
        <v/>
      </c>
      <c r="M355" s="23" t="str">
        <f aca="false">IF(AND(E355="",F355="",D355&lt;&gt;""),A355,"")</f>
        <v/>
      </c>
      <c r="N355" s="23" t="str">
        <f aca="false">IF(M355&lt;&gt;"",SUMIF(J355:J384,J355,K355:K384),"")</f>
        <v/>
      </c>
      <c r="O355" s="23" t="str">
        <f aca="false">IF(M355&lt;&gt;"",SUMIF(J355:J384,J355,L355:L384),"")</f>
        <v/>
      </c>
      <c r="Q355" s="20" t="str">
        <f aca="false">IF(A355="PREÇO TOTAL (c/ taxa):",G355,"")</f>
        <v/>
      </c>
      <c r="AC355" s="22"/>
    </row>
    <row r="356" customFormat="false" ht="14.05" hidden="false" customHeight="true" outlineLevel="0" collapsed="false">
      <c r="A356" s="50" t="s">
        <v>229</v>
      </c>
      <c r="B356" s="50"/>
      <c r="C356" s="50"/>
      <c r="D356" s="50"/>
      <c r="E356" s="50"/>
      <c r="F356" s="50"/>
      <c r="G356" s="51" t="n">
        <f aca="false">SUMIF(J307:J355,J356,K307:K355)</f>
        <v>3.46</v>
      </c>
      <c r="J356" s="23" t="n">
        <f aca="false">IF(AND(A356&lt;&gt;"",A355=""),J355+1,J355)</f>
        <v>21</v>
      </c>
      <c r="K356" s="23" t="str">
        <f aca="false">IF(C356="M.O.",G356,"")</f>
        <v/>
      </c>
      <c r="L356" s="23" t="str">
        <f aca="false">IF(AND(F356&lt;&gt;"",K356=""),G356,"")</f>
        <v/>
      </c>
      <c r="M356" s="23" t="str">
        <f aca="false">IF(AND(E356="",F356="",D356&lt;&gt;""),A356,"")</f>
        <v/>
      </c>
      <c r="N356" s="23" t="str">
        <f aca="false">IF(M356&lt;&gt;"",SUMIF(J356:J385,J356,K356:K385),"")</f>
        <v/>
      </c>
      <c r="O356" s="23" t="str">
        <f aca="false">IF(M356&lt;&gt;"",SUMIF(J356:J385,J356,L356:L385),"")</f>
        <v/>
      </c>
      <c r="Q356" s="20" t="str">
        <f aca="false">IF(A356="PREÇO TOTAL (c/ taxa):",G356,"")</f>
        <v/>
      </c>
      <c r="AC356" s="22"/>
    </row>
    <row r="357" customFormat="false" ht="14.05" hidden="false" customHeight="true" outlineLevel="0" collapsed="false">
      <c r="A357" s="50" t="s">
        <v>232</v>
      </c>
      <c r="B357" s="50"/>
      <c r="C357" s="50"/>
      <c r="D357" s="50"/>
      <c r="E357" s="50"/>
      <c r="F357" s="50"/>
      <c r="G357" s="51" t="n">
        <f aca="false">SUMIF(J308:J356,J357,L308:L356)</f>
        <v>1.49</v>
      </c>
      <c r="J357" s="23" t="n">
        <f aca="false">IF(AND(A357&lt;&gt;"",A356=""),J356+1,J356)</f>
        <v>21</v>
      </c>
      <c r="K357" s="23" t="str">
        <f aca="false">IF(C357="M.O.",G357,"")</f>
        <v/>
      </c>
      <c r="L357" s="23" t="str">
        <f aca="false">IF(AND(F357&lt;&gt;"",K357=""),G357,"")</f>
        <v/>
      </c>
      <c r="M357" s="23" t="str">
        <f aca="false">IF(AND(E357="",F357="",D357&lt;&gt;""),A357,"")</f>
        <v/>
      </c>
      <c r="N357" s="23" t="str">
        <f aca="false">IF(M357&lt;&gt;"",SUMIF(J357:J386,J357,K357:K386),"")</f>
        <v/>
      </c>
      <c r="O357" s="23" t="str">
        <f aca="false">IF(M357&lt;&gt;"",SUMIF(J357:J386,J357,L357:L386),"")</f>
        <v/>
      </c>
      <c r="Q357" s="20" t="str">
        <f aca="false">IF(A357="PREÇO TOTAL (c/ taxa):",G357,"")</f>
        <v/>
      </c>
      <c r="AC357" s="22"/>
    </row>
    <row r="358" customFormat="false" ht="14.05" hidden="false" customHeight="true" outlineLevel="0" collapsed="false">
      <c r="A358" s="50" t="s">
        <v>250</v>
      </c>
      <c r="B358" s="50"/>
      <c r="C358" s="50"/>
      <c r="D358" s="50"/>
      <c r="E358" s="50"/>
      <c r="F358" s="50"/>
      <c r="G358" s="51" t="n">
        <f aca="false">SUM(G356:G357)</f>
        <v>4.95</v>
      </c>
      <c r="J358" s="23" t="n">
        <f aca="false">IF(AND(A358&lt;&gt;"",A357=""),J357+1,J357)</f>
        <v>21</v>
      </c>
      <c r="K358" s="23" t="str">
        <f aca="false">IF(C358="M.O.",G358,"")</f>
        <v/>
      </c>
      <c r="L358" s="23" t="str">
        <f aca="false">IF(AND(F358&lt;&gt;"",K358=""),G358,"")</f>
        <v/>
      </c>
      <c r="M358" s="23" t="str">
        <f aca="false">IF(AND(E358="",F358="",D358&lt;&gt;""),A358,"")</f>
        <v/>
      </c>
      <c r="N358" s="23" t="str">
        <f aca="false">IF(M358&lt;&gt;"",SUMIF(J358:J387,J358,K358:K387),"")</f>
        <v/>
      </c>
      <c r="O358" s="23" t="str">
        <f aca="false">IF(M358&lt;&gt;"",SUMIF(J358:J387,J358,L358:L387),"")</f>
        <v/>
      </c>
      <c r="Q358" s="20" t="str">
        <f aca="false">IF(A358="PREÇO TOTAL (c/ taxa):",G358,"")</f>
        <v/>
      </c>
      <c r="AC358" s="22"/>
    </row>
    <row r="359" customFormat="false" ht="14.05" hidden="false" customHeight="true" outlineLevel="0" collapsed="false">
      <c r="A359" s="50" t="s">
        <v>251</v>
      </c>
      <c r="B359" s="50"/>
      <c r="C359" s="50"/>
      <c r="D359" s="50"/>
      <c r="E359" s="50"/>
      <c r="F359" s="50"/>
      <c r="G359" s="51" t="n">
        <v>0</v>
      </c>
      <c r="J359" s="23" t="n">
        <f aca="false">IF(AND(A359&lt;&gt;"",A358=""),J358+1,J358)</f>
        <v>21</v>
      </c>
      <c r="K359" s="23" t="str">
        <f aca="false">IF(C359="M.O.",G359,"")</f>
        <v/>
      </c>
      <c r="L359" s="23" t="str">
        <f aca="false">IF(AND(F359&lt;&gt;"",K359=""),G359,"")</f>
        <v/>
      </c>
      <c r="M359" s="23" t="str">
        <f aca="false">IF(AND(E359="",F359="",D359&lt;&gt;""),A359,"")</f>
        <v/>
      </c>
      <c r="N359" s="23" t="str">
        <f aca="false">IF(M359&lt;&gt;"",SUMIF(J359:J388,J359,K359:K388),"")</f>
        <v/>
      </c>
      <c r="O359" s="23" t="str">
        <f aca="false">IF(M359&lt;&gt;"",SUMIF(J359:J388,J359,L359:L388),"")</f>
        <v/>
      </c>
      <c r="Q359" s="20" t="str">
        <f aca="false">IF(A359="PREÇO TOTAL (c/ taxa):",G359,"")</f>
        <v/>
      </c>
      <c r="AC359" s="22"/>
    </row>
    <row r="360" customFormat="false" ht="14.05" hidden="false" customHeight="true" outlineLevel="0" collapsed="false">
      <c r="A360" s="50" t="s">
        <v>252</v>
      </c>
      <c r="B360" s="50"/>
      <c r="C360" s="50"/>
      <c r="D360" s="50"/>
      <c r="E360" s="50"/>
      <c r="F360" s="50"/>
      <c r="G360" s="51" t="n">
        <f aca="false">TRUNC(G358*$G$9,2)</f>
        <v>1.24</v>
      </c>
      <c r="J360" s="23" t="n">
        <f aca="false">IF(AND(A360&lt;&gt;"",A359=""),J359+1,J359)</f>
        <v>21</v>
      </c>
      <c r="K360" s="23" t="str">
        <f aca="false">IF(C360="M.O.",G360,"")</f>
        <v/>
      </c>
      <c r="L360" s="23" t="str">
        <f aca="false">IF(AND(F360&lt;&gt;"",K360=""),G360,"")</f>
        <v/>
      </c>
      <c r="M360" s="23" t="str">
        <f aca="false">IF(AND(E360="",F360="",D360&lt;&gt;""),A360,"")</f>
        <v/>
      </c>
      <c r="N360" s="23" t="str">
        <f aca="false">IF(M360&lt;&gt;"",SUMIF(J360:J389,J360,K360:K389),"")</f>
        <v/>
      </c>
      <c r="O360" s="23" t="str">
        <f aca="false">IF(M360&lt;&gt;"",SUMIF(J360:J389,J360,L360:L389),"")</f>
        <v/>
      </c>
      <c r="Q360" s="20" t="str">
        <f aca="false">IF(A360="PREÇO TOTAL (c/ taxa):",G360,"")</f>
        <v/>
      </c>
      <c r="AC360" s="22"/>
    </row>
    <row r="361" customFormat="false" ht="14.05" hidden="false" customHeight="true" outlineLevel="0" collapsed="false">
      <c r="A361" s="50" t="s">
        <v>253</v>
      </c>
      <c r="B361" s="50"/>
      <c r="C361" s="50"/>
      <c r="D361" s="50"/>
      <c r="E361" s="50"/>
      <c r="F361" s="50"/>
      <c r="G361" s="51" t="n">
        <v>0</v>
      </c>
      <c r="J361" s="23" t="n">
        <f aca="false">IF(AND(A361&lt;&gt;"",A360=""),J360+1,J360)</f>
        <v>21</v>
      </c>
      <c r="K361" s="23" t="str">
        <f aca="false">IF(C361="M.O.",G361,"")</f>
        <v/>
      </c>
      <c r="L361" s="23" t="str">
        <f aca="false">IF(AND(F361&lt;&gt;"",K361=""),G361,"")</f>
        <v/>
      </c>
      <c r="M361" s="23" t="str">
        <f aca="false">IF(AND(E361="",F361="",D361&lt;&gt;""),A361,"")</f>
        <v/>
      </c>
      <c r="N361" s="23" t="str">
        <f aca="false">IF(M361&lt;&gt;"",SUMIF(J361:J390,J361,K361:K390),"")</f>
        <v/>
      </c>
      <c r="O361" s="23" t="str">
        <f aca="false">IF(M361&lt;&gt;"",SUMIF(J361:J390,J361,L361:L390),"")</f>
        <v/>
      </c>
      <c r="Q361" s="20" t="str">
        <f aca="false">IF(A361="PREÇO TOTAL (c/ taxa):",G361,"")</f>
        <v/>
      </c>
      <c r="AC361" s="22"/>
    </row>
    <row r="362" customFormat="false" ht="14.05" hidden="false" customHeight="true" outlineLevel="0" collapsed="false">
      <c r="A362" s="50" t="s">
        <v>254</v>
      </c>
      <c r="B362" s="50"/>
      <c r="C362" s="50"/>
      <c r="D362" s="50"/>
      <c r="E362" s="50"/>
      <c r="F362" s="50"/>
      <c r="G362" s="51" t="n">
        <f aca="false">SUM(G359:G361)</f>
        <v>1.24</v>
      </c>
      <c r="J362" s="23" t="n">
        <f aca="false">IF(AND(A362&lt;&gt;"",A361=""),J361+1,J361)</f>
        <v>21</v>
      </c>
      <c r="K362" s="23" t="str">
        <f aca="false">IF(C362="M.O.",G362,"")</f>
        <v/>
      </c>
      <c r="L362" s="23" t="str">
        <f aca="false">IF(AND(F362&lt;&gt;"",K362=""),G362,"")</f>
        <v/>
      </c>
      <c r="M362" s="23" t="str">
        <f aca="false">IF(AND(E362="",F362="",D362&lt;&gt;""),A362,"")</f>
        <v/>
      </c>
      <c r="N362" s="23" t="str">
        <f aca="false">IF(M362&lt;&gt;"",SUMIF(J362:J391,J362,K362:K391),"")</f>
        <v/>
      </c>
      <c r="O362" s="23" t="str">
        <f aca="false">IF(M362&lt;&gt;"",SUMIF(J362:J391,J362,L362:L391),"")</f>
        <v/>
      </c>
      <c r="Q362" s="20" t="str">
        <f aca="false">IF(A362="PREÇO TOTAL (c/ taxa):",G362,"")</f>
        <v/>
      </c>
      <c r="AC362" s="22"/>
    </row>
    <row r="363" customFormat="false" ht="14.05" hidden="false" customHeight="true" outlineLevel="0" collapsed="false">
      <c r="A363" s="50" t="s">
        <v>256</v>
      </c>
      <c r="B363" s="50"/>
      <c r="C363" s="50"/>
      <c r="D363" s="50"/>
      <c r="E363" s="50"/>
      <c r="F363" s="50"/>
      <c r="G363" s="51" t="n">
        <f aca="false">G358+G362</f>
        <v>6.19</v>
      </c>
      <c r="J363" s="23" t="n">
        <f aca="false">IF(AND(A363&lt;&gt;"",A362=""),J362+1,J362)</f>
        <v>21</v>
      </c>
      <c r="K363" s="23" t="str">
        <f aca="false">IF(C363="M.O.",G363,"")</f>
        <v/>
      </c>
      <c r="L363" s="23" t="str">
        <f aca="false">IF(AND(F363&lt;&gt;"",K363=""),G363,"")</f>
        <v/>
      </c>
      <c r="M363" s="23" t="str">
        <f aca="false">IF(AND(E363="",F363="",D363&lt;&gt;""),A363,"")</f>
        <v/>
      </c>
      <c r="N363" s="23" t="str">
        <f aca="false">IF(M363&lt;&gt;"",SUMIF(J363:J392,J363,K363:K392),"")</f>
        <v/>
      </c>
      <c r="O363" s="23" t="str">
        <f aca="false">IF(M363&lt;&gt;"",SUMIF(J363:J392,J363,L363:L392),"")</f>
        <v/>
      </c>
      <c r="Q363" s="20" t="str">
        <f aca="false">IF(A363="PREÇO TOTAL (c/ taxa):",G363,"")</f>
        <v/>
      </c>
      <c r="AC363" s="22"/>
    </row>
    <row r="364" customFormat="false" ht="14.05" hidden="false" customHeight="true" outlineLevel="0" collapsed="false">
      <c r="A364" s="50" t="s">
        <v>257</v>
      </c>
      <c r="B364" s="50"/>
      <c r="C364" s="50"/>
      <c r="D364" s="50"/>
      <c r="E364" s="50"/>
      <c r="F364" s="50"/>
      <c r="G364" s="51" t="n">
        <v>16</v>
      </c>
      <c r="J364" s="23" t="n">
        <f aca="false">IF(AND(A364&lt;&gt;"",A363=""),J363+1,J363)</f>
        <v>21</v>
      </c>
      <c r="K364" s="23" t="str">
        <f aca="false">IF(C364="M.O.",G364,"")</f>
        <v/>
      </c>
      <c r="L364" s="23" t="str">
        <f aca="false">IF(AND(F364&lt;&gt;"",K364=""),G364,"")</f>
        <v/>
      </c>
      <c r="M364" s="23" t="str">
        <f aca="false">IF(AND(E364="",F364="",D364&lt;&gt;""),A364,"")</f>
        <v/>
      </c>
      <c r="N364" s="23" t="str">
        <f aca="false">IF(M364&lt;&gt;"",SUMIF(J364:J393,J364,K364:K393),"")</f>
        <v/>
      </c>
      <c r="O364" s="23" t="str">
        <f aca="false">IF(M364&lt;&gt;"",SUMIF(J364:J393,J364,L364:L393),"")</f>
        <v/>
      </c>
      <c r="Q364" s="20" t="str">
        <f aca="false">IF(A364="PREÇO TOTAL (c/ taxa):",G364,"")</f>
        <v/>
      </c>
      <c r="AC364" s="22"/>
    </row>
    <row r="365" customFormat="false" ht="14.05" hidden="false" customHeight="true" outlineLevel="0" collapsed="false">
      <c r="A365" s="50" t="s">
        <v>258</v>
      </c>
      <c r="B365" s="50"/>
      <c r="C365" s="50"/>
      <c r="D365" s="50"/>
      <c r="E365" s="50"/>
      <c r="F365" s="50"/>
      <c r="G365" s="51" t="n">
        <f aca="false">TRUNC(G364*G363,2)</f>
        <v>99.04</v>
      </c>
      <c r="J365" s="23" t="n">
        <f aca="false">IF(AND(A365&lt;&gt;"",A364=""),J364+1,J364)</f>
        <v>21</v>
      </c>
      <c r="K365" s="23" t="str">
        <f aca="false">IF(C365="M.O.",G365,"")</f>
        <v/>
      </c>
      <c r="L365" s="23" t="str">
        <f aca="false">IF(AND(F365&lt;&gt;"",K365=""),G365,"")</f>
        <v/>
      </c>
      <c r="M365" s="23" t="str">
        <f aca="false">IF(AND(E365="",F365="",D365&lt;&gt;""),A365,"")</f>
        <v/>
      </c>
      <c r="N365" s="23" t="str">
        <f aca="false">IF(M365&lt;&gt;"",SUMIF(J365:J394,J365,K365:K394),"")</f>
        <v/>
      </c>
      <c r="O365" s="23" t="str">
        <f aca="false">IF(M365&lt;&gt;"",SUMIF(J365:J394,J365,L365:L394),"")</f>
        <v/>
      </c>
      <c r="Q365" s="20" t="n">
        <f aca="false">IF(A365="PREÇO TOTAL (c/ taxa):",G365,"")</f>
        <v>99.04</v>
      </c>
      <c r="AC365" s="22"/>
    </row>
    <row r="366" customFormat="false" ht="14.05" hidden="false" customHeight="true" outlineLevel="0" collapsed="false">
      <c r="A366" s="52"/>
      <c r="B366" s="52"/>
      <c r="C366" s="52"/>
      <c r="D366" s="52"/>
      <c r="E366" s="52"/>
      <c r="F366" s="52"/>
      <c r="G366" s="52"/>
      <c r="J366" s="23" t="n">
        <f aca="false">IF(AND(A366&lt;&gt;"",A365=""),J365+1,J365)</f>
        <v>21</v>
      </c>
      <c r="K366" s="23" t="str">
        <f aca="false">IF(C366="M.O.",G366,"")</f>
        <v/>
      </c>
      <c r="L366" s="23" t="str">
        <f aca="false">IF(AND(F366&lt;&gt;"",K366=""),G366,"")</f>
        <v/>
      </c>
      <c r="M366" s="23" t="str">
        <f aca="false">IF(AND(E366="",F366="",D366&lt;&gt;""),A366,"")</f>
        <v/>
      </c>
      <c r="N366" s="23" t="str">
        <f aca="false">IF(M366&lt;&gt;"",SUMIF(J366:J395,J366,K366:K395),"")</f>
        <v/>
      </c>
      <c r="O366" s="23" t="str">
        <f aca="false">IF(M366&lt;&gt;"",SUMIF(J366:J395,J366,L366:L395),"")</f>
        <v/>
      </c>
      <c r="Q366" s="20" t="str">
        <f aca="false">IF(A366="PREÇO TOTAL (c/ taxa):",G366,"")</f>
        <v/>
      </c>
      <c r="AC366" s="22"/>
    </row>
    <row r="367" customFormat="false" ht="25.35" hidden="false" customHeight="true" outlineLevel="0" collapsed="false">
      <c r="A367" s="44" t="s">
        <v>313</v>
      </c>
      <c r="B367" s="44" t="s">
        <v>314</v>
      </c>
      <c r="C367" s="45" t="s">
        <v>248</v>
      </c>
      <c r="D367" s="45" t="s">
        <v>306</v>
      </c>
      <c r="E367" s="46"/>
      <c r="F367" s="47"/>
      <c r="G367" s="47"/>
      <c r="J367" s="23" t="n">
        <f aca="false">IF(AND(A367&lt;&gt;"",A366=""),J366+1,J366)</f>
        <v>22</v>
      </c>
      <c r="K367" s="23" t="str">
        <f aca="false">IF(C367="M.O.",G367,"")</f>
        <v/>
      </c>
      <c r="L367" s="23" t="str">
        <f aca="false">IF(AND(F367&lt;&gt;"",K367=""),G367,"")</f>
        <v/>
      </c>
      <c r="M367" s="23" t="str">
        <f aca="false">IF(AND(E367="",F367="",D367&lt;&gt;""),A367,"")</f>
        <v>02.01.07</v>
      </c>
      <c r="N367" s="23" t="n">
        <f aca="false">IF(M367&lt;&gt;"",SUMIF(J367:J396,J367,K367:K396),"")</f>
        <v>6.35</v>
      </c>
      <c r="O367" s="23" t="n">
        <f aca="false">IF(M367&lt;&gt;"",SUMIF(J367:J396,J367,L367:L396),"")</f>
        <v>5.73</v>
      </c>
      <c r="Q367" s="20" t="str">
        <f aca="false">IF(A367="PREÇO TOTAL (c/ taxa):",G367,"")</f>
        <v/>
      </c>
      <c r="AC367" s="22"/>
    </row>
    <row r="368" customFormat="false" ht="14.05" hidden="false" customHeight="true" outlineLevel="0" collapsed="false">
      <c r="A368" s="13" t="s">
        <v>111</v>
      </c>
      <c r="B368" s="48" t="str">
        <f aca="false">VLOOKUP(A368,Insumos!$A$9:$E$160,2,FALSE())</f>
        <v>Chumbador jaqueta e cone Ø 1/4 "</v>
      </c>
      <c r="C368" s="49" t="str">
        <f aca="false">VLOOKUP(A368,Insumos!$A$9:$E$160,3,FALSE())</f>
        <v>MAT.</v>
      </c>
      <c r="D368" s="49" t="str">
        <f aca="false">VLOOKUP(A368,Insumos!$A$9:$E$160,4,FALSE())</f>
        <v>UN</v>
      </c>
      <c r="E368" s="46" t="n">
        <v>1</v>
      </c>
      <c r="F368" s="47" t="n">
        <f aca="false">VLOOKUP(A368,Insumos!$A$9:$E$160,5,FALSE())</f>
        <v>2.5</v>
      </c>
      <c r="G368" s="47" t="n">
        <f aca="false">TRUNC(E368*F368,2)</f>
        <v>2.5</v>
      </c>
      <c r="J368" s="23" t="n">
        <f aca="false">IF(AND(A368&lt;&gt;"",A367=""),J367+1,J367)</f>
        <v>22</v>
      </c>
      <c r="K368" s="23" t="str">
        <f aca="false">IF(C368="M.O.",G368,"")</f>
        <v/>
      </c>
      <c r="L368" s="23" t="n">
        <f aca="false">IF(AND(F368&lt;&gt;"",K368=""),G368,"")</f>
        <v>2.5</v>
      </c>
      <c r="M368" s="23" t="str">
        <f aca="false">IF(AND(E368="",F368="",D368&lt;&gt;""),A368,"")</f>
        <v/>
      </c>
      <c r="N368" s="23" t="str">
        <f aca="false">IF(M368&lt;&gt;"",SUMIF(J368:J397,J368,K368:K397),"")</f>
        <v/>
      </c>
      <c r="O368" s="23" t="str">
        <f aca="false">IF(M368&lt;&gt;"",SUMIF(J368:J397,J368,L368:L397),"")</f>
        <v/>
      </c>
      <c r="Q368" s="20" t="str">
        <f aca="false">IF(A368="PREÇO TOTAL (c/ taxa):",G368,"")</f>
        <v/>
      </c>
      <c r="AC368" s="22"/>
    </row>
    <row r="369" customFormat="false" ht="14.05" hidden="false" customHeight="true" outlineLevel="0" collapsed="false">
      <c r="A369" s="13" t="n">
        <v>4750</v>
      </c>
      <c r="B369" s="48" t="str">
        <f aca="false">VLOOKUP(A369,Insumos!$A$9:$E$160,2,FALSE())</f>
        <v>PEDREIRO</v>
      </c>
      <c r="C369" s="49" t="str">
        <f aca="false">VLOOKUP(A369,Insumos!$A$9:$E$160,3,FALSE())</f>
        <v>M.O.</v>
      </c>
      <c r="D369" s="49" t="str">
        <f aca="false">VLOOKUP(A369,Insumos!$A$9:$E$160,4,FALSE())</f>
        <v>H</v>
      </c>
      <c r="E369" s="46" t="n">
        <v>0.35</v>
      </c>
      <c r="F369" s="47" t="n">
        <f aca="false">VLOOKUP(A369,Insumos!$A$9:$E$160,5,FALSE())</f>
        <v>10.44</v>
      </c>
      <c r="G369" s="47" t="n">
        <f aca="false">TRUNC(E369*F369,2)</f>
        <v>3.65</v>
      </c>
      <c r="J369" s="23" t="n">
        <f aca="false">IF(AND(A369&lt;&gt;"",A368=""),J368+1,J368)</f>
        <v>22</v>
      </c>
      <c r="K369" s="23" t="n">
        <f aca="false">IF(C369="M.O.",G369,"")</f>
        <v>3.65</v>
      </c>
      <c r="L369" s="23" t="str">
        <f aca="false">IF(AND(F369&lt;&gt;"",K369=""),G369,"")</f>
        <v/>
      </c>
      <c r="M369" s="23" t="str">
        <f aca="false">IF(AND(E369="",F369="",D369&lt;&gt;""),A369,"")</f>
        <v/>
      </c>
      <c r="N369" s="23" t="str">
        <f aca="false">IF(M369&lt;&gt;"",SUMIF(J369:J398,J369,K369:K398),"")</f>
        <v/>
      </c>
      <c r="O369" s="23" t="str">
        <f aca="false">IF(M369&lt;&gt;"",SUMIF(J369:J398,J369,L369:L398),"")</f>
        <v/>
      </c>
      <c r="Q369" s="20" t="str">
        <f aca="false">IF(A369="PREÇO TOTAL (c/ taxa):",G369,"")</f>
        <v/>
      </c>
      <c r="AC369" s="22"/>
    </row>
    <row r="370" customFormat="false" ht="14.05" hidden="false" customHeight="true" outlineLevel="0" collapsed="false">
      <c r="A370" s="13" t="n">
        <v>6111</v>
      </c>
      <c r="B370" s="48" t="str">
        <f aca="false">VLOOKUP(A370,Insumos!$A$9:$E$160,2,FALSE())</f>
        <v>SERVENTE</v>
      </c>
      <c r="C370" s="49" t="str">
        <f aca="false">VLOOKUP(A370,Insumos!$A$9:$E$160,3,FALSE())</f>
        <v>M.O.</v>
      </c>
      <c r="D370" s="49" t="str">
        <f aca="false">VLOOKUP(A370,Insumos!$A$9:$E$160,4,FALSE())</f>
        <v>H</v>
      </c>
      <c r="E370" s="46" t="n">
        <v>0.35</v>
      </c>
      <c r="F370" s="47" t="n">
        <f aca="false">VLOOKUP(A370,Insumos!$A$9:$E$160,5,FALSE())</f>
        <v>7.72</v>
      </c>
      <c r="G370" s="47" t="n">
        <f aca="false">TRUNC(E370*F370,2)</f>
        <v>2.7</v>
      </c>
      <c r="J370" s="23" t="n">
        <f aca="false">IF(AND(A370&lt;&gt;"",A369=""),J369+1,J369)</f>
        <v>22</v>
      </c>
      <c r="K370" s="23" t="n">
        <f aca="false">IF(C370="M.O.",G370,"")</f>
        <v>2.7</v>
      </c>
      <c r="L370" s="23" t="str">
        <f aca="false">IF(AND(F370&lt;&gt;"",K370=""),G370,"")</f>
        <v/>
      </c>
      <c r="M370" s="23" t="str">
        <f aca="false">IF(AND(E370="",F370="",D370&lt;&gt;""),A370,"")</f>
        <v/>
      </c>
      <c r="N370" s="23" t="str">
        <f aca="false">IF(M370&lt;&gt;"",SUMIF(J370:J399,J370,K370:K399),"")</f>
        <v/>
      </c>
      <c r="O370" s="23" t="str">
        <f aca="false">IF(M370&lt;&gt;"",SUMIF(J370:J399,J370,L370:L399),"")</f>
        <v/>
      </c>
      <c r="Q370" s="20" t="str">
        <f aca="false">IF(A370="PREÇO TOTAL (c/ taxa):",G370,"")</f>
        <v/>
      </c>
      <c r="AC370" s="22"/>
    </row>
    <row r="371" customFormat="false" ht="25.35" hidden="false" customHeight="true" outlineLevel="0" collapsed="false">
      <c r="A371" s="13" t="s">
        <v>125</v>
      </c>
      <c r="B371" s="48" t="str">
        <f aca="false">VLOOKUP(A371,Insumos!$A$9:$E$160,2,FALSE())</f>
        <v>Vergalhão de aço com rosca NC nas extremidades (diâmetro da seção: 1/4 ")</v>
      </c>
      <c r="C371" s="49" t="str">
        <f aca="false">VLOOKUP(A371,Insumos!$A$9:$E$160,3,FALSE())</f>
        <v>MAT.</v>
      </c>
      <c r="D371" s="49" t="str">
        <f aca="false">VLOOKUP(A371,Insumos!$A$9:$E$160,4,FALSE())</f>
        <v>M</v>
      </c>
      <c r="E371" s="46" t="n">
        <v>0.5</v>
      </c>
      <c r="F371" s="47" t="n">
        <f aca="false">VLOOKUP(A371,Insumos!$A$9:$E$160,5,FALSE())</f>
        <v>2.2</v>
      </c>
      <c r="G371" s="47" t="n">
        <f aca="false">TRUNC(E371*F371,2)</f>
        <v>1.1</v>
      </c>
      <c r="J371" s="23" t="n">
        <f aca="false">IF(AND(A371&lt;&gt;"",A370=""),J370+1,J370)</f>
        <v>22</v>
      </c>
      <c r="K371" s="23" t="str">
        <f aca="false">IF(C371="M.O.",G371,"")</f>
        <v/>
      </c>
      <c r="L371" s="23" t="n">
        <f aca="false">IF(AND(F371&lt;&gt;"",K371=""),G371,"")</f>
        <v>1.1</v>
      </c>
      <c r="M371" s="23" t="str">
        <f aca="false">IF(AND(E371="",F371="",D371&lt;&gt;""),A371,"")</f>
        <v/>
      </c>
      <c r="N371" s="23" t="str">
        <f aca="false">IF(M371&lt;&gt;"",SUMIF(J371:J400,J371,K371:K400),"")</f>
        <v/>
      </c>
      <c r="O371" s="23" t="str">
        <f aca="false">IF(M371&lt;&gt;"",SUMIF(J371:J400,J371,L371:L400),"")</f>
        <v/>
      </c>
      <c r="Q371" s="20" t="str">
        <f aca="false">IF(A371="PREÇO TOTAL (c/ taxa):",G371,"")</f>
        <v/>
      </c>
      <c r="AC371" s="22"/>
    </row>
    <row r="372" customFormat="false" ht="25.35" hidden="false" customHeight="true" outlineLevel="0" collapsed="false">
      <c r="A372" s="13" t="s">
        <v>179</v>
      </c>
      <c r="B372" s="48" t="str">
        <f aca="false">VLOOKUP(A372,Insumos!$A$9:$E$160,2,FALSE())</f>
        <v>Arruela em aço galvanizado - lisa (diâmetro da seção: 1/4 " / tipo de galvanização: a fogo)</v>
      </c>
      <c r="C372" s="49" t="str">
        <f aca="false">VLOOKUP(A372,Insumos!$A$9:$E$160,3,FALSE())</f>
        <v>MAT.</v>
      </c>
      <c r="D372" s="49" t="str">
        <f aca="false">VLOOKUP(A372,Insumos!$A$9:$E$160,4,FALSE())</f>
        <v>UN</v>
      </c>
      <c r="E372" s="46" t="n">
        <v>2</v>
      </c>
      <c r="F372" s="47" t="n">
        <f aca="false">VLOOKUP(A372,Insumos!$A$9:$E$160,5,FALSE())</f>
        <v>0.03</v>
      </c>
      <c r="G372" s="47" t="n">
        <f aca="false">TRUNC(E372*F372,2)</f>
        <v>0.06</v>
      </c>
      <c r="J372" s="23" t="n">
        <f aca="false">IF(AND(A372&lt;&gt;"",A371=""),J371+1,J371)</f>
        <v>22</v>
      </c>
      <c r="K372" s="23" t="str">
        <f aca="false">IF(C372="M.O.",G372,"")</f>
        <v/>
      </c>
      <c r="L372" s="23" t="n">
        <f aca="false">IF(AND(F372&lt;&gt;"",K372=""),G372,"")</f>
        <v>0.06</v>
      </c>
      <c r="M372" s="23" t="str">
        <f aca="false">IF(AND(E372="",F372="",D372&lt;&gt;""),A372,"")</f>
        <v/>
      </c>
      <c r="N372" s="23" t="str">
        <f aca="false">IF(M372&lt;&gt;"",SUMIF(J372:J401,J372,K372:K401),"")</f>
        <v/>
      </c>
      <c r="O372" s="23" t="str">
        <f aca="false">IF(M372&lt;&gt;"",SUMIF(J372:J401,J372,L372:L401),"")</f>
        <v/>
      </c>
      <c r="Q372" s="20" t="str">
        <f aca="false">IF(A372="PREÇO TOTAL (c/ taxa):",G372,"")</f>
        <v/>
      </c>
      <c r="AC372" s="22"/>
    </row>
    <row r="373" customFormat="false" ht="14.05" hidden="false" customHeight="true" outlineLevel="0" collapsed="false">
      <c r="A373" s="13" t="n">
        <v>14148</v>
      </c>
      <c r="B373" s="48" t="str">
        <f aca="false">VLOOKUP(A373,Insumos!$A$9:$E$160,2,FALSE())</f>
        <v>PORCA ZINCADA SEXTAVADA ALTA 1/4"</v>
      </c>
      <c r="C373" s="49" t="str">
        <f aca="false">VLOOKUP(A373,Insumos!$A$9:$E$160,3,FALSE())</f>
        <v>MAT.</v>
      </c>
      <c r="D373" s="49" t="str">
        <f aca="false">VLOOKUP(A373,Insumos!$A$9:$E$160,4,FALSE())</f>
        <v>UN</v>
      </c>
      <c r="E373" s="46" t="n">
        <v>2</v>
      </c>
      <c r="F373" s="47" t="n">
        <f aca="false">VLOOKUP(A373,Insumos!$A$9:$E$160,5,FALSE())</f>
        <v>0.66</v>
      </c>
      <c r="G373" s="47" t="n">
        <f aca="false">TRUNC(E373*F373,2)</f>
        <v>1.32</v>
      </c>
      <c r="J373" s="23" t="n">
        <f aca="false">IF(AND(A373&lt;&gt;"",A372=""),J372+1,J372)</f>
        <v>22</v>
      </c>
      <c r="K373" s="23" t="str">
        <f aca="false">IF(C373="M.O.",G373,"")</f>
        <v/>
      </c>
      <c r="L373" s="23" t="n">
        <f aca="false">IF(AND(F373&lt;&gt;"",K373=""),G373,"")</f>
        <v>1.32</v>
      </c>
      <c r="M373" s="23" t="str">
        <f aca="false">IF(AND(E373="",F373="",D373&lt;&gt;""),A373,"")</f>
        <v/>
      </c>
      <c r="N373" s="23" t="str">
        <f aca="false">IF(M373&lt;&gt;"",SUMIF(J373:J402,J373,K373:K402),"")</f>
        <v/>
      </c>
      <c r="O373" s="23" t="str">
        <f aca="false">IF(M373&lt;&gt;"",SUMIF(J373:J402,J373,L373:L402),"")</f>
        <v/>
      </c>
      <c r="Q373" s="20" t="str">
        <f aca="false">IF(A373="PREÇO TOTAL (c/ taxa):",G373,"")</f>
        <v/>
      </c>
      <c r="AC373" s="22"/>
    </row>
    <row r="374" customFormat="false" ht="14.05" hidden="false" customHeight="true" outlineLevel="0" collapsed="false">
      <c r="A374" s="13" t="n">
        <v>400</v>
      </c>
      <c r="B374" s="48" t="str">
        <f aca="false">VLOOKUP(A374,Insumos!$A$9:$E$160,2,FALSE())</f>
        <v>ABRACADEIRA TIPO D 3/4" C/ PARAFUSO"</v>
      </c>
      <c r="C374" s="49" t="str">
        <f aca="false">VLOOKUP(A374,Insumos!$A$9:$E$160,3,FALSE())</f>
        <v>MAT.</v>
      </c>
      <c r="D374" s="49" t="str">
        <f aca="false">VLOOKUP(A374,Insumos!$A$9:$E$160,4,FALSE())</f>
        <v>UN</v>
      </c>
      <c r="E374" s="46" t="n">
        <v>1</v>
      </c>
      <c r="F374" s="47" t="n">
        <f aca="false">VLOOKUP(A374,Insumos!$A$9:$E$160,5,FALSE())</f>
        <v>0.75</v>
      </c>
      <c r="G374" s="47" t="n">
        <f aca="false">TRUNC(E374*F374,2)</f>
        <v>0.75</v>
      </c>
      <c r="J374" s="23" t="n">
        <f aca="false">IF(AND(A374&lt;&gt;"",A373=""),J373+1,J373)</f>
        <v>22</v>
      </c>
      <c r="K374" s="23" t="str">
        <f aca="false">IF(C374="M.O.",G374,"")</f>
        <v/>
      </c>
      <c r="L374" s="23" t="n">
        <f aca="false">IF(AND(F374&lt;&gt;"",K374=""),G374,"")</f>
        <v>0.75</v>
      </c>
      <c r="M374" s="23" t="str">
        <f aca="false">IF(AND(E374="",F374="",D374&lt;&gt;""),A374,"")</f>
        <v/>
      </c>
      <c r="N374" s="23" t="str">
        <f aca="false">IF(M374&lt;&gt;"",SUMIF(J374:J403,J374,K374:K403),"")</f>
        <v/>
      </c>
      <c r="O374" s="23" t="str">
        <f aca="false">IF(M374&lt;&gt;"",SUMIF(J374:J403,J374,L374:L403),"")</f>
        <v/>
      </c>
      <c r="Q374" s="20" t="str">
        <f aca="false">IF(A374="PREÇO TOTAL (c/ taxa):",G374,"")</f>
        <v/>
      </c>
      <c r="AC374" s="22"/>
    </row>
    <row r="375" customFormat="false" ht="14.05" hidden="false" customHeight="true" outlineLevel="0" collapsed="false">
      <c r="A375" s="50" t="s">
        <v>229</v>
      </c>
      <c r="B375" s="50"/>
      <c r="C375" s="50"/>
      <c r="D375" s="50"/>
      <c r="E375" s="50"/>
      <c r="F375" s="50"/>
      <c r="G375" s="51" t="n">
        <f aca="false">SUMIF(J326:J374,J375,K326:K374)</f>
        <v>6.35</v>
      </c>
      <c r="J375" s="23" t="n">
        <f aca="false">IF(AND(A375&lt;&gt;"",A374=""),J374+1,J374)</f>
        <v>22</v>
      </c>
      <c r="K375" s="23" t="str">
        <f aca="false">IF(C375="M.O.",G375,"")</f>
        <v/>
      </c>
      <c r="L375" s="23" t="str">
        <f aca="false">IF(AND(F375&lt;&gt;"",K375=""),G375,"")</f>
        <v/>
      </c>
      <c r="M375" s="23" t="str">
        <f aca="false">IF(AND(E375="",F375="",D375&lt;&gt;""),A375,"")</f>
        <v/>
      </c>
      <c r="N375" s="23" t="str">
        <f aca="false">IF(M375&lt;&gt;"",SUMIF(J375:J404,J375,K375:K404),"")</f>
        <v/>
      </c>
      <c r="O375" s="23" t="str">
        <f aca="false">IF(M375&lt;&gt;"",SUMIF(J375:J404,J375,L375:L404),"")</f>
        <v/>
      </c>
      <c r="Q375" s="20" t="str">
        <f aca="false">IF(A375="PREÇO TOTAL (c/ taxa):",G375,"")</f>
        <v/>
      </c>
      <c r="AC375" s="22"/>
    </row>
    <row r="376" customFormat="false" ht="14.05" hidden="false" customHeight="true" outlineLevel="0" collapsed="false">
      <c r="A376" s="50" t="s">
        <v>232</v>
      </c>
      <c r="B376" s="50"/>
      <c r="C376" s="50"/>
      <c r="D376" s="50"/>
      <c r="E376" s="50"/>
      <c r="F376" s="50"/>
      <c r="G376" s="51" t="n">
        <f aca="false">SUMIF(J327:J375,J376,L327:L375)</f>
        <v>5.73</v>
      </c>
      <c r="J376" s="23" t="n">
        <f aca="false">IF(AND(A376&lt;&gt;"",A375=""),J375+1,J375)</f>
        <v>22</v>
      </c>
      <c r="K376" s="23" t="str">
        <f aca="false">IF(C376="M.O.",G376,"")</f>
        <v/>
      </c>
      <c r="L376" s="23" t="str">
        <f aca="false">IF(AND(F376&lt;&gt;"",K376=""),G376,"")</f>
        <v/>
      </c>
      <c r="M376" s="23" t="str">
        <f aca="false">IF(AND(E376="",F376="",D376&lt;&gt;""),A376,"")</f>
        <v/>
      </c>
      <c r="N376" s="23" t="str">
        <f aca="false">IF(M376&lt;&gt;"",SUMIF(J376:J405,J376,K376:K405),"")</f>
        <v/>
      </c>
      <c r="O376" s="23" t="str">
        <f aca="false">IF(M376&lt;&gt;"",SUMIF(J376:J405,J376,L376:L405),"")</f>
        <v/>
      </c>
      <c r="Q376" s="20" t="str">
        <f aca="false">IF(A376="PREÇO TOTAL (c/ taxa):",G376,"")</f>
        <v/>
      </c>
      <c r="AC376" s="22"/>
    </row>
    <row r="377" customFormat="false" ht="14.05" hidden="false" customHeight="true" outlineLevel="0" collapsed="false">
      <c r="A377" s="50" t="s">
        <v>250</v>
      </c>
      <c r="B377" s="50"/>
      <c r="C377" s="50"/>
      <c r="D377" s="50"/>
      <c r="E377" s="50"/>
      <c r="F377" s="50"/>
      <c r="G377" s="51" t="n">
        <f aca="false">SUM(G375:G376)</f>
        <v>12.08</v>
      </c>
      <c r="J377" s="23" t="n">
        <f aca="false">IF(AND(A377&lt;&gt;"",A376=""),J376+1,J376)</f>
        <v>22</v>
      </c>
      <c r="K377" s="23" t="str">
        <f aca="false">IF(C377="M.O.",G377,"")</f>
        <v/>
      </c>
      <c r="L377" s="23" t="str">
        <f aca="false">IF(AND(F377&lt;&gt;"",K377=""),G377,"")</f>
        <v/>
      </c>
      <c r="M377" s="23" t="str">
        <f aca="false">IF(AND(E377="",F377="",D377&lt;&gt;""),A377,"")</f>
        <v/>
      </c>
      <c r="N377" s="23" t="str">
        <f aca="false">IF(M377&lt;&gt;"",SUMIF(J377:J406,J377,K377:K406),"")</f>
        <v/>
      </c>
      <c r="O377" s="23" t="str">
        <f aca="false">IF(M377&lt;&gt;"",SUMIF(J377:J406,J377,L377:L406),"")</f>
        <v/>
      </c>
      <c r="Q377" s="20" t="str">
        <f aca="false">IF(A377="PREÇO TOTAL (c/ taxa):",G377,"")</f>
        <v/>
      </c>
      <c r="AC377" s="22"/>
    </row>
    <row r="378" customFormat="false" ht="14.05" hidden="false" customHeight="true" outlineLevel="0" collapsed="false">
      <c r="A378" s="50" t="s">
        <v>251</v>
      </c>
      <c r="B378" s="50"/>
      <c r="C378" s="50"/>
      <c r="D378" s="50"/>
      <c r="E378" s="50"/>
      <c r="F378" s="50"/>
      <c r="G378" s="51" t="n">
        <v>0</v>
      </c>
      <c r="J378" s="23" t="n">
        <f aca="false">IF(AND(A378&lt;&gt;"",A377=""),J377+1,J377)</f>
        <v>22</v>
      </c>
      <c r="K378" s="23" t="str">
        <f aca="false">IF(C378="M.O.",G378,"")</f>
        <v/>
      </c>
      <c r="L378" s="23" t="str">
        <f aca="false">IF(AND(F378&lt;&gt;"",K378=""),G378,"")</f>
        <v/>
      </c>
      <c r="M378" s="23" t="str">
        <f aca="false">IF(AND(E378="",F378="",D378&lt;&gt;""),A378,"")</f>
        <v/>
      </c>
      <c r="N378" s="23" t="str">
        <f aca="false">IF(M378&lt;&gt;"",SUMIF(J378:J407,J378,K378:K407),"")</f>
        <v/>
      </c>
      <c r="O378" s="23" t="str">
        <f aca="false">IF(M378&lt;&gt;"",SUMIF(J378:J407,J378,L378:L407),"")</f>
        <v/>
      </c>
      <c r="Q378" s="20" t="str">
        <f aca="false">IF(A378="PREÇO TOTAL (c/ taxa):",G378,"")</f>
        <v/>
      </c>
      <c r="AC378" s="22"/>
    </row>
    <row r="379" customFormat="false" ht="14.05" hidden="false" customHeight="true" outlineLevel="0" collapsed="false">
      <c r="A379" s="50" t="s">
        <v>252</v>
      </c>
      <c r="B379" s="50"/>
      <c r="C379" s="50"/>
      <c r="D379" s="50"/>
      <c r="E379" s="50"/>
      <c r="F379" s="50"/>
      <c r="G379" s="51" t="n">
        <f aca="false">TRUNC(G377*$G$9,2)</f>
        <v>3.04</v>
      </c>
      <c r="J379" s="23" t="n">
        <f aca="false">IF(AND(A379&lt;&gt;"",A378=""),J378+1,J378)</f>
        <v>22</v>
      </c>
      <c r="K379" s="23" t="str">
        <f aca="false">IF(C379="M.O.",G379,"")</f>
        <v/>
      </c>
      <c r="L379" s="23" t="str">
        <f aca="false">IF(AND(F379&lt;&gt;"",K379=""),G379,"")</f>
        <v/>
      </c>
      <c r="M379" s="23" t="str">
        <f aca="false">IF(AND(E379="",F379="",D379&lt;&gt;""),A379,"")</f>
        <v/>
      </c>
      <c r="N379" s="23" t="str">
        <f aca="false">IF(M379&lt;&gt;"",SUMIF(J379:J408,J379,K379:K408),"")</f>
        <v/>
      </c>
      <c r="O379" s="23" t="str">
        <f aca="false">IF(M379&lt;&gt;"",SUMIF(J379:J408,J379,L379:L408),"")</f>
        <v/>
      </c>
      <c r="Q379" s="20" t="str">
        <f aca="false">IF(A379="PREÇO TOTAL (c/ taxa):",G379,"")</f>
        <v/>
      </c>
      <c r="AC379" s="22"/>
    </row>
    <row r="380" customFormat="false" ht="14.05" hidden="false" customHeight="true" outlineLevel="0" collapsed="false">
      <c r="A380" s="50" t="s">
        <v>253</v>
      </c>
      <c r="B380" s="50"/>
      <c r="C380" s="50"/>
      <c r="D380" s="50"/>
      <c r="E380" s="50"/>
      <c r="F380" s="50"/>
      <c r="G380" s="51" t="n">
        <v>0</v>
      </c>
      <c r="J380" s="23" t="n">
        <f aca="false">IF(AND(A380&lt;&gt;"",A379=""),J379+1,J379)</f>
        <v>22</v>
      </c>
      <c r="K380" s="23" t="str">
        <f aca="false">IF(C380="M.O.",G380,"")</f>
        <v/>
      </c>
      <c r="L380" s="23" t="str">
        <f aca="false">IF(AND(F380&lt;&gt;"",K380=""),G380,"")</f>
        <v/>
      </c>
      <c r="M380" s="23" t="str">
        <f aca="false">IF(AND(E380="",F380="",D380&lt;&gt;""),A380,"")</f>
        <v/>
      </c>
      <c r="N380" s="23" t="str">
        <f aca="false">IF(M380&lt;&gt;"",SUMIF(J380:J409,J380,K380:K409),"")</f>
        <v/>
      </c>
      <c r="O380" s="23" t="str">
        <f aca="false">IF(M380&lt;&gt;"",SUMIF(J380:J409,J380,L380:L409),"")</f>
        <v/>
      </c>
      <c r="Q380" s="20" t="str">
        <f aca="false">IF(A380="PREÇO TOTAL (c/ taxa):",G380,"")</f>
        <v/>
      </c>
      <c r="AC380" s="22"/>
    </row>
    <row r="381" customFormat="false" ht="14.05" hidden="false" customHeight="true" outlineLevel="0" collapsed="false">
      <c r="A381" s="50" t="s">
        <v>254</v>
      </c>
      <c r="B381" s="50"/>
      <c r="C381" s="50"/>
      <c r="D381" s="50"/>
      <c r="E381" s="50"/>
      <c r="F381" s="50"/>
      <c r="G381" s="51" t="n">
        <f aca="false">SUM(G378:G380)</f>
        <v>3.04</v>
      </c>
      <c r="J381" s="23" t="n">
        <f aca="false">IF(AND(A381&lt;&gt;"",A380=""),J380+1,J380)</f>
        <v>22</v>
      </c>
      <c r="K381" s="23" t="str">
        <f aca="false">IF(C381="M.O.",G381,"")</f>
        <v/>
      </c>
      <c r="L381" s="23" t="str">
        <f aca="false">IF(AND(F381&lt;&gt;"",K381=""),G381,"")</f>
        <v/>
      </c>
      <c r="M381" s="23" t="str">
        <f aca="false">IF(AND(E381="",F381="",D381&lt;&gt;""),A381,"")</f>
        <v/>
      </c>
      <c r="N381" s="23" t="str">
        <f aca="false">IF(M381&lt;&gt;"",SUMIF(J381:J410,J381,K381:K410),"")</f>
        <v/>
      </c>
      <c r="O381" s="23" t="str">
        <f aca="false">IF(M381&lt;&gt;"",SUMIF(J381:J410,J381,L381:L410),"")</f>
        <v/>
      </c>
      <c r="Q381" s="20" t="str">
        <f aca="false">IF(A381="PREÇO TOTAL (c/ taxa):",G381,"")</f>
        <v/>
      </c>
      <c r="AC381" s="22"/>
    </row>
    <row r="382" customFormat="false" ht="14.05" hidden="false" customHeight="true" outlineLevel="0" collapsed="false">
      <c r="A382" s="50" t="s">
        <v>256</v>
      </c>
      <c r="B382" s="50"/>
      <c r="C382" s="50"/>
      <c r="D382" s="50"/>
      <c r="E382" s="50"/>
      <c r="F382" s="50"/>
      <c r="G382" s="51" t="n">
        <f aca="false">G377+G381</f>
        <v>15.12</v>
      </c>
      <c r="J382" s="23" t="n">
        <f aca="false">IF(AND(A382&lt;&gt;"",A381=""),J381+1,J381)</f>
        <v>22</v>
      </c>
      <c r="K382" s="23" t="str">
        <f aca="false">IF(C382="M.O.",G382,"")</f>
        <v/>
      </c>
      <c r="L382" s="23" t="str">
        <f aca="false">IF(AND(F382&lt;&gt;"",K382=""),G382,"")</f>
        <v/>
      </c>
      <c r="M382" s="23" t="str">
        <f aca="false">IF(AND(E382="",F382="",D382&lt;&gt;""),A382,"")</f>
        <v/>
      </c>
      <c r="N382" s="23" t="str">
        <f aca="false">IF(M382&lt;&gt;"",SUMIF(J382:J411,J382,K382:K411),"")</f>
        <v/>
      </c>
      <c r="O382" s="23" t="str">
        <f aca="false">IF(M382&lt;&gt;"",SUMIF(J382:J411,J382,L382:L411),"")</f>
        <v/>
      </c>
      <c r="Q382" s="20" t="str">
        <f aca="false">IF(A382="PREÇO TOTAL (c/ taxa):",G382,"")</f>
        <v/>
      </c>
      <c r="AC382" s="22"/>
    </row>
    <row r="383" customFormat="false" ht="14.05" hidden="false" customHeight="true" outlineLevel="0" collapsed="false">
      <c r="A383" s="50" t="s">
        <v>257</v>
      </c>
      <c r="B383" s="50"/>
      <c r="C383" s="50"/>
      <c r="D383" s="50"/>
      <c r="E383" s="50"/>
      <c r="F383" s="50"/>
      <c r="G383" s="51" t="n">
        <v>216</v>
      </c>
      <c r="J383" s="23" t="n">
        <f aca="false">IF(AND(A383&lt;&gt;"",A382=""),J382+1,J382)</f>
        <v>22</v>
      </c>
      <c r="K383" s="23" t="str">
        <f aca="false">IF(C383="M.O.",G383,"")</f>
        <v/>
      </c>
      <c r="L383" s="23" t="str">
        <f aca="false">IF(AND(F383&lt;&gt;"",K383=""),G383,"")</f>
        <v/>
      </c>
      <c r="M383" s="23" t="str">
        <f aca="false">IF(AND(E383="",F383="",D383&lt;&gt;""),A383,"")</f>
        <v/>
      </c>
      <c r="N383" s="23" t="str">
        <f aca="false">IF(M383&lt;&gt;"",SUMIF(J383:J412,J383,K383:K412),"")</f>
        <v/>
      </c>
      <c r="O383" s="23" t="str">
        <f aca="false">IF(M383&lt;&gt;"",SUMIF(J383:J412,J383,L383:L412),"")</f>
        <v/>
      </c>
      <c r="Q383" s="20" t="str">
        <f aca="false">IF(A383="PREÇO TOTAL (c/ taxa):",G383,"")</f>
        <v/>
      </c>
      <c r="AC383" s="22"/>
    </row>
    <row r="384" customFormat="false" ht="14.05" hidden="false" customHeight="true" outlineLevel="0" collapsed="false">
      <c r="A384" s="50" t="s">
        <v>258</v>
      </c>
      <c r="B384" s="50"/>
      <c r="C384" s="50"/>
      <c r="D384" s="50"/>
      <c r="E384" s="50"/>
      <c r="F384" s="50"/>
      <c r="G384" s="51" t="n">
        <f aca="false">TRUNC(G383*G382,2)</f>
        <v>3265.92</v>
      </c>
      <c r="J384" s="23" t="n">
        <f aca="false">IF(AND(A384&lt;&gt;"",A383=""),J383+1,J383)</f>
        <v>22</v>
      </c>
      <c r="K384" s="23" t="str">
        <f aca="false">IF(C384="M.O.",G384,"")</f>
        <v/>
      </c>
      <c r="L384" s="23" t="str">
        <f aca="false">IF(AND(F384&lt;&gt;"",K384=""),G384,"")</f>
        <v/>
      </c>
      <c r="M384" s="23" t="str">
        <f aca="false">IF(AND(E384="",F384="",D384&lt;&gt;""),A384,"")</f>
        <v/>
      </c>
      <c r="N384" s="23" t="str">
        <f aca="false">IF(M384&lt;&gt;"",SUMIF(J384:J413,J384,K384:K413),"")</f>
        <v/>
      </c>
      <c r="O384" s="23" t="str">
        <f aca="false">IF(M384&lt;&gt;"",SUMIF(J384:J413,J384,L384:L413),"")</f>
        <v/>
      </c>
      <c r="Q384" s="20" t="n">
        <f aca="false">IF(A384="PREÇO TOTAL (c/ taxa):",G384,"")</f>
        <v>3265.92</v>
      </c>
      <c r="AC384" s="22"/>
    </row>
    <row r="385" customFormat="false" ht="14.05" hidden="false" customHeight="true" outlineLevel="0" collapsed="false">
      <c r="A385" s="52"/>
      <c r="B385" s="52"/>
      <c r="C385" s="52"/>
      <c r="D385" s="52"/>
      <c r="E385" s="52"/>
      <c r="F385" s="52"/>
      <c r="G385" s="52"/>
      <c r="J385" s="23" t="n">
        <f aca="false">IF(AND(A385&lt;&gt;"",A384=""),J384+1,J384)</f>
        <v>22</v>
      </c>
      <c r="K385" s="23" t="str">
        <f aca="false">IF(C385="M.O.",G385,"")</f>
        <v/>
      </c>
      <c r="L385" s="23" t="str">
        <f aca="false">IF(AND(F385&lt;&gt;"",K385=""),G385,"")</f>
        <v/>
      </c>
      <c r="M385" s="23" t="str">
        <f aca="false">IF(AND(E385="",F385="",D385&lt;&gt;""),A385,"")</f>
        <v/>
      </c>
      <c r="N385" s="23" t="str">
        <f aca="false">IF(M385&lt;&gt;"",SUMIF(J385:J414,J385,K385:K414),"")</f>
        <v/>
      </c>
      <c r="O385" s="23" t="str">
        <f aca="false">IF(M385&lt;&gt;"",SUMIF(J385:J414,J385,L385:L414),"")</f>
        <v/>
      </c>
      <c r="Q385" s="20" t="str">
        <f aca="false">IF(A385="PREÇO TOTAL (c/ taxa):",G385,"")</f>
        <v/>
      </c>
      <c r="AC385" s="22"/>
    </row>
    <row r="386" customFormat="false" ht="14.05" hidden="false" customHeight="true" outlineLevel="0" collapsed="false">
      <c r="A386" s="44" t="s">
        <v>315</v>
      </c>
      <c r="B386" s="44" t="s">
        <v>316</v>
      </c>
      <c r="C386" s="45" t="s">
        <v>248</v>
      </c>
      <c r="D386" s="45" t="s">
        <v>274</v>
      </c>
      <c r="E386" s="46"/>
      <c r="F386" s="47"/>
      <c r="G386" s="47"/>
      <c r="J386" s="23" t="n">
        <f aca="false">IF(AND(A386&lt;&gt;"",A385=""),J385+1,J385)</f>
        <v>23</v>
      </c>
      <c r="K386" s="23" t="str">
        <f aca="false">IF(C386="M.O.",G386,"")</f>
        <v/>
      </c>
      <c r="L386" s="23" t="str">
        <f aca="false">IF(AND(F386&lt;&gt;"",K386=""),G386,"")</f>
        <v/>
      </c>
      <c r="M386" s="23" t="str">
        <f aca="false">IF(AND(E386="",F386="",D386&lt;&gt;""),A386,"")</f>
        <v>02.01.08</v>
      </c>
      <c r="N386" s="23" t="n">
        <f aca="false">IF(M386&lt;&gt;"",SUMIF(J386:J415,J386,K386:K415),"")</f>
        <v>4.54</v>
      </c>
      <c r="O386" s="23" t="n">
        <f aca="false">IF(M386&lt;&gt;"",SUMIF(J386:J415,J386,L386:L415),"")</f>
        <v>4.47</v>
      </c>
      <c r="Q386" s="20" t="str">
        <f aca="false">IF(A386="PREÇO TOTAL (c/ taxa):",G386,"")</f>
        <v/>
      </c>
      <c r="AC386" s="22"/>
    </row>
    <row r="387" customFormat="false" ht="14.05" hidden="false" customHeight="true" outlineLevel="0" collapsed="false">
      <c r="A387" s="13" t="n">
        <v>4783</v>
      </c>
      <c r="B387" s="48" t="str">
        <f aca="false">VLOOKUP(A387,Insumos!$A$9:$E$160,2,FALSE())</f>
        <v>PINTOR</v>
      </c>
      <c r="C387" s="49" t="str">
        <f aca="false">VLOOKUP(A387,Insumos!$A$9:$E$160,3,FALSE())</f>
        <v>M.O.</v>
      </c>
      <c r="D387" s="49" t="str">
        <f aca="false">VLOOKUP(A387,Insumos!$A$9:$E$160,4,FALSE())</f>
        <v>H</v>
      </c>
      <c r="E387" s="46" t="n">
        <v>0.25</v>
      </c>
      <c r="F387" s="47" t="n">
        <f aca="false">VLOOKUP(A387,Insumos!$A$9:$E$160,5,FALSE())</f>
        <v>10.44</v>
      </c>
      <c r="G387" s="47" t="n">
        <f aca="false">TRUNC(E387*F387,2)</f>
        <v>2.61</v>
      </c>
      <c r="J387" s="23" t="n">
        <f aca="false">IF(AND(A387&lt;&gt;"",A386=""),J386+1,J386)</f>
        <v>23</v>
      </c>
      <c r="K387" s="23" t="n">
        <f aca="false">IF(C387="M.O.",G387,"")</f>
        <v>2.61</v>
      </c>
      <c r="L387" s="23" t="str">
        <f aca="false">IF(AND(F387&lt;&gt;"",K387=""),G387,"")</f>
        <v/>
      </c>
      <c r="M387" s="23" t="str">
        <f aca="false">IF(AND(E387="",F387="",D387&lt;&gt;""),A387,"")</f>
        <v/>
      </c>
      <c r="N387" s="23" t="str">
        <f aca="false">IF(M387&lt;&gt;"",SUMIF(J387:J416,J387,K387:K416),"")</f>
        <v/>
      </c>
      <c r="O387" s="23" t="str">
        <f aca="false">IF(M387&lt;&gt;"",SUMIF(J387:J416,J387,L387:L416),"")</f>
        <v/>
      </c>
      <c r="Q387" s="20" t="str">
        <f aca="false">IF(A387="PREÇO TOTAL (c/ taxa):",G387,"")</f>
        <v/>
      </c>
      <c r="AC387" s="22"/>
    </row>
    <row r="388" customFormat="false" ht="14.05" hidden="false" customHeight="true" outlineLevel="0" collapsed="false">
      <c r="A388" s="13" t="n">
        <v>6115</v>
      </c>
      <c r="B388" s="48" t="str">
        <f aca="false">VLOOKUP(A388,Insumos!$A$9:$E$160,2,FALSE())</f>
        <v>AJUDANTE</v>
      </c>
      <c r="C388" s="49" t="str">
        <f aca="false">VLOOKUP(A388,Insumos!$A$9:$E$160,3,FALSE())</f>
        <v>M.O.</v>
      </c>
      <c r="D388" s="49" t="str">
        <f aca="false">VLOOKUP(A388,Insumos!$A$9:$E$160,4,FALSE())</f>
        <v>H</v>
      </c>
      <c r="E388" s="46" t="n">
        <v>0.25</v>
      </c>
      <c r="F388" s="47" t="n">
        <f aca="false">VLOOKUP(A388,Insumos!$A$9:$E$160,5,FALSE())</f>
        <v>7.72</v>
      </c>
      <c r="G388" s="47" t="n">
        <f aca="false">TRUNC(E388*F388,2)</f>
        <v>1.93</v>
      </c>
      <c r="J388" s="23" t="n">
        <f aca="false">IF(AND(A388&lt;&gt;"",A387=""),J387+1,J387)</f>
        <v>23</v>
      </c>
      <c r="K388" s="23" t="n">
        <f aca="false">IF(C388="M.O.",G388,"")</f>
        <v>1.93</v>
      </c>
      <c r="L388" s="23" t="str">
        <f aca="false">IF(AND(F388&lt;&gt;"",K388=""),G388,"")</f>
        <v/>
      </c>
      <c r="M388" s="23" t="str">
        <f aca="false">IF(AND(E388="",F388="",D388&lt;&gt;""),A388,"")</f>
        <v/>
      </c>
      <c r="N388" s="23" t="str">
        <f aca="false">IF(M388&lt;&gt;"",SUMIF(J388:J417,J388,K388:K417),"")</f>
        <v/>
      </c>
      <c r="O388" s="23" t="str">
        <f aca="false">IF(M388&lt;&gt;"",SUMIF(J388:J417,J388,L388:L417),"")</f>
        <v/>
      </c>
      <c r="Q388" s="20" t="str">
        <f aca="false">IF(A388="PREÇO TOTAL (c/ taxa):",G388,"")</f>
        <v/>
      </c>
      <c r="AC388" s="22"/>
    </row>
    <row r="389" customFormat="false" ht="14.05" hidden="false" customHeight="true" outlineLevel="0" collapsed="false">
      <c r="A389" s="13" t="n">
        <v>5318</v>
      </c>
      <c r="B389" s="48" t="str">
        <f aca="false">VLOOKUP(A389,Insumos!$A$9:$E$160,2,FALSE())</f>
        <v>SOLVENTE DILUENTE A BASE DE AGUARRAS</v>
      </c>
      <c r="C389" s="49" t="str">
        <f aca="false">VLOOKUP(A389,Insumos!$A$9:$E$160,3,FALSE())</f>
        <v>MAT.</v>
      </c>
      <c r="D389" s="49" t="str">
        <f aca="false">VLOOKUP(A389,Insumos!$A$9:$E$160,4,FALSE())</f>
        <v>L</v>
      </c>
      <c r="E389" s="46" t="n">
        <v>0.05</v>
      </c>
      <c r="F389" s="47" t="n">
        <f aca="false">VLOOKUP(A389,Insumos!$A$9:$E$160,5,FALSE())</f>
        <v>9.6</v>
      </c>
      <c r="G389" s="47" t="n">
        <f aca="false">TRUNC(E389*F389,2)</f>
        <v>0.48</v>
      </c>
      <c r="J389" s="23" t="n">
        <f aca="false">IF(AND(A389&lt;&gt;"",A388=""),J388+1,J388)</f>
        <v>23</v>
      </c>
      <c r="K389" s="23" t="str">
        <f aca="false">IF(C389="M.O.",G389,"")</f>
        <v/>
      </c>
      <c r="L389" s="23" t="n">
        <f aca="false">IF(AND(F389&lt;&gt;"",K389=""),G389,"")</f>
        <v>0.48</v>
      </c>
      <c r="M389" s="23" t="str">
        <f aca="false">IF(AND(E389="",F389="",D389&lt;&gt;""),A389,"")</f>
        <v/>
      </c>
      <c r="N389" s="23" t="str">
        <f aca="false">IF(M389&lt;&gt;"",SUMIF(J389:J418,J389,K389:K418),"")</f>
        <v/>
      </c>
      <c r="O389" s="23" t="str">
        <f aca="false">IF(M389&lt;&gt;"",SUMIF(J389:J418,J389,L389:L418),"")</f>
        <v/>
      </c>
      <c r="Q389" s="20" t="str">
        <f aca="false">IF(A389="PREÇO TOTAL (c/ taxa):",G389,"")</f>
        <v/>
      </c>
      <c r="AC389" s="22"/>
    </row>
    <row r="390" customFormat="false" ht="14.05" hidden="false" customHeight="true" outlineLevel="0" collapsed="false">
      <c r="A390" s="13" t="n">
        <v>7307</v>
      </c>
      <c r="B390" s="48" t="str">
        <f aca="false">VLOOKUP(A390,Insumos!$A$9:$E$160,2,FALSE())</f>
        <v>FUNDO ANTICORROSIVO TIPO ZARCAO OU EQUIV</v>
      </c>
      <c r="C390" s="49" t="str">
        <f aca="false">VLOOKUP(A390,Insumos!$A$9:$E$160,3,FALSE())</f>
        <v>MAT.</v>
      </c>
      <c r="D390" s="49" t="str">
        <f aca="false">VLOOKUP(A390,Insumos!$A$9:$E$160,4,FALSE())</f>
        <v>L</v>
      </c>
      <c r="E390" s="46" t="n">
        <v>0.1</v>
      </c>
      <c r="F390" s="47" t="n">
        <f aca="false">VLOOKUP(A390,Insumos!$A$9:$E$160,5,FALSE())</f>
        <v>14.6</v>
      </c>
      <c r="G390" s="47" t="n">
        <f aca="false">TRUNC(E390*F390,2)</f>
        <v>1.46</v>
      </c>
      <c r="J390" s="23" t="n">
        <f aca="false">IF(AND(A390&lt;&gt;"",A389=""),J389+1,J389)</f>
        <v>23</v>
      </c>
      <c r="K390" s="23" t="str">
        <f aca="false">IF(C390="M.O.",G390,"")</f>
        <v/>
      </c>
      <c r="L390" s="23" t="n">
        <f aca="false">IF(AND(F390&lt;&gt;"",K390=""),G390,"")</f>
        <v>1.46</v>
      </c>
      <c r="M390" s="23" t="str">
        <f aca="false">IF(AND(E390="",F390="",D390&lt;&gt;""),A390,"")</f>
        <v/>
      </c>
      <c r="N390" s="23" t="str">
        <f aca="false">IF(M390&lt;&gt;"",SUMIF(J390:J419,J390,K390:K419),"")</f>
        <v/>
      </c>
      <c r="O390" s="23" t="str">
        <f aca="false">IF(M390&lt;&gt;"",SUMIF(J390:J419,J390,L390:L419),"")</f>
        <v/>
      </c>
      <c r="Q390" s="20" t="str">
        <f aca="false">IF(A390="PREÇO TOTAL (c/ taxa):",G390,"")</f>
        <v/>
      </c>
      <c r="AC390" s="22"/>
    </row>
    <row r="391" customFormat="false" ht="14.05" hidden="false" customHeight="true" outlineLevel="0" collapsed="false">
      <c r="A391" s="13" t="n">
        <v>7288</v>
      </c>
      <c r="B391" s="48" t="str">
        <f aca="false">VLOOKUP(A391,Insumos!$A$9:$E$160,2,FALSE())</f>
        <v>TINTA ESMALTE SINTETICO FOSCO</v>
      </c>
      <c r="C391" s="49" t="str">
        <f aca="false">VLOOKUP(A391,Insumos!$A$9:$E$160,3,FALSE())</f>
        <v>MAT.</v>
      </c>
      <c r="D391" s="49" t="str">
        <f aca="false">VLOOKUP(A391,Insumos!$A$9:$E$160,4,FALSE())</f>
        <v>L</v>
      </c>
      <c r="E391" s="46" t="n">
        <v>0.15</v>
      </c>
      <c r="F391" s="47" t="n">
        <f aca="false">VLOOKUP(A391,Insumos!$A$9:$E$160,5,FALSE())</f>
        <v>16.88</v>
      </c>
      <c r="G391" s="47" t="n">
        <f aca="false">TRUNC(E391*F391,2)</f>
        <v>2.53</v>
      </c>
      <c r="J391" s="23" t="n">
        <f aca="false">IF(AND(A391&lt;&gt;"",A390=""),J390+1,J390)</f>
        <v>23</v>
      </c>
      <c r="K391" s="23" t="str">
        <f aca="false">IF(C391="M.O.",G391,"")</f>
        <v/>
      </c>
      <c r="L391" s="23" t="n">
        <f aca="false">IF(AND(F391&lt;&gt;"",K391=""),G391,"")</f>
        <v>2.53</v>
      </c>
      <c r="M391" s="23" t="str">
        <f aca="false">IF(AND(E391="",F391="",D391&lt;&gt;""),A391,"")</f>
        <v/>
      </c>
      <c r="N391" s="23" t="str">
        <f aca="false">IF(M391&lt;&gt;"",SUMIF(J391:J420,J391,K391:K420),"")</f>
        <v/>
      </c>
      <c r="O391" s="23" t="str">
        <f aca="false">IF(M391&lt;&gt;"",SUMIF(J391:J420,J391,L391:L420),"")</f>
        <v/>
      </c>
      <c r="Q391" s="20" t="str">
        <f aca="false">IF(A391="PREÇO TOTAL (c/ taxa):",G391,"")</f>
        <v/>
      </c>
      <c r="AC391" s="22"/>
    </row>
    <row r="392" customFormat="false" ht="14.05" hidden="false" customHeight="true" outlineLevel="0" collapsed="false">
      <c r="A392" s="50" t="s">
        <v>229</v>
      </c>
      <c r="B392" s="50"/>
      <c r="C392" s="50"/>
      <c r="D392" s="50"/>
      <c r="E392" s="50"/>
      <c r="F392" s="50"/>
      <c r="G392" s="51" t="n">
        <f aca="false">SUMIF(J343:J391,J392,K343:K391)</f>
        <v>4.54</v>
      </c>
      <c r="J392" s="23" t="n">
        <f aca="false">IF(AND(A392&lt;&gt;"",A391=""),J391+1,J391)</f>
        <v>23</v>
      </c>
      <c r="K392" s="23" t="str">
        <f aca="false">IF(C392="M.O.",G392,"")</f>
        <v/>
      </c>
      <c r="L392" s="23" t="str">
        <f aca="false">IF(AND(F392&lt;&gt;"",K392=""),G392,"")</f>
        <v/>
      </c>
      <c r="M392" s="23" t="str">
        <f aca="false">IF(AND(E392="",F392="",D392&lt;&gt;""),A392,"")</f>
        <v/>
      </c>
      <c r="N392" s="23" t="str">
        <f aca="false">IF(M392&lt;&gt;"",SUMIF(J392:J421,J392,K392:K421),"")</f>
        <v/>
      </c>
      <c r="O392" s="23" t="str">
        <f aca="false">IF(M392&lt;&gt;"",SUMIF(J392:J421,J392,L392:L421),"")</f>
        <v/>
      </c>
      <c r="Q392" s="20" t="str">
        <f aca="false">IF(A392="PREÇO TOTAL (c/ taxa):",G392,"")</f>
        <v/>
      </c>
      <c r="AC392" s="22"/>
    </row>
    <row r="393" customFormat="false" ht="14.05" hidden="false" customHeight="true" outlineLevel="0" collapsed="false">
      <c r="A393" s="50" t="s">
        <v>232</v>
      </c>
      <c r="B393" s="50"/>
      <c r="C393" s="50"/>
      <c r="D393" s="50"/>
      <c r="E393" s="50"/>
      <c r="F393" s="50"/>
      <c r="G393" s="51" t="n">
        <f aca="false">SUMIF(J344:J392,J393,L344:L392)</f>
        <v>4.47</v>
      </c>
      <c r="J393" s="23" t="n">
        <f aca="false">IF(AND(A393&lt;&gt;"",A392=""),J392+1,J392)</f>
        <v>23</v>
      </c>
      <c r="K393" s="23" t="str">
        <f aca="false">IF(C393="M.O.",G393,"")</f>
        <v/>
      </c>
      <c r="L393" s="23" t="str">
        <f aca="false">IF(AND(F393&lt;&gt;"",K393=""),G393,"")</f>
        <v/>
      </c>
      <c r="M393" s="23" t="str">
        <f aca="false">IF(AND(E393="",F393="",D393&lt;&gt;""),A393,"")</f>
        <v/>
      </c>
      <c r="N393" s="23" t="str">
        <f aca="false">IF(M393&lt;&gt;"",SUMIF(J393:J422,J393,K393:K422),"")</f>
        <v/>
      </c>
      <c r="O393" s="23" t="str">
        <f aca="false">IF(M393&lt;&gt;"",SUMIF(J393:J422,J393,L393:L422),"")</f>
        <v/>
      </c>
      <c r="Q393" s="20" t="str">
        <f aca="false">IF(A393="PREÇO TOTAL (c/ taxa):",G393,"")</f>
        <v/>
      </c>
      <c r="AC393" s="22"/>
    </row>
    <row r="394" customFormat="false" ht="14.05" hidden="false" customHeight="true" outlineLevel="0" collapsed="false">
      <c r="A394" s="50" t="s">
        <v>250</v>
      </c>
      <c r="B394" s="50"/>
      <c r="C394" s="50"/>
      <c r="D394" s="50"/>
      <c r="E394" s="50"/>
      <c r="F394" s="50"/>
      <c r="G394" s="51" t="n">
        <f aca="false">SUM(G392:G393)</f>
        <v>9.01</v>
      </c>
      <c r="J394" s="23" t="n">
        <f aca="false">IF(AND(A394&lt;&gt;"",A393=""),J393+1,J393)</f>
        <v>23</v>
      </c>
      <c r="K394" s="23" t="str">
        <f aca="false">IF(C394="M.O.",G394,"")</f>
        <v/>
      </c>
      <c r="L394" s="23" t="str">
        <f aca="false">IF(AND(F394&lt;&gt;"",K394=""),G394,"")</f>
        <v/>
      </c>
      <c r="M394" s="23" t="str">
        <f aca="false">IF(AND(E394="",F394="",D394&lt;&gt;""),A394,"")</f>
        <v/>
      </c>
      <c r="N394" s="23" t="str">
        <f aca="false">IF(M394&lt;&gt;"",SUMIF(J394:J423,J394,K394:K423),"")</f>
        <v/>
      </c>
      <c r="O394" s="23" t="str">
        <f aca="false">IF(M394&lt;&gt;"",SUMIF(J394:J423,J394,L394:L423),"")</f>
        <v/>
      </c>
      <c r="Q394" s="20" t="str">
        <f aca="false">IF(A394="PREÇO TOTAL (c/ taxa):",G394,"")</f>
        <v/>
      </c>
      <c r="AC394" s="22"/>
    </row>
    <row r="395" customFormat="false" ht="14.05" hidden="false" customHeight="true" outlineLevel="0" collapsed="false">
      <c r="A395" s="50" t="s">
        <v>251</v>
      </c>
      <c r="B395" s="50"/>
      <c r="C395" s="50"/>
      <c r="D395" s="50"/>
      <c r="E395" s="50"/>
      <c r="F395" s="50"/>
      <c r="G395" s="51" t="n">
        <v>0</v>
      </c>
      <c r="J395" s="23" t="n">
        <f aca="false">IF(AND(A395&lt;&gt;"",A394=""),J394+1,J394)</f>
        <v>23</v>
      </c>
      <c r="K395" s="23" t="str">
        <f aca="false">IF(C395="M.O.",G395,"")</f>
        <v/>
      </c>
      <c r="L395" s="23" t="str">
        <f aca="false">IF(AND(F395&lt;&gt;"",K395=""),G395,"")</f>
        <v/>
      </c>
      <c r="M395" s="23" t="str">
        <f aca="false">IF(AND(E395="",F395="",D395&lt;&gt;""),A395,"")</f>
        <v/>
      </c>
      <c r="N395" s="23" t="str">
        <f aca="false">IF(M395&lt;&gt;"",SUMIF(J395:J424,J395,K395:K424),"")</f>
        <v/>
      </c>
      <c r="O395" s="23" t="str">
        <f aca="false">IF(M395&lt;&gt;"",SUMIF(J395:J424,J395,L395:L424),"")</f>
        <v/>
      </c>
      <c r="Q395" s="20" t="str">
        <f aca="false">IF(A395="PREÇO TOTAL (c/ taxa):",G395,"")</f>
        <v/>
      </c>
      <c r="AC395" s="22"/>
    </row>
    <row r="396" customFormat="false" ht="14.05" hidden="false" customHeight="true" outlineLevel="0" collapsed="false">
      <c r="A396" s="50" t="s">
        <v>252</v>
      </c>
      <c r="B396" s="50"/>
      <c r="C396" s="50"/>
      <c r="D396" s="50"/>
      <c r="E396" s="50"/>
      <c r="F396" s="50"/>
      <c r="G396" s="51" t="n">
        <f aca="false">TRUNC(G394*$G$9,2)</f>
        <v>2.27</v>
      </c>
      <c r="J396" s="23" t="n">
        <f aca="false">IF(AND(A396&lt;&gt;"",A395=""),J395+1,J395)</f>
        <v>23</v>
      </c>
      <c r="K396" s="23" t="str">
        <f aca="false">IF(C396="M.O.",G396,"")</f>
        <v/>
      </c>
      <c r="L396" s="23" t="str">
        <f aca="false">IF(AND(F396&lt;&gt;"",K396=""),G396,"")</f>
        <v/>
      </c>
      <c r="M396" s="23" t="str">
        <f aca="false">IF(AND(E396="",F396="",D396&lt;&gt;""),A396,"")</f>
        <v/>
      </c>
      <c r="N396" s="23" t="str">
        <f aca="false">IF(M396&lt;&gt;"",SUMIF(J396:J425,J396,K396:K425),"")</f>
        <v/>
      </c>
      <c r="O396" s="23" t="str">
        <f aca="false">IF(M396&lt;&gt;"",SUMIF(J396:J425,J396,L396:L425),"")</f>
        <v/>
      </c>
      <c r="Q396" s="20" t="str">
        <f aca="false">IF(A396="PREÇO TOTAL (c/ taxa):",G396,"")</f>
        <v/>
      </c>
      <c r="AC396" s="22"/>
    </row>
    <row r="397" customFormat="false" ht="14.05" hidden="false" customHeight="true" outlineLevel="0" collapsed="false">
      <c r="A397" s="50" t="s">
        <v>253</v>
      </c>
      <c r="B397" s="50"/>
      <c r="C397" s="50"/>
      <c r="D397" s="50"/>
      <c r="E397" s="50"/>
      <c r="F397" s="50"/>
      <c r="G397" s="51" t="n">
        <v>0</v>
      </c>
      <c r="J397" s="23" t="n">
        <f aca="false">IF(AND(A397&lt;&gt;"",A396=""),J396+1,J396)</f>
        <v>23</v>
      </c>
      <c r="K397" s="23" t="str">
        <f aca="false">IF(C397="M.O.",G397,"")</f>
        <v/>
      </c>
      <c r="L397" s="23" t="str">
        <f aca="false">IF(AND(F397&lt;&gt;"",K397=""),G397,"")</f>
        <v/>
      </c>
      <c r="M397" s="23" t="str">
        <f aca="false">IF(AND(E397="",F397="",D397&lt;&gt;""),A397,"")</f>
        <v/>
      </c>
      <c r="N397" s="23" t="str">
        <f aca="false">IF(M397&lt;&gt;"",SUMIF(J397:J426,J397,K397:K426),"")</f>
        <v/>
      </c>
      <c r="O397" s="23" t="str">
        <f aca="false">IF(M397&lt;&gt;"",SUMIF(J397:J426,J397,L397:L426),"")</f>
        <v/>
      </c>
      <c r="Q397" s="20" t="str">
        <f aca="false">IF(A397="PREÇO TOTAL (c/ taxa):",G397,"")</f>
        <v/>
      </c>
      <c r="AC397" s="22"/>
    </row>
    <row r="398" customFormat="false" ht="14.05" hidden="false" customHeight="true" outlineLevel="0" collapsed="false">
      <c r="A398" s="50" t="s">
        <v>254</v>
      </c>
      <c r="B398" s="50"/>
      <c r="C398" s="50"/>
      <c r="D398" s="50"/>
      <c r="E398" s="50"/>
      <c r="F398" s="50"/>
      <c r="G398" s="51" t="n">
        <f aca="false">SUM(G395:G397)</f>
        <v>2.27</v>
      </c>
      <c r="J398" s="23" t="n">
        <f aca="false">IF(AND(A398&lt;&gt;"",A397=""),J397+1,J397)</f>
        <v>23</v>
      </c>
      <c r="K398" s="23" t="str">
        <f aca="false">IF(C398="M.O.",G398,"")</f>
        <v/>
      </c>
      <c r="L398" s="23" t="str">
        <f aca="false">IF(AND(F398&lt;&gt;"",K398=""),G398,"")</f>
        <v/>
      </c>
      <c r="M398" s="23" t="str">
        <f aca="false">IF(AND(E398="",F398="",D398&lt;&gt;""),A398,"")</f>
        <v/>
      </c>
      <c r="N398" s="23" t="str">
        <f aca="false">IF(M398&lt;&gt;"",SUMIF(J398:J427,J398,K398:K427),"")</f>
        <v/>
      </c>
      <c r="O398" s="23" t="str">
        <f aca="false">IF(M398&lt;&gt;"",SUMIF(J398:J427,J398,L398:L427),"")</f>
        <v/>
      </c>
      <c r="Q398" s="20" t="str">
        <f aca="false">IF(A398="PREÇO TOTAL (c/ taxa):",G398,"")</f>
        <v/>
      </c>
      <c r="AC398" s="22"/>
    </row>
    <row r="399" customFormat="false" ht="14.05" hidden="false" customHeight="true" outlineLevel="0" collapsed="false">
      <c r="A399" s="50" t="s">
        <v>256</v>
      </c>
      <c r="B399" s="50"/>
      <c r="C399" s="50"/>
      <c r="D399" s="50"/>
      <c r="E399" s="50"/>
      <c r="F399" s="50"/>
      <c r="G399" s="51" t="n">
        <f aca="false">G394+G398</f>
        <v>11.28</v>
      </c>
      <c r="J399" s="23" t="n">
        <f aca="false">IF(AND(A399&lt;&gt;"",A398=""),J398+1,J398)</f>
        <v>23</v>
      </c>
      <c r="K399" s="23" t="str">
        <f aca="false">IF(C399="M.O.",G399,"")</f>
        <v/>
      </c>
      <c r="L399" s="23" t="str">
        <f aca="false">IF(AND(F399&lt;&gt;"",K399=""),G399,"")</f>
        <v/>
      </c>
      <c r="M399" s="23" t="str">
        <f aca="false">IF(AND(E399="",F399="",D399&lt;&gt;""),A399,"")</f>
        <v/>
      </c>
      <c r="N399" s="23" t="str">
        <f aca="false">IF(M399&lt;&gt;"",SUMIF(J399:J428,J399,K399:K428),"")</f>
        <v/>
      </c>
      <c r="O399" s="23" t="str">
        <f aca="false">IF(M399&lt;&gt;"",SUMIF(J399:J428,J399,L399:L428),"")</f>
        <v/>
      </c>
      <c r="Q399" s="20" t="str">
        <f aca="false">IF(A399="PREÇO TOTAL (c/ taxa):",G399,"")</f>
        <v/>
      </c>
      <c r="AC399" s="22"/>
    </row>
    <row r="400" customFormat="false" ht="14.05" hidden="false" customHeight="true" outlineLevel="0" collapsed="false">
      <c r="A400" s="50" t="s">
        <v>257</v>
      </c>
      <c r="B400" s="50"/>
      <c r="C400" s="50"/>
      <c r="D400" s="50"/>
      <c r="E400" s="50"/>
      <c r="F400" s="50"/>
      <c r="G400" s="51" t="n">
        <v>435</v>
      </c>
      <c r="J400" s="23" t="n">
        <f aca="false">IF(AND(A400&lt;&gt;"",A399=""),J399+1,J399)</f>
        <v>23</v>
      </c>
      <c r="K400" s="23" t="str">
        <f aca="false">IF(C400="M.O.",G400,"")</f>
        <v/>
      </c>
      <c r="L400" s="23" t="str">
        <f aca="false">IF(AND(F400&lt;&gt;"",K400=""),G400,"")</f>
        <v/>
      </c>
      <c r="M400" s="23" t="str">
        <f aca="false">IF(AND(E400="",F400="",D400&lt;&gt;""),A400,"")</f>
        <v/>
      </c>
      <c r="N400" s="23" t="str">
        <f aca="false">IF(M400&lt;&gt;"",SUMIF(J400:J429,J400,K400:K429),"")</f>
        <v/>
      </c>
      <c r="O400" s="23" t="str">
        <f aca="false">IF(M400&lt;&gt;"",SUMIF(J400:J429,J400,L400:L429),"")</f>
        <v/>
      </c>
      <c r="Q400" s="20" t="str">
        <f aca="false">IF(A400="PREÇO TOTAL (c/ taxa):",G400,"")</f>
        <v/>
      </c>
      <c r="AC400" s="22"/>
    </row>
    <row r="401" customFormat="false" ht="14.05" hidden="false" customHeight="true" outlineLevel="0" collapsed="false">
      <c r="A401" s="50" t="s">
        <v>258</v>
      </c>
      <c r="B401" s="50"/>
      <c r="C401" s="50"/>
      <c r="D401" s="50"/>
      <c r="E401" s="50"/>
      <c r="F401" s="50"/>
      <c r="G401" s="51" t="n">
        <f aca="false">TRUNC(G400*G399,2)</f>
        <v>4906.8</v>
      </c>
      <c r="J401" s="23" t="n">
        <f aca="false">IF(AND(A401&lt;&gt;"",A400=""),J400+1,J400)</f>
        <v>23</v>
      </c>
      <c r="K401" s="23" t="str">
        <f aca="false">IF(C401="M.O.",G401,"")</f>
        <v/>
      </c>
      <c r="L401" s="23" t="str">
        <f aca="false">IF(AND(F401&lt;&gt;"",K401=""),G401,"")</f>
        <v/>
      </c>
      <c r="M401" s="23" t="str">
        <f aca="false">IF(AND(E401="",F401="",D401&lt;&gt;""),A401,"")</f>
        <v/>
      </c>
      <c r="N401" s="23" t="str">
        <f aca="false">IF(M401&lt;&gt;"",SUMIF(J401:J430,J401,K401:K430),"")</f>
        <v/>
      </c>
      <c r="O401" s="23" t="str">
        <f aca="false">IF(M401&lt;&gt;"",SUMIF(J401:J430,J401,L401:L430),"")</f>
        <v/>
      </c>
      <c r="Q401" s="20" t="n">
        <f aca="false">IF(A401="PREÇO TOTAL (c/ taxa):",G401,"")</f>
        <v>4906.8</v>
      </c>
      <c r="AC401" s="22"/>
    </row>
    <row r="402" customFormat="false" ht="14.05" hidden="false" customHeight="true" outlineLevel="0" collapsed="false">
      <c r="A402" s="52"/>
      <c r="B402" s="52"/>
      <c r="C402" s="52"/>
      <c r="D402" s="52"/>
      <c r="E402" s="52"/>
      <c r="F402" s="52"/>
      <c r="G402" s="52"/>
      <c r="J402" s="23" t="n">
        <f aca="false">IF(AND(A402&lt;&gt;"",A401=""),J401+1,J401)</f>
        <v>23</v>
      </c>
      <c r="K402" s="23" t="str">
        <f aca="false">IF(C402="M.O.",G402,"")</f>
        <v/>
      </c>
      <c r="L402" s="23" t="str">
        <f aca="false">IF(AND(F402&lt;&gt;"",K402=""),G402,"")</f>
        <v/>
      </c>
      <c r="M402" s="23" t="str">
        <f aca="false">IF(AND(E402="",F402="",D402&lt;&gt;""),A402,"")</f>
        <v/>
      </c>
      <c r="N402" s="23" t="str">
        <f aca="false">IF(M402&lt;&gt;"",SUMIF(J402:J431,J402,K402:K431),"")</f>
        <v/>
      </c>
      <c r="O402" s="23" t="str">
        <f aca="false">IF(M402&lt;&gt;"",SUMIF(J402:J431,J402,L402:L431),"")</f>
        <v/>
      </c>
      <c r="Q402" s="20" t="str">
        <f aca="false">IF(A402="PREÇO TOTAL (c/ taxa):",G402,"")</f>
        <v/>
      </c>
      <c r="AC402" s="22"/>
    </row>
    <row r="403" customFormat="false" ht="14.05" hidden="false" customHeight="true" outlineLevel="0" collapsed="false">
      <c r="A403" s="44" t="s">
        <v>317</v>
      </c>
      <c r="B403" s="44" t="s">
        <v>318</v>
      </c>
      <c r="C403" s="44"/>
      <c r="D403" s="44"/>
      <c r="E403" s="44"/>
      <c r="F403" s="44"/>
      <c r="G403" s="44"/>
      <c r="J403" s="23" t="n">
        <f aca="false">IF(AND(A403&lt;&gt;"",A402=""),J402+1,J402)</f>
        <v>24</v>
      </c>
      <c r="K403" s="23" t="str">
        <f aca="false">IF(C403="M.O.",G403,"")</f>
        <v/>
      </c>
      <c r="L403" s="23" t="str">
        <f aca="false">IF(AND(F403&lt;&gt;"",K403=""),G403,"")</f>
        <v/>
      </c>
      <c r="M403" s="23" t="str">
        <f aca="false">IF(AND(E403="",F403="",D403&lt;&gt;""),A403,"")</f>
        <v/>
      </c>
      <c r="N403" s="23" t="str">
        <f aca="false">IF(M403&lt;&gt;"",SUMIF(J403:J432,J403,K403:K432),"")</f>
        <v/>
      </c>
      <c r="O403" s="23" t="str">
        <f aca="false">IF(M403&lt;&gt;"",SUMIF(J403:J432,J403,L403:L432),"")</f>
        <v/>
      </c>
      <c r="Q403" s="20" t="str">
        <f aca="false">IF(A403="PREÇO TOTAL (c/ taxa):",G403,"")</f>
        <v/>
      </c>
      <c r="AC403" s="22"/>
    </row>
    <row r="404" customFormat="false" ht="37.3" hidden="false" customHeight="true" outlineLevel="0" collapsed="false">
      <c r="A404" s="44" t="s">
        <v>319</v>
      </c>
      <c r="B404" s="44" t="s">
        <v>320</v>
      </c>
      <c r="C404" s="45" t="s">
        <v>248</v>
      </c>
      <c r="D404" s="45" t="s">
        <v>274</v>
      </c>
      <c r="E404" s="46"/>
      <c r="F404" s="47"/>
      <c r="G404" s="47"/>
      <c r="J404" s="23" t="n">
        <f aca="false">IF(AND(A404&lt;&gt;"",A403=""),J403+1,J403)</f>
        <v>24</v>
      </c>
      <c r="K404" s="23" t="str">
        <f aca="false">IF(C404="M.O.",G404,"")</f>
        <v/>
      </c>
      <c r="L404" s="23" t="str">
        <f aca="false">IF(AND(F404&lt;&gt;"",K404=""),G404,"")</f>
        <v/>
      </c>
      <c r="M404" s="23" t="str">
        <f aca="false">IF(AND(E404="",F404="",D404&lt;&gt;""),A404,"")</f>
        <v>02.02.01</v>
      </c>
      <c r="N404" s="23" t="n">
        <f aca="false">IF(M404&lt;&gt;"",SUMIF(J404:J433,J404,K404:K433),"")</f>
        <v>4.15</v>
      </c>
      <c r="O404" s="23" t="n">
        <f aca="false">IF(M404&lt;&gt;"",SUMIF(J404:J433,J404,L404:L433),"")</f>
        <v>4.12</v>
      </c>
      <c r="Q404" s="20" t="str">
        <f aca="false">IF(A404="PREÇO TOTAL (c/ taxa):",G404,"")</f>
        <v/>
      </c>
      <c r="AC404" s="22"/>
    </row>
    <row r="405" customFormat="false" ht="37.3" hidden="false" customHeight="true" outlineLevel="0" collapsed="false">
      <c r="A405" s="13" t="s">
        <v>195</v>
      </c>
      <c r="B405" s="48" t="str">
        <f aca="false">VLOOKUP(A405,Insumos!$A$9:$E$160,2,FALSE())</f>
        <v>Cabo com blindagem eletrostática 3 x 1,50 mm² mais dreno, isolação em PVC e classe de isolação 300V, ref.: MA, Poliron ou equivalente</v>
      </c>
      <c r="C405" s="49" t="str">
        <f aca="false">VLOOKUP(A405,Insumos!$A$9:$E$160,3,FALSE())</f>
        <v>MAT.</v>
      </c>
      <c r="D405" s="49" t="str">
        <f aca="false">VLOOKUP(A405,Insumos!$A$9:$E$160,4,FALSE())</f>
        <v>M</v>
      </c>
      <c r="E405" s="46" t="n">
        <v>1.1</v>
      </c>
      <c r="F405" s="47" t="n">
        <f aca="false">VLOOKUP(A405,Insumos!$A$9:$E$160,5,FALSE())</f>
        <v>3.75</v>
      </c>
      <c r="G405" s="47" t="n">
        <f aca="false">TRUNC(E405*F405,2)</f>
        <v>4.12</v>
      </c>
      <c r="J405" s="23" t="n">
        <f aca="false">IF(AND(A405&lt;&gt;"",A404=""),J404+1,J404)</f>
        <v>24</v>
      </c>
      <c r="K405" s="23" t="str">
        <f aca="false">IF(C405="M.O.",G405,"")</f>
        <v/>
      </c>
      <c r="L405" s="23" t="n">
        <f aca="false">IF(AND(F405&lt;&gt;"",K405=""),G405,"")</f>
        <v>4.12</v>
      </c>
      <c r="M405" s="23" t="str">
        <f aca="false">IF(AND(E405="",F405="",D405&lt;&gt;""),A405,"")</f>
        <v/>
      </c>
      <c r="N405" s="23" t="str">
        <f aca="false">IF(M405&lt;&gt;"",SUMIF(J405:J434,J405,K405:K434),"")</f>
        <v/>
      </c>
      <c r="O405" s="23" t="str">
        <f aca="false">IF(M405&lt;&gt;"",SUMIF(J405:J434,J405,L405:L434),"")</f>
        <v/>
      </c>
      <c r="Q405" s="20" t="str">
        <f aca="false">IF(A405="PREÇO TOTAL (c/ taxa):",G405,"")</f>
        <v/>
      </c>
      <c r="AC405" s="22"/>
    </row>
    <row r="406" customFormat="false" ht="14.05" hidden="false" customHeight="true" outlineLevel="0" collapsed="false">
      <c r="A406" s="13" t="n">
        <v>6113</v>
      </c>
      <c r="B406" s="48" t="str">
        <f aca="false">VLOOKUP(A406,Insumos!$A$9:$E$160,2,FALSE())</f>
        <v>AJUDANTE DE ELETRICISTA</v>
      </c>
      <c r="C406" s="49" t="str">
        <f aca="false">VLOOKUP(A406,Insumos!$A$9:$E$160,3,FALSE())</f>
        <v>M.O.</v>
      </c>
      <c r="D406" s="49" t="str">
        <f aca="false">VLOOKUP(A406,Insumos!$A$9:$E$160,4,FALSE())</f>
        <v>H</v>
      </c>
      <c r="E406" s="46" t="n">
        <v>0.18</v>
      </c>
      <c r="F406" s="47" t="n">
        <f aca="false">VLOOKUP(A406,Insumos!$A$9:$E$160,5,FALSE())</f>
        <v>10.35</v>
      </c>
      <c r="G406" s="47" t="n">
        <f aca="false">TRUNC(E406*F406,2)</f>
        <v>1.86</v>
      </c>
      <c r="J406" s="23" t="n">
        <f aca="false">IF(AND(A406&lt;&gt;"",A405=""),J405+1,J405)</f>
        <v>24</v>
      </c>
      <c r="K406" s="23" t="n">
        <f aca="false">IF(C406="M.O.",G406,"")</f>
        <v>1.86</v>
      </c>
      <c r="L406" s="23" t="str">
        <f aca="false">IF(AND(F406&lt;&gt;"",K406=""),G406,"")</f>
        <v/>
      </c>
      <c r="M406" s="23" t="str">
        <f aca="false">IF(AND(E406="",F406="",D406&lt;&gt;""),A406,"")</f>
        <v/>
      </c>
      <c r="N406" s="23" t="str">
        <f aca="false">IF(M406&lt;&gt;"",SUMIF(J406:J435,J406,K406:K435),"")</f>
        <v/>
      </c>
      <c r="O406" s="23" t="str">
        <f aca="false">IF(M406&lt;&gt;"",SUMIF(J406:J435,J406,L406:L435),"")</f>
        <v/>
      </c>
      <c r="Q406" s="20" t="str">
        <f aca="false">IF(A406="PREÇO TOTAL (c/ taxa):",G406,"")</f>
        <v/>
      </c>
      <c r="AC406" s="22"/>
    </row>
    <row r="407" customFormat="false" ht="14.05" hidden="false" customHeight="true" outlineLevel="0" collapsed="false">
      <c r="A407" s="13" t="n">
        <v>2436</v>
      </c>
      <c r="B407" s="48" t="str">
        <f aca="false">VLOOKUP(A407,Insumos!$A$9:$E$160,2,FALSE())</f>
        <v>ELETRICISTA OU OFICIAL ELETRICISTA</v>
      </c>
      <c r="C407" s="49" t="str">
        <f aca="false">VLOOKUP(A407,Insumos!$A$9:$E$160,3,FALSE())</f>
        <v>M.O.</v>
      </c>
      <c r="D407" s="49" t="str">
        <f aca="false">VLOOKUP(A407,Insumos!$A$9:$E$160,4,FALSE())</f>
        <v>H</v>
      </c>
      <c r="E407" s="46" t="n">
        <v>0.18</v>
      </c>
      <c r="F407" s="47" t="n">
        <f aca="false">VLOOKUP(A407,Insumos!$A$9:$E$160,5,FALSE())</f>
        <v>12.74</v>
      </c>
      <c r="G407" s="47" t="n">
        <f aca="false">TRUNC(E407*F407,2)</f>
        <v>2.29</v>
      </c>
      <c r="J407" s="23" t="n">
        <f aca="false">IF(AND(A407&lt;&gt;"",A406=""),J406+1,J406)</f>
        <v>24</v>
      </c>
      <c r="K407" s="23" t="n">
        <f aca="false">IF(C407="M.O.",G407,"")</f>
        <v>2.29</v>
      </c>
      <c r="L407" s="23" t="str">
        <f aca="false">IF(AND(F407&lt;&gt;"",K407=""),G407,"")</f>
        <v/>
      </c>
      <c r="M407" s="23" t="str">
        <f aca="false">IF(AND(E407="",F407="",D407&lt;&gt;""),A407,"")</f>
        <v/>
      </c>
      <c r="N407" s="23" t="str">
        <f aca="false">IF(M407&lt;&gt;"",SUMIF(J407:J436,J407,K407:K436),"")</f>
        <v/>
      </c>
      <c r="O407" s="23" t="str">
        <f aca="false">IF(M407&lt;&gt;"",SUMIF(J407:J436,J407,L407:L436),"")</f>
        <v/>
      </c>
      <c r="Q407" s="20" t="str">
        <f aca="false">IF(A407="PREÇO TOTAL (c/ taxa):",G407,"")</f>
        <v/>
      </c>
      <c r="AC407" s="22"/>
    </row>
    <row r="408" customFormat="false" ht="14.05" hidden="false" customHeight="true" outlineLevel="0" collapsed="false">
      <c r="A408" s="50" t="s">
        <v>229</v>
      </c>
      <c r="B408" s="50"/>
      <c r="C408" s="50"/>
      <c r="D408" s="50"/>
      <c r="E408" s="50"/>
      <c r="F408" s="50"/>
      <c r="G408" s="51" t="n">
        <f aca="false">SUMIF(J359:J407,J408,K359:K407)</f>
        <v>4.15</v>
      </c>
      <c r="J408" s="23" t="n">
        <f aca="false">IF(AND(A408&lt;&gt;"",A407=""),J407+1,J407)</f>
        <v>24</v>
      </c>
      <c r="K408" s="23" t="str">
        <f aca="false">IF(C408="M.O.",G408,"")</f>
        <v/>
      </c>
      <c r="L408" s="23" t="str">
        <f aca="false">IF(AND(F408&lt;&gt;"",K408=""),G408,"")</f>
        <v/>
      </c>
      <c r="M408" s="23" t="str">
        <f aca="false">IF(AND(E408="",F408="",D408&lt;&gt;""),A408,"")</f>
        <v/>
      </c>
      <c r="N408" s="23" t="str">
        <f aca="false">IF(M408&lt;&gt;"",SUMIF(J408:J437,J408,K408:K437),"")</f>
        <v/>
      </c>
      <c r="O408" s="23" t="str">
        <f aca="false">IF(M408&lt;&gt;"",SUMIF(J408:J437,J408,L408:L437),"")</f>
        <v/>
      </c>
      <c r="Q408" s="20" t="str">
        <f aca="false">IF(A408="PREÇO TOTAL (c/ taxa):",G408,"")</f>
        <v/>
      </c>
      <c r="AC408" s="22"/>
    </row>
    <row r="409" customFormat="false" ht="14.05" hidden="false" customHeight="true" outlineLevel="0" collapsed="false">
      <c r="A409" s="50" t="s">
        <v>232</v>
      </c>
      <c r="B409" s="50"/>
      <c r="C409" s="50"/>
      <c r="D409" s="50"/>
      <c r="E409" s="50"/>
      <c r="F409" s="50"/>
      <c r="G409" s="51" t="n">
        <f aca="false">SUMIF(J360:J408,J409,L360:L408)</f>
        <v>4.12</v>
      </c>
      <c r="J409" s="23" t="n">
        <f aca="false">IF(AND(A409&lt;&gt;"",A408=""),J408+1,J408)</f>
        <v>24</v>
      </c>
      <c r="K409" s="23" t="str">
        <f aca="false">IF(C409="M.O.",G409,"")</f>
        <v/>
      </c>
      <c r="L409" s="23" t="str">
        <f aca="false">IF(AND(F409&lt;&gt;"",K409=""),G409,"")</f>
        <v/>
      </c>
      <c r="M409" s="23" t="str">
        <f aca="false">IF(AND(E409="",F409="",D409&lt;&gt;""),A409,"")</f>
        <v/>
      </c>
      <c r="N409" s="23" t="str">
        <f aca="false">IF(M409&lt;&gt;"",SUMIF(J409:J438,J409,K409:K438),"")</f>
        <v/>
      </c>
      <c r="O409" s="23" t="str">
        <f aca="false">IF(M409&lt;&gt;"",SUMIF(J409:J438,J409,L409:L438),"")</f>
        <v/>
      </c>
      <c r="Q409" s="20" t="str">
        <f aca="false">IF(A409="PREÇO TOTAL (c/ taxa):",G409,"")</f>
        <v/>
      </c>
      <c r="AC409" s="22"/>
    </row>
    <row r="410" customFormat="false" ht="14.05" hidden="false" customHeight="true" outlineLevel="0" collapsed="false">
      <c r="A410" s="50" t="s">
        <v>250</v>
      </c>
      <c r="B410" s="50"/>
      <c r="C410" s="50"/>
      <c r="D410" s="50"/>
      <c r="E410" s="50"/>
      <c r="F410" s="50"/>
      <c r="G410" s="51" t="n">
        <f aca="false">SUM(G408:G409)</f>
        <v>8.27</v>
      </c>
      <c r="J410" s="23" t="n">
        <f aca="false">IF(AND(A410&lt;&gt;"",A409=""),J409+1,J409)</f>
        <v>24</v>
      </c>
      <c r="K410" s="23" t="str">
        <f aca="false">IF(C410="M.O.",G410,"")</f>
        <v/>
      </c>
      <c r="L410" s="23" t="str">
        <f aca="false">IF(AND(F410&lt;&gt;"",K410=""),G410,"")</f>
        <v/>
      </c>
      <c r="M410" s="23" t="str">
        <f aca="false">IF(AND(E410="",F410="",D410&lt;&gt;""),A410,"")</f>
        <v/>
      </c>
      <c r="N410" s="23" t="str">
        <f aca="false">IF(M410&lt;&gt;"",SUMIF(J410:J439,J410,K410:K439),"")</f>
        <v/>
      </c>
      <c r="O410" s="23" t="str">
        <f aca="false">IF(M410&lt;&gt;"",SUMIF(J410:J439,J410,L410:L439),"")</f>
        <v/>
      </c>
      <c r="Q410" s="20" t="str">
        <f aca="false">IF(A410="PREÇO TOTAL (c/ taxa):",G410,"")</f>
        <v/>
      </c>
      <c r="AC410" s="22"/>
    </row>
    <row r="411" customFormat="false" ht="14.05" hidden="false" customHeight="true" outlineLevel="0" collapsed="false">
      <c r="A411" s="50" t="s">
        <v>251</v>
      </c>
      <c r="B411" s="50"/>
      <c r="C411" s="50"/>
      <c r="D411" s="50"/>
      <c r="E411" s="50"/>
      <c r="F411" s="50"/>
      <c r="G411" s="51" t="n">
        <v>0</v>
      </c>
      <c r="J411" s="23" t="n">
        <f aca="false">IF(AND(A411&lt;&gt;"",A410=""),J410+1,J410)</f>
        <v>24</v>
      </c>
      <c r="K411" s="23" t="str">
        <f aca="false">IF(C411="M.O.",G411,"")</f>
        <v/>
      </c>
      <c r="L411" s="23" t="str">
        <f aca="false">IF(AND(F411&lt;&gt;"",K411=""),G411,"")</f>
        <v/>
      </c>
      <c r="M411" s="23" t="str">
        <f aca="false">IF(AND(E411="",F411="",D411&lt;&gt;""),A411,"")</f>
        <v/>
      </c>
      <c r="N411" s="23" t="str">
        <f aca="false">IF(M411&lt;&gt;"",SUMIF(J411:J440,J411,K411:K440),"")</f>
        <v/>
      </c>
      <c r="O411" s="23" t="str">
        <f aca="false">IF(M411&lt;&gt;"",SUMIF(J411:J440,J411,L411:L440),"")</f>
        <v/>
      </c>
      <c r="Q411" s="20" t="str">
        <f aca="false">IF(A411="PREÇO TOTAL (c/ taxa):",G411,"")</f>
        <v/>
      </c>
      <c r="AC411" s="22"/>
    </row>
    <row r="412" customFormat="false" ht="14.05" hidden="false" customHeight="true" outlineLevel="0" collapsed="false">
      <c r="A412" s="50" t="s">
        <v>252</v>
      </c>
      <c r="B412" s="50"/>
      <c r="C412" s="50"/>
      <c r="D412" s="50"/>
      <c r="E412" s="50"/>
      <c r="F412" s="50"/>
      <c r="G412" s="51" t="n">
        <f aca="false">TRUNC(G410*$G$9,2)</f>
        <v>2.08</v>
      </c>
      <c r="J412" s="23" t="n">
        <f aca="false">IF(AND(A412&lt;&gt;"",A411=""),J411+1,J411)</f>
        <v>24</v>
      </c>
      <c r="K412" s="23" t="str">
        <f aca="false">IF(C412="M.O.",G412,"")</f>
        <v/>
      </c>
      <c r="L412" s="23" t="str">
        <f aca="false">IF(AND(F412&lt;&gt;"",K412=""),G412,"")</f>
        <v/>
      </c>
      <c r="M412" s="23" t="str">
        <f aca="false">IF(AND(E412="",F412="",D412&lt;&gt;""),A412,"")</f>
        <v/>
      </c>
      <c r="N412" s="23" t="str">
        <f aca="false">IF(M412&lt;&gt;"",SUMIF(J412:J441,J412,K412:K441),"")</f>
        <v/>
      </c>
      <c r="O412" s="23" t="str">
        <f aca="false">IF(M412&lt;&gt;"",SUMIF(J412:J441,J412,L412:L441),"")</f>
        <v/>
      </c>
      <c r="Q412" s="20" t="str">
        <f aca="false">IF(A412="PREÇO TOTAL (c/ taxa):",G412,"")</f>
        <v/>
      </c>
      <c r="AC412" s="22"/>
    </row>
    <row r="413" customFormat="false" ht="14.05" hidden="false" customHeight="true" outlineLevel="0" collapsed="false">
      <c r="A413" s="50" t="s">
        <v>253</v>
      </c>
      <c r="B413" s="50"/>
      <c r="C413" s="50"/>
      <c r="D413" s="50"/>
      <c r="E413" s="50"/>
      <c r="F413" s="50"/>
      <c r="G413" s="51" t="n">
        <v>0</v>
      </c>
      <c r="J413" s="23" t="n">
        <f aca="false">IF(AND(A413&lt;&gt;"",A412=""),J412+1,J412)</f>
        <v>24</v>
      </c>
      <c r="K413" s="23" t="str">
        <f aca="false">IF(C413="M.O.",G413,"")</f>
        <v/>
      </c>
      <c r="L413" s="23" t="str">
        <f aca="false">IF(AND(F413&lt;&gt;"",K413=""),G413,"")</f>
        <v/>
      </c>
      <c r="M413" s="23" t="str">
        <f aca="false">IF(AND(E413="",F413="",D413&lt;&gt;""),A413,"")</f>
        <v/>
      </c>
      <c r="N413" s="23" t="str">
        <f aca="false">IF(M413&lt;&gt;"",SUMIF(J413:J442,J413,K413:K442),"")</f>
        <v/>
      </c>
      <c r="O413" s="23" t="str">
        <f aca="false">IF(M413&lt;&gt;"",SUMIF(J413:J442,J413,L413:L442),"")</f>
        <v/>
      </c>
      <c r="Q413" s="20" t="str">
        <f aca="false">IF(A413="PREÇO TOTAL (c/ taxa):",G413,"")</f>
        <v/>
      </c>
      <c r="AC413" s="22"/>
    </row>
    <row r="414" customFormat="false" ht="14.05" hidden="false" customHeight="true" outlineLevel="0" collapsed="false">
      <c r="A414" s="50" t="s">
        <v>254</v>
      </c>
      <c r="B414" s="50"/>
      <c r="C414" s="50"/>
      <c r="D414" s="50"/>
      <c r="E414" s="50"/>
      <c r="F414" s="50"/>
      <c r="G414" s="51" t="n">
        <f aca="false">SUM(G411:G413)</f>
        <v>2.08</v>
      </c>
      <c r="J414" s="23" t="n">
        <f aca="false">IF(AND(A414&lt;&gt;"",A413=""),J413+1,J413)</f>
        <v>24</v>
      </c>
      <c r="K414" s="23" t="str">
        <f aca="false">IF(C414="M.O.",G414,"")</f>
        <v/>
      </c>
      <c r="L414" s="23" t="str">
        <f aca="false">IF(AND(F414&lt;&gt;"",K414=""),G414,"")</f>
        <v/>
      </c>
      <c r="M414" s="23" t="str">
        <f aca="false">IF(AND(E414="",F414="",D414&lt;&gt;""),A414,"")</f>
        <v/>
      </c>
      <c r="N414" s="23" t="str">
        <f aca="false">IF(M414&lt;&gt;"",SUMIF(J414:J443,J414,K414:K443),"")</f>
        <v/>
      </c>
      <c r="O414" s="23" t="str">
        <f aca="false">IF(M414&lt;&gt;"",SUMIF(J414:J443,J414,L414:L443),"")</f>
        <v/>
      </c>
      <c r="Q414" s="20" t="str">
        <f aca="false">IF(A414="PREÇO TOTAL (c/ taxa):",G414,"")</f>
        <v/>
      </c>
      <c r="AC414" s="22"/>
    </row>
    <row r="415" customFormat="false" ht="14.05" hidden="false" customHeight="true" outlineLevel="0" collapsed="false">
      <c r="A415" s="50" t="s">
        <v>256</v>
      </c>
      <c r="B415" s="50"/>
      <c r="C415" s="50"/>
      <c r="D415" s="50"/>
      <c r="E415" s="50"/>
      <c r="F415" s="50"/>
      <c r="G415" s="51" t="n">
        <f aca="false">G410+G414</f>
        <v>10.35</v>
      </c>
      <c r="J415" s="23" t="n">
        <f aca="false">IF(AND(A415&lt;&gt;"",A414=""),J414+1,J414)</f>
        <v>24</v>
      </c>
      <c r="K415" s="23" t="str">
        <f aca="false">IF(C415="M.O.",G415,"")</f>
        <v/>
      </c>
      <c r="L415" s="23" t="str">
        <f aca="false">IF(AND(F415&lt;&gt;"",K415=""),G415,"")</f>
        <v/>
      </c>
      <c r="M415" s="23" t="str">
        <f aca="false">IF(AND(E415="",F415="",D415&lt;&gt;""),A415,"")</f>
        <v/>
      </c>
      <c r="N415" s="23" t="str">
        <f aca="false">IF(M415&lt;&gt;"",SUMIF(J415:J444,J415,K415:K444),"")</f>
        <v/>
      </c>
      <c r="O415" s="23" t="str">
        <f aca="false">IF(M415&lt;&gt;"",SUMIF(J415:J444,J415,L415:L444),"")</f>
        <v/>
      </c>
      <c r="Q415" s="20" t="str">
        <f aca="false">IF(A415="PREÇO TOTAL (c/ taxa):",G415,"")</f>
        <v/>
      </c>
      <c r="AC415" s="22"/>
    </row>
    <row r="416" customFormat="false" ht="14.05" hidden="false" customHeight="true" outlineLevel="0" collapsed="false">
      <c r="A416" s="50" t="s">
        <v>257</v>
      </c>
      <c r="B416" s="50"/>
      <c r="C416" s="50"/>
      <c r="D416" s="50"/>
      <c r="E416" s="50"/>
      <c r="F416" s="50"/>
      <c r="G416" s="51" t="n">
        <v>680</v>
      </c>
      <c r="J416" s="23" t="n">
        <f aca="false">IF(AND(A416&lt;&gt;"",A415=""),J415+1,J415)</f>
        <v>24</v>
      </c>
      <c r="K416" s="23" t="str">
        <f aca="false">IF(C416="M.O.",G416,"")</f>
        <v/>
      </c>
      <c r="L416" s="23" t="str">
        <f aca="false">IF(AND(F416&lt;&gt;"",K416=""),G416,"")</f>
        <v/>
      </c>
      <c r="M416" s="23" t="str">
        <f aca="false">IF(AND(E416="",F416="",D416&lt;&gt;""),A416,"")</f>
        <v/>
      </c>
      <c r="N416" s="23" t="str">
        <f aca="false">IF(M416&lt;&gt;"",SUMIF(J416:J445,J416,K416:K445),"")</f>
        <v/>
      </c>
      <c r="O416" s="23" t="str">
        <f aca="false">IF(M416&lt;&gt;"",SUMIF(J416:J445,J416,L416:L445),"")</f>
        <v/>
      </c>
      <c r="Q416" s="20" t="str">
        <f aca="false">IF(A416="PREÇO TOTAL (c/ taxa):",G416,"")</f>
        <v/>
      </c>
      <c r="AC416" s="22"/>
    </row>
    <row r="417" customFormat="false" ht="14.05" hidden="false" customHeight="true" outlineLevel="0" collapsed="false">
      <c r="A417" s="50" t="s">
        <v>258</v>
      </c>
      <c r="B417" s="50"/>
      <c r="C417" s="50"/>
      <c r="D417" s="50"/>
      <c r="E417" s="50"/>
      <c r="F417" s="50"/>
      <c r="G417" s="51" t="n">
        <f aca="false">TRUNC(G416*G415,2)</f>
        <v>7038</v>
      </c>
      <c r="J417" s="23" t="n">
        <f aca="false">IF(AND(A417&lt;&gt;"",A416=""),J416+1,J416)</f>
        <v>24</v>
      </c>
      <c r="K417" s="23" t="str">
        <f aca="false">IF(C417="M.O.",G417,"")</f>
        <v/>
      </c>
      <c r="L417" s="23" t="str">
        <f aca="false">IF(AND(F417&lt;&gt;"",K417=""),G417,"")</f>
        <v/>
      </c>
      <c r="M417" s="23" t="str">
        <f aca="false">IF(AND(E417="",F417="",D417&lt;&gt;""),A417,"")</f>
        <v/>
      </c>
      <c r="N417" s="23" t="str">
        <f aca="false">IF(M417&lt;&gt;"",SUMIF(J417:J446,J417,K417:K446),"")</f>
        <v/>
      </c>
      <c r="O417" s="23" t="str">
        <f aca="false">IF(M417&lt;&gt;"",SUMIF(J417:J446,J417,L417:L446),"")</f>
        <v/>
      </c>
      <c r="Q417" s="20" t="n">
        <f aca="false">IF(A417="PREÇO TOTAL (c/ taxa):",G417,"")</f>
        <v>7038</v>
      </c>
      <c r="AC417" s="22"/>
    </row>
    <row r="418" customFormat="false" ht="14.05" hidden="false" customHeight="true" outlineLevel="0" collapsed="false">
      <c r="A418" s="52"/>
      <c r="B418" s="52"/>
      <c r="C418" s="52"/>
      <c r="D418" s="52"/>
      <c r="E418" s="52"/>
      <c r="F418" s="52"/>
      <c r="G418" s="52"/>
      <c r="J418" s="23" t="n">
        <f aca="false">IF(AND(A418&lt;&gt;"",A417=""),J417+1,J417)</f>
        <v>24</v>
      </c>
      <c r="K418" s="23" t="str">
        <f aca="false">IF(C418="M.O.",G418,"")</f>
        <v/>
      </c>
      <c r="L418" s="23" t="str">
        <f aca="false">IF(AND(F418&lt;&gt;"",K418=""),G418,"")</f>
        <v/>
      </c>
      <c r="M418" s="23" t="str">
        <f aca="false">IF(AND(E418="",F418="",D418&lt;&gt;""),A418,"")</f>
        <v/>
      </c>
      <c r="N418" s="23" t="str">
        <f aca="false">IF(M418&lt;&gt;"",SUMIF(J418:J447,J418,K418:K447),"")</f>
        <v/>
      </c>
      <c r="O418" s="23" t="str">
        <f aca="false">IF(M418&lt;&gt;"",SUMIF(J418:J447,J418,L418:L447),"")</f>
        <v/>
      </c>
      <c r="Q418" s="20" t="str">
        <f aca="false">IF(A418="PREÇO TOTAL (c/ taxa):",G418,"")</f>
        <v/>
      </c>
      <c r="AC418" s="22"/>
    </row>
    <row r="419" customFormat="false" ht="25.35" hidden="false" customHeight="true" outlineLevel="0" collapsed="false">
      <c r="A419" s="44" t="s">
        <v>321</v>
      </c>
      <c r="B419" s="44" t="s">
        <v>322</v>
      </c>
      <c r="C419" s="45" t="s">
        <v>248</v>
      </c>
      <c r="D419" s="45" t="s">
        <v>274</v>
      </c>
      <c r="E419" s="46"/>
      <c r="F419" s="47"/>
      <c r="G419" s="47"/>
      <c r="J419" s="23" t="n">
        <f aca="false">IF(AND(A419&lt;&gt;"",A418=""),J418+1,J418)</f>
        <v>25</v>
      </c>
      <c r="K419" s="23" t="str">
        <f aca="false">IF(C419="M.O.",G419,"")</f>
        <v/>
      </c>
      <c r="L419" s="23" t="str">
        <f aca="false">IF(AND(F419&lt;&gt;"",K419=""),G419,"")</f>
        <v/>
      </c>
      <c r="M419" s="23" t="str">
        <f aca="false">IF(AND(E419="",F419="",D419&lt;&gt;""),A419,"")</f>
        <v>02.02.02</v>
      </c>
      <c r="N419" s="23" t="n">
        <f aca="false">IF(M419&lt;&gt;"",SUMIF(J419:J448,J419,K419:K448),"")</f>
        <v>4.15</v>
      </c>
      <c r="O419" s="23" t="n">
        <f aca="false">IF(M419&lt;&gt;"",SUMIF(J419:J448,J419,L419:L448),"")</f>
        <v>1.55</v>
      </c>
      <c r="Q419" s="20" t="str">
        <f aca="false">IF(A419="PREÇO TOTAL (c/ taxa):",G419,"")</f>
        <v/>
      </c>
      <c r="AC419" s="22"/>
    </row>
    <row r="420" customFormat="false" ht="14.05" hidden="false" customHeight="true" outlineLevel="0" collapsed="false">
      <c r="A420" s="13" t="n">
        <v>2436</v>
      </c>
      <c r="B420" s="48" t="str">
        <f aca="false">VLOOKUP(A420,Insumos!$A$9:$E$160,2,FALSE())</f>
        <v>ELETRICISTA OU OFICIAL ELETRICISTA</v>
      </c>
      <c r="C420" s="49" t="str">
        <f aca="false">VLOOKUP(A420,Insumos!$A$9:$E$160,3,FALSE())</f>
        <v>M.O.</v>
      </c>
      <c r="D420" s="49" t="str">
        <f aca="false">VLOOKUP(A420,Insumos!$A$9:$E$160,4,FALSE())</f>
        <v>H</v>
      </c>
      <c r="E420" s="46" t="n">
        <v>0.18</v>
      </c>
      <c r="F420" s="47" t="n">
        <f aca="false">VLOOKUP(A420,Insumos!$A$9:$E$160,5,FALSE())</f>
        <v>12.74</v>
      </c>
      <c r="G420" s="47" t="n">
        <f aca="false">TRUNC(E420*F420,2)</f>
        <v>2.29</v>
      </c>
      <c r="J420" s="23" t="n">
        <f aca="false">IF(AND(A420&lt;&gt;"",A419=""),J419+1,J419)</f>
        <v>25</v>
      </c>
      <c r="K420" s="23" t="n">
        <f aca="false">IF(C420="M.O.",G420,"")</f>
        <v>2.29</v>
      </c>
      <c r="L420" s="23" t="str">
        <f aca="false">IF(AND(F420&lt;&gt;"",K420=""),G420,"")</f>
        <v/>
      </c>
      <c r="M420" s="23" t="str">
        <f aca="false">IF(AND(E420="",F420="",D420&lt;&gt;""),A420,"")</f>
        <v/>
      </c>
      <c r="N420" s="23" t="str">
        <f aca="false">IF(M420&lt;&gt;"",SUMIF(J420:J449,J420,K420:K449),"")</f>
        <v/>
      </c>
      <c r="O420" s="23" t="str">
        <f aca="false">IF(M420&lt;&gt;"",SUMIF(J420:J449,J420,L420:L449),"")</f>
        <v/>
      </c>
      <c r="Q420" s="20" t="str">
        <f aca="false">IF(A420="PREÇO TOTAL (c/ taxa):",G420,"")</f>
        <v/>
      </c>
      <c r="AC420" s="22"/>
    </row>
    <row r="421" customFormat="false" ht="14.05" hidden="false" customHeight="true" outlineLevel="0" collapsed="false">
      <c r="A421" s="13" t="n">
        <v>6113</v>
      </c>
      <c r="B421" s="48" t="str">
        <f aca="false">VLOOKUP(A421,Insumos!$A$9:$E$160,2,FALSE())</f>
        <v>AJUDANTE DE ELETRICISTA</v>
      </c>
      <c r="C421" s="49" t="str">
        <f aca="false">VLOOKUP(A421,Insumos!$A$9:$E$160,3,FALSE())</f>
        <v>M.O.</v>
      </c>
      <c r="D421" s="49" t="str">
        <f aca="false">VLOOKUP(A421,Insumos!$A$9:$E$160,4,FALSE())</f>
        <v>H</v>
      </c>
      <c r="E421" s="46" t="n">
        <v>0.18</v>
      </c>
      <c r="F421" s="47" t="n">
        <f aca="false">VLOOKUP(A421,Insumos!$A$9:$E$160,5,FALSE())</f>
        <v>10.35</v>
      </c>
      <c r="G421" s="47" t="n">
        <f aca="false">TRUNC(E421*F421,2)</f>
        <v>1.86</v>
      </c>
      <c r="J421" s="23" t="n">
        <f aca="false">IF(AND(A421&lt;&gt;"",A420=""),J420+1,J420)</f>
        <v>25</v>
      </c>
      <c r="K421" s="23" t="n">
        <f aca="false">IF(C421="M.O.",G421,"")</f>
        <v>1.86</v>
      </c>
      <c r="L421" s="23" t="str">
        <f aca="false">IF(AND(F421&lt;&gt;"",K421=""),G421,"")</f>
        <v/>
      </c>
      <c r="M421" s="23" t="str">
        <f aca="false">IF(AND(E421="",F421="",D421&lt;&gt;""),A421,"")</f>
        <v/>
      </c>
      <c r="N421" s="23" t="str">
        <f aca="false">IF(M421&lt;&gt;"",SUMIF(J421:J450,J421,K421:K450),"")</f>
        <v/>
      </c>
      <c r="O421" s="23" t="str">
        <f aca="false">IF(M421&lt;&gt;"",SUMIF(J421:J450,J421,L421:L450),"")</f>
        <v/>
      </c>
      <c r="Q421" s="20" t="str">
        <f aca="false">IF(A421="PREÇO TOTAL (c/ taxa):",G421,"")</f>
        <v/>
      </c>
      <c r="AC421" s="22"/>
    </row>
    <row r="422" customFormat="false" ht="25.35" hidden="false" customHeight="true" outlineLevel="0" collapsed="false">
      <c r="A422" s="13" t="n">
        <v>11890</v>
      </c>
      <c r="B422" s="48" t="str">
        <f aca="false">VLOOKUP(A422,Insumos!$A$9:$E$160,2,FALSE())</f>
        <v>FIO/CORDAO COBRE ISOLADO PARALELO OU TORCIDO 2 X 1,5MM2, TIPO PLASTIFLEX PIRELLI OU EQUIV</v>
      </c>
      <c r="C422" s="49" t="str">
        <f aca="false">VLOOKUP(A422,Insumos!$A$9:$E$160,3,FALSE())</f>
        <v>MAT.</v>
      </c>
      <c r="D422" s="49" t="str">
        <f aca="false">VLOOKUP(A422,Insumos!$A$9:$E$160,4,FALSE())</f>
        <v>M</v>
      </c>
      <c r="E422" s="46" t="n">
        <v>1.02</v>
      </c>
      <c r="F422" s="47" t="n">
        <f aca="false">VLOOKUP(A422,Insumos!$A$9:$E$160,5,FALSE())</f>
        <v>1.52</v>
      </c>
      <c r="G422" s="47" t="n">
        <f aca="false">TRUNC(E422*F422,2)</f>
        <v>1.55</v>
      </c>
      <c r="J422" s="23" t="n">
        <f aca="false">IF(AND(A422&lt;&gt;"",A421=""),J421+1,J421)</f>
        <v>25</v>
      </c>
      <c r="K422" s="23" t="str">
        <f aca="false">IF(C422="M.O.",G422,"")</f>
        <v/>
      </c>
      <c r="L422" s="23" t="n">
        <f aca="false">IF(AND(F422&lt;&gt;"",K422=""),G422,"")</f>
        <v>1.55</v>
      </c>
      <c r="M422" s="23" t="str">
        <f aca="false">IF(AND(E422="",F422="",D422&lt;&gt;""),A422,"")</f>
        <v/>
      </c>
      <c r="N422" s="23" t="str">
        <f aca="false">IF(M422&lt;&gt;"",SUMIF(J422:J451,J422,K422:K451),"")</f>
        <v/>
      </c>
      <c r="O422" s="23" t="str">
        <f aca="false">IF(M422&lt;&gt;"",SUMIF(J422:J451,J422,L422:L451),"")</f>
        <v/>
      </c>
      <c r="Q422" s="20" t="str">
        <f aca="false">IF(A422="PREÇO TOTAL (c/ taxa):",G422,"")</f>
        <v/>
      </c>
      <c r="AC422" s="22"/>
    </row>
    <row r="423" customFormat="false" ht="14.05" hidden="false" customHeight="true" outlineLevel="0" collapsed="false">
      <c r="A423" s="50" t="s">
        <v>229</v>
      </c>
      <c r="B423" s="50"/>
      <c r="C423" s="50"/>
      <c r="D423" s="50"/>
      <c r="E423" s="50"/>
      <c r="F423" s="50"/>
      <c r="G423" s="51" t="n">
        <f aca="false">SUMIF(J374:J422,J423,K374:K422)</f>
        <v>4.15</v>
      </c>
      <c r="J423" s="23" t="n">
        <f aca="false">IF(AND(A423&lt;&gt;"",A422=""),J422+1,J422)</f>
        <v>25</v>
      </c>
      <c r="K423" s="23" t="str">
        <f aca="false">IF(C423="M.O.",G423,"")</f>
        <v/>
      </c>
      <c r="L423" s="23" t="str">
        <f aca="false">IF(AND(F423&lt;&gt;"",K423=""),G423,"")</f>
        <v/>
      </c>
      <c r="M423" s="23" t="str">
        <f aca="false">IF(AND(E423="",F423="",D423&lt;&gt;""),A423,"")</f>
        <v/>
      </c>
      <c r="N423" s="23" t="str">
        <f aca="false">IF(M423&lt;&gt;"",SUMIF(J423:J452,J423,K423:K452),"")</f>
        <v/>
      </c>
      <c r="O423" s="23" t="str">
        <f aca="false">IF(M423&lt;&gt;"",SUMIF(J423:J452,J423,L423:L452),"")</f>
        <v/>
      </c>
      <c r="Q423" s="20" t="str">
        <f aca="false">IF(A423="PREÇO TOTAL (c/ taxa):",G423,"")</f>
        <v/>
      </c>
      <c r="AC423" s="22"/>
    </row>
    <row r="424" customFormat="false" ht="14.05" hidden="false" customHeight="true" outlineLevel="0" collapsed="false">
      <c r="A424" s="50" t="s">
        <v>232</v>
      </c>
      <c r="B424" s="50"/>
      <c r="C424" s="50"/>
      <c r="D424" s="50"/>
      <c r="E424" s="50"/>
      <c r="F424" s="50"/>
      <c r="G424" s="51" t="n">
        <f aca="false">SUMIF(J375:J423,J424,L375:L423)</f>
        <v>1.55</v>
      </c>
      <c r="J424" s="23" t="n">
        <f aca="false">IF(AND(A424&lt;&gt;"",A423=""),J423+1,J423)</f>
        <v>25</v>
      </c>
      <c r="K424" s="23" t="str">
        <f aca="false">IF(C424="M.O.",G424,"")</f>
        <v/>
      </c>
      <c r="L424" s="23" t="str">
        <f aca="false">IF(AND(F424&lt;&gt;"",K424=""),G424,"")</f>
        <v/>
      </c>
      <c r="M424" s="23" t="str">
        <f aca="false">IF(AND(E424="",F424="",D424&lt;&gt;""),A424,"")</f>
        <v/>
      </c>
      <c r="N424" s="23" t="str">
        <f aca="false">IF(M424&lt;&gt;"",SUMIF(J424:J453,J424,K424:K453),"")</f>
        <v/>
      </c>
      <c r="O424" s="23" t="str">
        <f aca="false">IF(M424&lt;&gt;"",SUMIF(J424:J453,J424,L424:L453),"")</f>
        <v/>
      </c>
      <c r="Q424" s="20" t="str">
        <f aca="false">IF(A424="PREÇO TOTAL (c/ taxa):",G424,"")</f>
        <v/>
      </c>
      <c r="AC424" s="22"/>
    </row>
    <row r="425" customFormat="false" ht="14.05" hidden="false" customHeight="true" outlineLevel="0" collapsed="false">
      <c r="A425" s="50" t="s">
        <v>250</v>
      </c>
      <c r="B425" s="50"/>
      <c r="C425" s="50"/>
      <c r="D425" s="50"/>
      <c r="E425" s="50"/>
      <c r="F425" s="50"/>
      <c r="G425" s="51" t="n">
        <f aca="false">SUM(G423:G424)</f>
        <v>5.7</v>
      </c>
      <c r="J425" s="23" t="n">
        <f aca="false">IF(AND(A425&lt;&gt;"",A424=""),J424+1,J424)</f>
        <v>25</v>
      </c>
      <c r="K425" s="23" t="str">
        <f aca="false">IF(C425="M.O.",G425,"")</f>
        <v/>
      </c>
      <c r="L425" s="23" t="str">
        <f aca="false">IF(AND(F425&lt;&gt;"",K425=""),G425,"")</f>
        <v/>
      </c>
      <c r="M425" s="23" t="str">
        <f aca="false">IF(AND(E425="",F425="",D425&lt;&gt;""),A425,"")</f>
        <v/>
      </c>
      <c r="N425" s="23" t="str">
        <f aca="false">IF(M425&lt;&gt;"",SUMIF(J425:J454,J425,K425:K454),"")</f>
        <v/>
      </c>
      <c r="O425" s="23" t="str">
        <f aca="false">IF(M425&lt;&gt;"",SUMIF(J425:J454,J425,L425:L454),"")</f>
        <v/>
      </c>
      <c r="Q425" s="20" t="str">
        <f aca="false">IF(A425="PREÇO TOTAL (c/ taxa):",G425,"")</f>
        <v/>
      </c>
      <c r="AC425" s="22"/>
    </row>
    <row r="426" customFormat="false" ht="14.05" hidden="false" customHeight="true" outlineLevel="0" collapsed="false">
      <c r="A426" s="50" t="s">
        <v>251</v>
      </c>
      <c r="B426" s="50"/>
      <c r="C426" s="50"/>
      <c r="D426" s="50"/>
      <c r="E426" s="50"/>
      <c r="F426" s="50"/>
      <c r="G426" s="51" t="n">
        <v>0</v>
      </c>
      <c r="J426" s="23" t="n">
        <f aca="false">IF(AND(A426&lt;&gt;"",A425=""),J425+1,J425)</f>
        <v>25</v>
      </c>
      <c r="K426" s="23" t="str">
        <f aca="false">IF(C426="M.O.",G426,"")</f>
        <v/>
      </c>
      <c r="L426" s="23" t="str">
        <f aca="false">IF(AND(F426&lt;&gt;"",K426=""),G426,"")</f>
        <v/>
      </c>
      <c r="M426" s="23" t="str">
        <f aca="false">IF(AND(E426="",F426="",D426&lt;&gt;""),A426,"")</f>
        <v/>
      </c>
      <c r="N426" s="23" t="str">
        <f aca="false">IF(M426&lt;&gt;"",SUMIF(J426:J455,J426,K426:K455),"")</f>
        <v/>
      </c>
      <c r="O426" s="23" t="str">
        <f aca="false">IF(M426&lt;&gt;"",SUMIF(J426:J455,J426,L426:L455),"")</f>
        <v/>
      </c>
      <c r="Q426" s="20" t="str">
        <f aca="false">IF(A426="PREÇO TOTAL (c/ taxa):",G426,"")</f>
        <v/>
      </c>
      <c r="AC426" s="22"/>
    </row>
    <row r="427" customFormat="false" ht="14.05" hidden="false" customHeight="true" outlineLevel="0" collapsed="false">
      <c r="A427" s="50" t="s">
        <v>252</v>
      </c>
      <c r="B427" s="50"/>
      <c r="C427" s="50"/>
      <c r="D427" s="50"/>
      <c r="E427" s="50"/>
      <c r="F427" s="50"/>
      <c r="G427" s="51" t="n">
        <f aca="false">TRUNC(G425*$G$9,2)</f>
        <v>1.43</v>
      </c>
      <c r="J427" s="23" t="n">
        <f aca="false">IF(AND(A427&lt;&gt;"",A426=""),J426+1,J426)</f>
        <v>25</v>
      </c>
      <c r="K427" s="23" t="str">
        <f aca="false">IF(C427="M.O.",G427,"")</f>
        <v/>
      </c>
      <c r="L427" s="23" t="str">
        <f aca="false">IF(AND(F427&lt;&gt;"",K427=""),G427,"")</f>
        <v/>
      </c>
      <c r="M427" s="23" t="str">
        <f aca="false">IF(AND(E427="",F427="",D427&lt;&gt;""),A427,"")</f>
        <v/>
      </c>
      <c r="N427" s="23" t="str">
        <f aca="false">IF(M427&lt;&gt;"",SUMIF(J427:J456,J427,K427:K456),"")</f>
        <v/>
      </c>
      <c r="O427" s="23" t="str">
        <f aca="false">IF(M427&lt;&gt;"",SUMIF(J427:J456,J427,L427:L456),"")</f>
        <v/>
      </c>
      <c r="Q427" s="20" t="str">
        <f aca="false">IF(A427="PREÇO TOTAL (c/ taxa):",G427,"")</f>
        <v/>
      </c>
      <c r="AC427" s="22"/>
    </row>
    <row r="428" customFormat="false" ht="14.05" hidden="false" customHeight="true" outlineLevel="0" collapsed="false">
      <c r="A428" s="50" t="s">
        <v>253</v>
      </c>
      <c r="B428" s="50"/>
      <c r="C428" s="50"/>
      <c r="D428" s="50"/>
      <c r="E428" s="50"/>
      <c r="F428" s="50"/>
      <c r="G428" s="51" t="n">
        <v>0</v>
      </c>
      <c r="J428" s="23" t="n">
        <f aca="false">IF(AND(A428&lt;&gt;"",A427=""),J427+1,J427)</f>
        <v>25</v>
      </c>
      <c r="K428" s="23" t="str">
        <f aca="false">IF(C428="M.O.",G428,"")</f>
        <v/>
      </c>
      <c r="L428" s="23" t="str">
        <f aca="false">IF(AND(F428&lt;&gt;"",K428=""),G428,"")</f>
        <v/>
      </c>
      <c r="M428" s="23" t="str">
        <f aca="false">IF(AND(E428="",F428="",D428&lt;&gt;""),A428,"")</f>
        <v/>
      </c>
      <c r="N428" s="23" t="str">
        <f aca="false">IF(M428&lt;&gt;"",SUMIF(J428:J457,J428,K428:K457),"")</f>
        <v/>
      </c>
      <c r="O428" s="23" t="str">
        <f aca="false">IF(M428&lt;&gt;"",SUMIF(J428:J457,J428,L428:L457),"")</f>
        <v/>
      </c>
      <c r="Q428" s="20" t="str">
        <f aca="false">IF(A428="PREÇO TOTAL (c/ taxa):",G428,"")</f>
        <v/>
      </c>
      <c r="AC428" s="22"/>
    </row>
    <row r="429" customFormat="false" ht="14.05" hidden="false" customHeight="true" outlineLevel="0" collapsed="false">
      <c r="A429" s="50" t="s">
        <v>254</v>
      </c>
      <c r="B429" s="50"/>
      <c r="C429" s="50"/>
      <c r="D429" s="50"/>
      <c r="E429" s="50"/>
      <c r="F429" s="50"/>
      <c r="G429" s="51" t="n">
        <f aca="false">SUM(G426:G428)</f>
        <v>1.43</v>
      </c>
      <c r="J429" s="23" t="n">
        <f aca="false">IF(AND(A429&lt;&gt;"",A428=""),J428+1,J428)</f>
        <v>25</v>
      </c>
      <c r="K429" s="23" t="str">
        <f aca="false">IF(C429="M.O.",G429,"")</f>
        <v/>
      </c>
      <c r="L429" s="23" t="str">
        <f aca="false">IF(AND(F429&lt;&gt;"",K429=""),G429,"")</f>
        <v/>
      </c>
      <c r="M429" s="23" t="str">
        <f aca="false">IF(AND(E429="",F429="",D429&lt;&gt;""),A429,"")</f>
        <v/>
      </c>
      <c r="N429" s="23" t="str">
        <f aca="false">IF(M429&lt;&gt;"",SUMIF(J429:J458,J429,K429:K458),"")</f>
        <v/>
      </c>
      <c r="O429" s="23" t="str">
        <f aca="false">IF(M429&lt;&gt;"",SUMIF(J429:J458,J429,L429:L458),"")</f>
        <v/>
      </c>
      <c r="Q429" s="20" t="str">
        <f aca="false">IF(A429="PREÇO TOTAL (c/ taxa):",G429,"")</f>
        <v/>
      </c>
      <c r="AC429" s="22"/>
    </row>
    <row r="430" customFormat="false" ht="14.05" hidden="false" customHeight="true" outlineLevel="0" collapsed="false">
      <c r="A430" s="50" t="s">
        <v>256</v>
      </c>
      <c r="B430" s="50"/>
      <c r="C430" s="50"/>
      <c r="D430" s="50"/>
      <c r="E430" s="50"/>
      <c r="F430" s="50"/>
      <c r="G430" s="51" t="n">
        <f aca="false">G425+G429</f>
        <v>7.13</v>
      </c>
      <c r="J430" s="23" t="n">
        <f aca="false">IF(AND(A430&lt;&gt;"",A429=""),J429+1,J429)</f>
        <v>25</v>
      </c>
      <c r="K430" s="23" t="str">
        <f aca="false">IF(C430="M.O.",G430,"")</f>
        <v/>
      </c>
      <c r="L430" s="23" t="str">
        <f aca="false">IF(AND(F430&lt;&gt;"",K430=""),G430,"")</f>
        <v/>
      </c>
      <c r="M430" s="23" t="str">
        <f aca="false">IF(AND(E430="",F430="",D430&lt;&gt;""),A430,"")</f>
        <v/>
      </c>
      <c r="N430" s="23" t="str">
        <f aca="false">IF(M430&lt;&gt;"",SUMIF(J430:J459,J430,K430:K459),"")</f>
        <v/>
      </c>
      <c r="O430" s="23" t="str">
        <f aca="false">IF(M430&lt;&gt;"",SUMIF(J430:J459,J430,L430:L459),"")</f>
        <v/>
      </c>
      <c r="Q430" s="20" t="str">
        <f aca="false">IF(A430="PREÇO TOTAL (c/ taxa):",G430,"")</f>
        <v/>
      </c>
      <c r="AC430" s="22"/>
    </row>
    <row r="431" customFormat="false" ht="14.05" hidden="false" customHeight="true" outlineLevel="0" collapsed="false">
      <c r="A431" s="50" t="s">
        <v>257</v>
      </c>
      <c r="B431" s="50"/>
      <c r="C431" s="50"/>
      <c r="D431" s="50"/>
      <c r="E431" s="50"/>
      <c r="F431" s="50"/>
      <c r="G431" s="51" t="n">
        <v>150</v>
      </c>
      <c r="J431" s="23" t="n">
        <f aca="false">IF(AND(A431&lt;&gt;"",A430=""),J430+1,J430)</f>
        <v>25</v>
      </c>
      <c r="K431" s="23" t="str">
        <f aca="false">IF(C431="M.O.",G431,"")</f>
        <v/>
      </c>
      <c r="L431" s="23" t="str">
        <f aca="false">IF(AND(F431&lt;&gt;"",K431=""),G431,"")</f>
        <v/>
      </c>
      <c r="M431" s="23" t="str">
        <f aca="false">IF(AND(E431="",F431="",D431&lt;&gt;""),A431,"")</f>
        <v/>
      </c>
      <c r="N431" s="23" t="str">
        <f aca="false">IF(M431&lt;&gt;"",SUMIF(J431:J460,J431,K431:K460),"")</f>
        <v/>
      </c>
      <c r="O431" s="23" t="str">
        <f aca="false">IF(M431&lt;&gt;"",SUMIF(J431:J460,J431,L431:L460),"")</f>
        <v/>
      </c>
      <c r="Q431" s="20" t="str">
        <f aca="false">IF(A431="PREÇO TOTAL (c/ taxa):",G431,"")</f>
        <v/>
      </c>
      <c r="AC431" s="22"/>
    </row>
    <row r="432" customFormat="false" ht="14.05" hidden="false" customHeight="true" outlineLevel="0" collapsed="false">
      <c r="A432" s="50" t="s">
        <v>258</v>
      </c>
      <c r="B432" s="50"/>
      <c r="C432" s="50"/>
      <c r="D432" s="50"/>
      <c r="E432" s="50"/>
      <c r="F432" s="50"/>
      <c r="G432" s="51" t="n">
        <f aca="false">TRUNC(G431*G430,2)</f>
        <v>1069.5</v>
      </c>
      <c r="J432" s="23" t="n">
        <f aca="false">IF(AND(A432&lt;&gt;"",A431=""),J431+1,J431)</f>
        <v>25</v>
      </c>
      <c r="K432" s="23" t="str">
        <f aca="false">IF(C432="M.O.",G432,"")</f>
        <v/>
      </c>
      <c r="L432" s="23" t="str">
        <f aca="false">IF(AND(F432&lt;&gt;"",K432=""),G432,"")</f>
        <v/>
      </c>
      <c r="M432" s="23" t="str">
        <f aca="false">IF(AND(E432="",F432="",D432&lt;&gt;""),A432,"")</f>
        <v/>
      </c>
      <c r="N432" s="23" t="str">
        <f aca="false">IF(M432&lt;&gt;"",SUMIF(J432:J461,J432,K432:K461),"")</f>
        <v/>
      </c>
      <c r="O432" s="23" t="str">
        <f aca="false">IF(M432&lt;&gt;"",SUMIF(J432:J461,J432,L432:L461),"")</f>
        <v/>
      </c>
      <c r="Q432" s="20" t="n">
        <f aca="false">IF(A432="PREÇO TOTAL (c/ taxa):",G432,"")</f>
        <v>1069.5</v>
      </c>
      <c r="AC432" s="22"/>
    </row>
    <row r="433" customFormat="false" ht="14.05" hidden="false" customHeight="true" outlineLevel="0" collapsed="false">
      <c r="A433" s="52"/>
      <c r="B433" s="52"/>
      <c r="C433" s="52"/>
      <c r="D433" s="52"/>
      <c r="E433" s="52"/>
      <c r="F433" s="52"/>
      <c r="G433" s="52"/>
      <c r="J433" s="23" t="n">
        <f aca="false">IF(AND(A433&lt;&gt;"",A432=""),J432+1,J432)</f>
        <v>25</v>
      </c>
      <c r="K433" s="23" t="str">
        <f aca="false">IF(C433="M.O.",G433,"")</f>
        <v/>
      </c>
      <c r="L433" s="23" t="str">
        <f aca="false">IF(AND(F433&lt;&gt;"",K433=""),G433,"")</f>
        <v/>
      </c>
      <c r="M433" s="23" t="str">
        <f aca="false">IF(AND(E433="",F433="",D433&lt;&gt;""),A433,"")</f>
        <v/>
      </c>
      <c r="N433" s="23" t="str">
        <f aca="false">IF(M433&lt;&gt;"",SUMIF(J433:J462,J433,K433:K462),"")</f>
        <v/>
      </c>
      <c r="O433" s="23" t="str">
        <f aca="false">IF(M433&lt;&gt;"",SUMIF(J433:J462,J433,L433:L462),"")</f>
        <v/>
      </c>
      <c r="Q433" s="20" t="str">
        <f aca="false">IF(A433="PREÇO TOTAL (c/ taxa):",G433,"")</f>
        <v/>
      </c>
      <c r="AC433" s="22"/>
    </row>
    <row r="434" customFormat="false" ht="14.05" hidden="false" customHeight="true" outlineLevel="0" collapsed="false">
      <c r="A434" s="44" t="s">
        <v>323</v>
      </c>
      <c r="B434" s="44" t="s">
        <v>324</v>
      </c>
      <c r="C434" s="44"/>
      <c r="D434" s="44"/>
      <c r="E434" s="44"/>
      <c r="F434" s="44"/>
      <c r="G434" s="44"/>
      <c r="J434" s="23" t="n">
        <f aca="false">IF(AND(A434&lt;&gt;"",A433=""),J433+1,J433)</f>
        <v>26</v>
      </c>
      <c r="K434" s="23" t="str">
        <f aca="false">IF(C434="M.O.",G434,"")</f>
        <v/>
      </c>
      <c r="L434" s="23" t="str">
        <f aca="false">IF(AND(F434&lt;&gt;"",K434=""),G434,"")</f>
        <v/>
      </c>
      <c r="M434" s="23" t="str">
        <f aca="false">IF(AND(E434="",F434="",D434&lt;&gt;""),A434,"")</f>
        <v/>
      </c>
      <c r="N434" s="23" t="str">
        <f aca="false">IF(M434&lt;&gt;"",SUMIF(J434:J463,J434,K434:K463),"")</f>
        <v/>
      </c>
      <c r="O434" s="23" t="str">
        <f aca="false">IF(M434&lt;&gt;"",SUMIF(J434:J463,J434,L434:L463),"")</f>
        <v/>
      </c>
      <c r="Q434" s="20" t="str">
        <f aca="false">IF(A434="PREÇO TOTAL (c/ taxa):",G434,"")</f>
        <v/>
      </c>
      <c r="AC434" s="22"/>
    </row>
    <row r="435" customFormat="false" ht="37.3" hidden="false" customHeight="true" outlineLevel="0" collapsed="false">
      <c r="A435" s="44" t="s">
        <v>325</v>
      </c>
      <c r="B435" s="44" t="s">
        <v>326</v>
      </c>
      <c r="C435" s="45" t="s">
        <v>248</v>
      </c>
      <c r="D435" s="45" t="s">
        <v>306</v>
      </c>
      <c r="E435" s="46"/>
      <c r="F435" s="47"/>
      <c r="G435" s="47"/>
      <c r="J435" s="23" t="n">
        <f aca="false">IF(AND(A435&lt;&gt;"",A434=""),J434+1,J434)</f>
        <v>26</v>
      </c>
      <c r="K435" s="23" t="str">
        <f aca="false">IF(C435="M.O.",G435,"")</f>
        <v/>
      </c>
      <c r="L435" s="23" t="str">
        <f aca="false">IF(AND(F435&lt;&gt;"",K435=""),G435,"")</f>
        <v/>
      </c>
      <c r="M435" s="23" t="str">
        <f aca="false">IF(AND(E435="",F435="",D435&lt;&gt;""),A435,"")</f>
        <v>02.03.01</v>
      </c>
      <c r="N435" s="23" t="n">
        <f aca="false">IF(M435&lt;&gt;"",SUMIF(J435:J464,J435,K435:K464),"")</f>
        <v>69.27</v>
      </c>
      <c r="O435" s="23" t="n">
        <f aca="false">IF(M435&lt;&gt;"",SUMIF(J435:J464,J435,L435:L464),"")</f>
        <v>2490</v>
      </c>
      <c r="Q435" s="20" t="str">
        <f aca="false">IF(A435="PREÇO TOTAL (c/ taxa):",G435,"")</f>
        <v/>
      </c>
      <c r="AC435" s="22"/>
    </row>
    <row r="436" customFormat="false" ht="37.3" hidden="false" customHeight="true" outlineLevel="0" collapsed="false">
      <c r="A436" s="13" t="s">
        <v>191</v>
      </c>
      <c r="B436" s="48" t="str">
        <f aca="false">VLOOKUP(A436,Insumos!$A$9:$E$160,2,FALSE())</f>
        <v>Central inteligente endereçável de detecção e alarme de incêndio, com baterias e acessórios de montagem, modelo KE-80, Ilumac ou equivalente</v>
      </c>
      <c r="C436" s="49" t="str">
        <f aca="false">VLOOKUP(A436,Insumos!$A$9:$E$160,3,FALSE())</f>
        <v>MAT.</v>
      </c>
      <c r="D436" s="49" t="str">
        <f aca="false">VLOOKUP(A436,Insumos!$A$9:$E$160,4,FALSE())</f>
        <v>UN</v>
      </c>
      <c r="E436" s="46" t="n">
        <v>1</v>
      </c>
      <c r="F436" s="47" t="n">
        <f aca="false">VLOOKUP(A436,Insumos!$A$9:$E$160,5,FALSE())</f>
        <v>1740</v>
      </c>
      <c r="G436" s="47" t="n">
        <f aca="false">TRUNC(E436*F436,2)</f>
        <v>1740</v>
      </c>
      <c r="J436" s="23" t="n">
        <f aca="false">IF(AND(A436&lt;&gt;"",A435=""),J435+1,J435)</f>
        <v>26</v>
      </c>
      <c r="K436" s="23" t="str">
        <f aca="false">IF(C436="M.O.",G436,"")</f>
        <v/>
      </c>
      <c r="L436" s="23" t="n">
        <f aca="false">IF(AND(F436&lt;&gt;"",K436=""),G436,"")</f>
        <v>1740</v>
      </c>
      <c r="M436" s="23" t="str">
        <f aca="false">IF(AND(E436="",F436="",D436&lt;&gt;""),A436,"")</f>
        <v/>
      </c>
      <c r="N436" s="23" t="str">
        <f aca="false">IF(M436&lt;&gt;"",SUMIF(J436:J465,J436,K436:K465),"")</f>
        <v/>
      </c>
      <c r="O436" s="23" t="str">
        <f aca="false">IF(M436&lt;&gt;"",SUMIF(J436:J465,J436,L436:L465),"")</f>
        <v/>
      </c>
      <c r="Q436" s="20" t="str">
        <f aca="false">IF(A436="PREÇO TOTAL (c/ taxa):",G436,"")</f>
        <v/>
      </c>
      <c r="AC436" s="22"/>
    </row>
    <row r="437" customFormat="false" ht="14.05" hidden="false" customHeight="true" outlineLevel="0" collapsed="false">
      <c r="A437" s="13" t="s">
        <v>209</v>
      </c>
      <c r="B437" s="48" t="str">
        <f aca="false">VLOOKUP(A437,Insumos!$A$9:$E$160,2,FALSE())</f>
        <v>Testes, programação e comissionamento</v>
      </c>
      <c r="C437" s="49" t="str">
        <f aca="false">VLOOKUP(A437,Insumos!$A$9:$E$160,3,FALSE())</f>
        <v>MAT.</v>
      </c>
      <c r="D437" s="49" t="str">
        <f aca="false">VLOOKUP(A437,Insumos!$A$9:$E$160,4,FALSE())</f>
        <v>CJ</v>
      </c>
      <c r="E437" s="46" t="n">
        <v>1</v>
      </c>
      <c r="F437" s="47" t="n">
        <f aca="false">VLOOKUP(A437,Insumos!$A$9:$E$160,5,FALSE())</f>
        <v>750</v>
      </c>
      <c r="G437" s="47" t="n">
        <f aca="false">TRUNC(E437*F437,2)</f>
        <v>750</v>
      </c>
      <c r="J437" s="23" t="n">
        <f aca="false">IF(AND(A437&lt;&gt;"",A436=""),J436+1,J436)</f>
        <v>26</v>
      </c>
      <c r="K437" s="23" t="str">
        <f aca="false">IF(C437="M.O.",G437,"")</f>
        <v/>
      </c>
      <c r="L437" s="23" t="n">
        <f aca="false">IF(AND(F437&lt;&gt;"",K437=""),G437,"")</f>
        <v>750</v>
      </c>
      <c r="M437" s="23" t="str">
        <f aca="false">IF(AND(E437="",F437="",D437&lt;&gt;""),A437,"")</f>
        <v/>
      </c>
      <c r="N437" s="23" t="str">
        <f aca="false">IF(M437&lt;&gt;"",SUMIF(J437:J466,J437,K437:K466),"")</f>
        <v/>
      </c>
      <c r="O437" s="23" t="str">
        <f aca="false">IF(M437&lt;&gt;"",SUMIF(J437:J466,J437,L437:L466),"")</f>
        <v/>
      </c>
      <c r="Q437" s="20" t="str">
        <f aca="false">IF(A437="PREÇO TOTAL (c/ taxa):",G437,"")</f>
        <v/>
      </c>
      <c r="AC437" s="22"/>
    </row>
    <row r="438" customFormat="false" ht="14.05" hidden="false" customHeight="true" outlineLevel="0" collapsed="false">
      <c r="A438" s="13" t="n">
        <v>6113</v>
      </c>
      <c r="B438" s="48" t="str">
        <f aca="false">VLOOKUP(A438,Insumos!$A$9:$E$160,2,FALSE())</f>
        <v>AJUDANTE DE ELETRICISTA</v>
      </c>
      <c r="C438" s="49" t="str">
        <f aca="false">VLOOKUP(A438,Insumos!$A$9:$E$160,3,FALSE())</f>
        <v>M.O.</v>
      </c>
      <c r="D438" s="49" t="str">
        <f aca="false">VLOOKUP(A438,Insumos!$A$9:$E$160,4,FALSE())</f>
        <v>H</v>
      </c>
      <c r="E438" s="46" t="n">
        <v>3</v>
      </c>
      <c r="F438" s="47" t="n">
        <f aca="false">VLOOKUP(A438,Insumos!$A$9:$E$160,5,FALSE())</f>
        <v>10.35</v>
      </c>
      <c r="G438" s="47" t="n">
        <f aca="false">TRUNC(E438*F438,2)</f>
        <v>31.05</v>
      </c>
      <c r="J438" s="23" t="n">
        <f aca="false">IF(AND(A438&lt;&gt;"",A437=""),J437+1,J437)</f>
        <v>26</v>
      </c>
      <c r="K438" s="23" t="n">
        <f aca="false">IF(C438="M.O.",G438,"")</f>
        <v>31.05</v>
      </c>
      <c r="L438" s="23" t="str">
        <f aca="false">IF(AND(F438&lt;&gt;"",K438=""),G438,"")</f>
        <v/>
      </c>
      <c r="M438" s="23" t="str">
        <f aca="false">IF(AND(E438="",F438="",D438&lt;&gt;""),A438,"")</f>
        <v/>
      </c>
      <c r="N438" s="23" t="str">
        <f aca="false">IF(M438&lt;&gt;"",SUMIF(J438:J467,J438,K438:K467),"")</f>
        <v/>
      </c>
      <c r="O438" s="23" t="str">
        <f aca="false">IF(M438&lt;&gt;"",SUMIF(J438:J467,J438,L438:L467),"")</f>
        <v/>
      </c>
      <c r="Q438" s="20" t="str">
        <f aca="false">IF(A438="PREÇO TOTAL (c/ taxa):",G438,"")</f>
        <v/>
      </c>
      <c r="AC438" s="22"/>
    </row>
    <row r="439" customFormat="false" ht="14.05" hidden="false" customHeight="true" outlineLevel="0" collapsed="false">
      <c r="A439" s="13" t="n">
        <v>2436</v>
      </c>
      <c r="B439" s="48" t="str">
        <f aca="false">VLOOKUP(A439,Insumos!$A$9:$E$160,2,FALSE())</f>
        <v>ELETRICISTA OU OFICIAL ELETRICISTA</v>
      </c>
      <c r="C439" s="49" t="str">
        <f aca="false">VLOOKUP(A439,Insumos!$A$9:$E$160,3,FALSE())</f>
        <v>M.O.</v>
      </c>
      <c r="D439" s="49" t="str">
        <f aca="false">VLOOKUP(A439,Insumos!$A$9:$E$160,4,FALSE())</f>
        <v>H</v>
      </c>
      <c r="E439" s="46" t="n">
        <v>3</v>
      </c>
      <c r="F439" s="47" t="n">
        <f aca="false">VLOOKUP(A439,Insumos!$A$9:$E$160,5,FALSE())</f>
        <v>12.74</v>
      </c>
      <c r="G439" s="47" t="n">
        <f aca="false">TRUNC(E439*F439,2)</f>
        <v>38.22</v>
      </c>
      <c r="J439" s="23" t="n">
        <f aca="false">IF(AND(A439&lt;&gt;"",A438=""),J438+1,J438)</f>
        <v>26</v>
      </c>
      <c r="K439" s="23" t="n">
        <f aca="false">IF(C439="M.O.",G439,"")</f>
        <v>38.22</v>
      </c>
      <c r="L439" s="23" t="str">
        <f aca="false">IF(AND(F439&lt;&gt;"",K439=""),G439,"")</f>
        <v/>
      </c>
      <c r="M439" s="23" t="str">
        <f aca="false">IF(AND(E439="",F439="",D439&lt;&gt;""),A439,"")</f>
        <v/>
      </c>
      <c r="N439" s="23" t="str">
        <f aca="false">IF(M439&lt;&gt;"",SUMIF(J439:J468,J439,K439:K468),"")</f>
        <v/>
      </c>
      <c r="O439" s="23" t="str">
        <f aca="false">IF(M439&lt;&gt;"",SUMIF(J439:J468,J439,L439:L468),"")</f>
        <v/>
      </c>
      <c r="Q439" s="20" t="str">
        <f aca="false">IF(A439="PREÇO TOTAL (c/ taxa):",G439,"")</f>
        <v/>
      </c>
      <c r="AC439" s="22"/>
    </row>
    <row r="440" customFormat="false" ht="14.05" hidden="false" customHeight="true" outlineLevel="0" collapsed="false">
      <c r="A440" s="50" t="s">
        <v>229</v>
      </c>
      <c r="B440" s="50"/>
      <c r="C440" s="50"/>
      <c r="D440" s="50"/>
      <c r="E440" s="50"/>
      <c r="F440" s="50"/>
      <c r="G440" s="51" t="n">
        <f aca="false">SUMIF(J391:J439,J440,K391:K439)</f>
        <v>69.27</v>
      </c>
      <c r="J440" s="23" t="n">
        <f aca="false">IF(AND(A440&lt;&gt;"",A439=""),J439+1,J439)</f>
        <v>26</v>
      </c>
      <c r="K440" s="23" t="str">
        <f aca="false">IF(C440="M.O.",G440,"")</f>
        <v/>
      </c>
      <c r="L440" s="23" t="str">
        <f aca="false">IF(AND(F440&lt;&gt;"",K440=""),G440,"")</f>
        <v/>
      </c>
      <c r="M440" s="23" t="str">
        <f aca="false">IF(AND(E440="",F440="",D440&lt;&gt;""),A440,"")</f>
        <v/>
      </c>
      <c r="N440" s="23" t="str">
        <f aca="false">IF(M440&lt;&gt;"",SUMIF(J440:J469,J440,K440:K469),"")</f>
        <v/>
      </c>
      <c r="O440" s="23" t="str">
        <f aca="false">IF(M440&lt;&gt;"",SUMIF(J440:J469,J440,L440:L469),"")</f>
        <v/>
      </c>
      <c r="Q440" s="20" t="str">
        <f aca="false">IF(A440="PREÇO TOTAL (c/ taxa):",G440,"")</f>
        <v/>
      </c>
      <c r="AC440" s="22"/>
    </row>
    <row r="441" customFormat="false" ht="14.05" hidden="false" customHeight="true" outlineLevel="0" collapsed="false">
      <c r="A441" s="50" t="s">
        <v>232</v>
      </c>
      <c r="B441" s="50"/>
      <c r="C441" s="50"/>
      <c r="D441" s="50"/>
      <c r="E441" s="50"/>
      <c r="F441" s="50"/>
      <c r="G441" s="51" t="n">
        <f aca="false">SUMIF(J392:J440,J441,L392:L440)</f>
        <v>2490</v>
      </c>
      <c r="J441" s="23" t="n">
        <f aca="false">IF(AND(A441&lt;&gt;"",A440=""),J440+1,J440)</f>
        <v>26</v>
      </c>
      <c r="K441" s="23" t="str">
        <f aca="false">IF(C441="M.O.",G441,"")</f>
        <v/>
      </c>
      <c r="L441" s="23" t="str">
        <f aca="false">IF(AND(F441&lt;&gt;"",K441=""),G441,"")</f>
        <v/>
      </c>
      <c r="M441" s="23" t="str">
        <f aca="false">IF(AND(E441="",F441="",D441&lt;&gt;""),A441,"")</f>
        <v/>
      </c>
      <c r="N441" s="23" t="str">
        <f aca="false">IF(M441&lt;&gt;"",SUMIF(J441:J470,J441,K441:K470),"")</f>
        <v/>
      </c>
      <c r="O441" s="23" t="str">
        <f aca="false">IF(M441&lt;&gt;"",SUMIF(J441:J470,J441,L441:L470),"")</f>
        <v/>
      </c>
      <c r="Q441" s="20" t="str">
        <f aca="false">IF(A441="PREÇO TOTAL (c/ taxa):",G441,"")</f>
        <v/>
      </c>
      <c r="AC441" s="22"/>
    </row>
    <row r="442" customFormat="false" ht="14.05" hidden="false" customHeight="true" outlineLevel="0" collapsed="false">
      <c r="A442" s="50" t="s">
        <v>250</v>
      </c>
      <c r="B442" s="50"/>
      <c r="C442" s="50"/>
      <c r="D442" s="50"/>
      <c r="E442" s="50"/>
      <c r="F442" s="50"/>
      <c r="G442" s="51" t="n">
        <f aca="false">SUM(G440:G441)</f>
        <v>2559.27</v>
      </c>
      <c r="J442" s="23" t="n">
        <f aca="false">IF(AND(A442&lt;&gt;"",A441=""),J441+1,J441)</f>
        <v>26</v>
      </c>
      <c r="K442" s="23" t="str">
        <f aca="false">IF(C442="M.O.",G442,"")</f>
        <v/>
      </c>
      <c r="L442" s="23" t="str">
        <f aca="false">IF(AND(F442&lt;&gt;"",K442=""),G442,"")</f>
        <v/>
      </c>
      <c r="M442" s="23" t="str">
        <f aca="false">IF(AND(E442="",F442="",D442&lt;&gt;""),A442,"")</f>
        <v/>
      </c>
      <c r="N442" s="23" t="str">
        <f aca="false">IF(M442&lt;&gt;"",SUMIF(J442:J471,J442,K442:K471),"")</f>
        <v/>
      </c>
      <c r="O442" s="23" t="str">
        <f aca="false">IF(M442&lt;&gt;"",SUMIF(J442:J471,J442,L442:L471),"")</f>
        <v/>
      </c>
      <c r="Q442" s="20" t="str">
        <f aca="false">IF(A442="PREÇO TOTAL (c/ taxa):",G442,"")</f>
        <v/>
      </c>
      <c r="AC442" s="22"/>
    </row>
    <row r="443" customFormat="false" ht="14.05" hidden="false" customHeight="true" outlineLevel="0" collapsed="false">
      <c r="A443" s="50" t="s">
        <v>251</v>
      </c>
      <c r="B443" s="50"/>
      <c r="C443" s="50"/>
      <c r="D443" s="50"/>
      <c r="E443" s="50"/>
      <c r="F443" s="50"/>
      <c r="G443" s="51" t="n">
        <v>0</v>
      </c>
      <c r="J443" s="23" t="n">
        <f aca="false">IF(AND(A443&lt;&gt;"",A442=""),J442+1,J442)</f>
        <v>26</v>
      </c>
      <c r="K443" s="23" t="str">
        <f aca="false">IF(C443="M.O.",G443,"")</f>
        <v/>
      </c>
      <c r="L443" s="23" t="str">
        <f aca="false">IF(AND(F443&lt;&gt;"",K443=""),G443,"")</f>
        <v/>
      </c>
      <c r="M443" s="23" t="str">
        <f aca="false">IF(AND(E443="",F443="",D443&lt;&gt;""),A443,"")</f>
        <v/>
      </c>
      <c r="N443" s="23" t="str">
        <f aca="false">IF(M443&lt;&gt;"",SUMIF(J443:J472,J443,K443:K472),"")</f>
        <v/>
      </c>
      <c r="O443" s="23" t="str">
        <f aca="false">IF(M443&lt;&gt;"",SUMIF(J443:J472,J443,L443:L472),"")</f>
        <v/>
      </c>
      <c r="Q443" s="20" t="str">
        <f aca="false">IF(A443="PREÇO TOTAL (c/ taxa):",G443,"")</f>
        <v/>
      </c>
      <c r="AC443" s="22"/>
    </row>
    <row r="444" customFormat="false" ht="14.05" hidden="false" customHeight="true" outlineLevel="0" collapsed="false">
      <c r="A444" s="50" t="s">
        <v>252</v>
      </c>
      <c r="B444" s="50"/>
      <c r="C444" s="50"/>
      <c r="D444" s="50"/>
      <c r="E444" s="50"/>
      <c r="F444" s="50"/>
      <c r="G444" s="51" t="n">
        <f aca="false">TRUNC(G442*$G$9,2)</f>
        <v>645</v>
      </c>
      <c r="J444" s="23" t="n">
        <f aca="false">IF(AND(A444&lt;&gt;"",A443=""),J443+1,J443)</f>
        <v>26</v>
      </c>
      <c r="K444" s="23" t="str">
        <f aca="false">IF(C444="M.O.",G444,"")</f>
        <v/>
      </c>
      <c r="L444" s="23" t="str">
        <f aca="false">IF(AND(F444&lt;&gt;"",K444=""),G444,"")</f>
        <v/>
      </c>
      <c r="M444" s="23" t="str">
        <f aca="false">IF(AND(E444="",F444="",D444&lt;&gt;""),A444,"")</f>
        <v/>
      </c>
      <c r="N444" s="23" t="str">
        <f aca="false">IF(M444&lt;&gt;"",SUMIF(J444:J473,J444,K444:K473),"")</f>
        <v/>
      </c>
      <c r="O444" s="23" t="str">
        <f aca="false">IF(M444&lt;&gt;"",SUMIF(J444:J473,J444,L444:L473),"")</f>
        <v/>
      </c>
      <c r="Q444" s="20" t="str">
        <f aca="false">IF(A444="PREÇO TOTAL (c/ taxa):",G444,"")</f>
        <v/>
      </c>
      <c r="AC444" s="22"/>
    </row>
    <row r="445" customFormat="false" ht="14.05" hidden="false" customHeight="true" outlineLevel="0" collapsed="false">
      <c r="A445" s="50" t="s">
        <v>253</v>
      </c>
      <c r="B445" s="50"/>
      <c r="C445" s="50"/>
      <c r="D445" s="50"/>
      <c r="E445" s="50"/>
      <c r="F445" s="50"/>
      <c r="G445" s="51" t="n">
        <v>0</v>
      </c>
      <c r="J445" s="23" t="n">
        <f aca="false">IF(AND(A445&lt;&gt;"",A444=""),J444+1,J444)</f>
        <v>26</v>
      </c>
      <c r="K445" s="23" t="str">
        <f aca="false">IF(C445="M.O.",G445,"")</f>
        <v/>
      </c>
      <c r="L445" s="23" t="str">
        <f aca="false">IF(AND(F445&lt;&gt;"",K445=""),G445,"")</f>
        <v/>
      </c>
      <c r="M445" s="23" t="str">
        <f aca="false">IF(AND(E445="",F445="",D445&lt;&gt;""),A445,"")</f>
        <v/>
      </c>
      <c r="N445" s="23" t="str">
        <f aca="false">IF(M445&lt;&gt;"",SUMIF(J445:J474,J445,K445:K474),"")</f>
        <v/>
      </c>
      <c r="O445" s="23" t="str">
        <f aca="false">IF(M445&lt;&gt;"",SUMIF(J445:J474,J445,L445:L474),"")</f>
        <v/>
      </c>
      <c r="Q445" s="20" t="str">
        <f aca="false">IF(A445="PREÇO TOTAL (c/ taxa):",G445,"")</f>
        <v/>
      </c>
      <c r="AC445" s="22"/>
    </row>
    <row r="446" customFormat="false" ht="14.05" hidden="false" customHeight="true" outlineLevel="0" collapsed="false">
      <c r="A446" s="50" t="s">
        <v>254</v>
      </c>
      <c r="B446" s="50"/>
      <c r="C446" s="50"/>
      <c r="D446" s="50"/>
      <c r="E446" s="50"/>
      <c r="F446" s="50"/>
      <c r="G446" s="51" t="n">
        <f aca="false">SUM(G443:G445)</f>
        <v>645</v>
      </c>
      <c r="J446" s="23" t="n">
        <f aca="false">IF(AND(A446&lt;&gt;"",A445=""),J445+1,J445)</f>
        <v>26</v>
      </c>
      <c r="K446" s="23" t="str">
        <f aca="false">IF(C446="M.O.",G446,"")</f>
        <v/>
      </c>
      <c r="L446" s="23" t="str">
        <f aca="false">IF(AND(F446&lt;&gt;"",K446=""),G446,"")</f>
        <v/>
      </c>
      <c r="M446" s="23" t="str">
        <f aca="false">IF(AND(E446="",F446="",D446&lt;&gt;""),A446,"")</f>
        <v/>
      </c>
      <c r="N446" s="23" t="str">
        <f aca="false">IF(M446&lt;&gt;"",SUMIF(J446:J475,J446,K446:K475),"")</f>
        <v/>
      </c>
      <c r="O446" s="23" t="str">
        <f aca="false">IF(M446&lt;&gt;"",SUMIF(J446:J475,J446,L446:L475),"")</f>
        <v/>
      </c>
      <c r="Q446" s="20" t="str">
        <f aca="false">IF(A446="PREÇO TOTAL (c/ taxa):",G446,"")</f>
        <v/>
      </c>
      <c r="AC446" s="22"/>
    </row>
    <row r="447" customFormat="false" ht="14.05" hidden="false" customHeight="true" outlineLevel="0" collapsed="false">
      <c r="A447" s="50" t="s">
        <v>256</v>
      </c>
      <c r="B447" s="50"/>
      <c r="C447" s="50"/>
      <c r="D447" s="50"/>
      <c r="E447" s="50"/>
      <c r="F447" s="50"/>
      <c r="G447" s="51" t="n">
        <f aca="false">G442+G446</f>
        <v>3204.27</v>
      </c>
      <c r="J447" s="23" t="n">
        <f aca="false">IF(AND(A447&lt;&gt;"",A446=""),J446+1,J446)</f>
        <v>26</v>
      </c>
      <c r="K447" s="23" t="str">
        <f aca="false">IF(C447="M.O.",G447,"")</f>
        <v/>
      </c>
      <c r="L447" s="23" t="str">
        <f aca="false">IF(AND(F447&lt;&gt;"",K447=""),G447,"")</f>
        <v/>
      </c>
      <c r="M447" s="23" t="str">
        <f aca="false">IF(AND(E447="",F447="",D447&lt;&gt;""),A447,"")</f>
        <v/>
      </c>
      <c r="N447" s="23" t="str">
        <f aca="false">IF(M447&lt;&gt;"",SUMIF(J447:J476,J447,K447:K476),"")</f>
        <v/>
      </c>
      <c r="O447" s="23" t="str">
        <f aca="false">IF(M447&lt;&gt;"",SUMIF(J447:J476,J447,L447:L476),"")</f>
        <v/>
      </c>
      <c r="Q447" s="20" t="str">
        <f aca="false">IF(A447="PREÇO TOTAL (c/ taxa):",G447,"")</f>
        <v/>
      </c>
      <c r="AC447" s="22"/>
    </row>
    <row r="448" customFormat="false" ht="14.05" hidden="false" customHeight="true" outlineLevel="0" collapsed="false">
      <c r="A448" s="50" t="s">
        <v>257</v>
      </c>
      <c r="B448" s="50"/>
      <c r="C448" s="50"/>
      <c r="D448" s="50"/>
      <c r="E448" s="50"/>
      <c r="F448" s="50"/>
      <c r="G448" s="51" t="n">
        <v>1</v>
      </c>
      <c r="J448" s="23" t="n">
        <f aca="false">IF(AND(A448&lt;&gt;"",A447=""),J447+1,J447)</f>
        <v>26</v>
      </c>
      <c r="K448" s="23" t="str">
        <f aca="false">IF(C448="M.O.",G448,"")</f>
        <v/>
      </c>
      <c r="L448" s="23" t="str">
        <f aca="false">IF(AND(F448&lt;&gt;"",K448=""),G448,"")</f>
        <v/>
      </c>
      <c r="M448" s="23" t="str">
        <f aca="false">IF(AND(E448="",F448="",D448&lt;&gt;""),A448,"")</f>
        <v/>
      </c>
      <c r="N448" s="23" t="str">
        <f aca="false">IF(M448&lt;&gt;"",SUMIF(J448:J477,J448,K448:K477),"")</f>
        <v/>
      </c>
      <c r="O448" s="23" t="str">
        <f aca="false">IF(M448&lt;&gt;"",SUMIF(J448:J477,J448,L448:L477),"")</f>
        <v/>
      </c>
      <c r="Q448" s="20" t="str">
        <f aca="false">IF(A448="PREÇO TOTAL (c/ taxa):",G448,"")</f>
        <v/>
      </c>
      <c r="AC448" s="22"/>
    </row>
    <row r="449" customFormat="false" ht="14.05" hidden="false" customHeight="true" outlineLevel="0" collapsed="false">
      <c r="A449" s="50" t="s">
        <v>258</v>
      </c>
      <c r="B449" s="50"/>
      <c r="C449" s="50"/>
      <c r="D449" s="50"/>
      <c r="E449" s="50"/>
      <c r="F449" s="50"/>
      <c r="G449" s="51" t="n">
        <f aca="false">TRUNC(G448*G447,2)</f>
        <v>3204.27</v>
      </c>
      <c r="J449" s="23" t="n">
        <f aca="false">IF(AND(A449&lt;&gt;"",A448=""),J448+1,J448)</f>
        <v>26</v>
      </c>
      <c r="K449" s="23" t="str">
        <f aca="false">IF(C449="M.O.",G449,"")</f>
        <v/>
      </c>
      <c r="L449" s="23" t="str">
        <f aca="false">IF(AND(F449&lt;&gt;"",K449=""),G449,"")</f>
        <v/>
      </c>
      <c r="M449" s="23" t="str">
        <f aca="false">IF(AND(E449="",F449="",D449&lt;&gt;""),A449,"")</f>
        <v/>
      </c>
      <c r="N449" s="23" t="str">
        <f aca="false">IF(M449&lt;&gt;"",SUMIF(J449:J478,J449,K449:K478),"")</f>
        <v/>
      </c>
      <c r="O449" s="23" t="str">
        <f aca="false">IF(M449&lt;&gt;"",SUMIF(J449:J478,J449,L449:L478),"")</f>
        <v/>
      </c>
      <c r="Q449" s="20" t="n">
        <f aca="false">IF(A449="PREÇO TOTAL (c/ taxa):",G449,"")</f>
        <v>3204.27</v>
      </c>
      <c r="AC449" s="22"/>
    </row>
    <row r="450" customFormat="false" ht="14.05" hidden="false" customHeight="true" outlineLevel="0" collapsed="false">
      <c r="A450" s="52"/>
      <c r="B450" s="52"/>
      <c r="C450" s="52"/>
      <c r="D450" s="52"/>
      <c r="E450" s="52"/>
      <c r="F450" s="52"/>
      <c r="G450" s="52"/>
      <c r="J450" s="23" t="n">
        <f aca="false">IF(AND(A450&lt;&gt;"",A449=""),J449+1,J449)</f>
        <v>26</v>
      </c>
      <c r="K450" s="23" t="str">
        <f aca="false">IF(C450="M.O.",G450,"")</f>
        <v/>
      </c>
      <c r="L450" s="23" t="str">
        <f aca="false">IF(AND(F450&lt;&gt;"",K450=""),G450,"")</f>
        <v/>
      </c>
      <c r="M450" s="23" t="str">
        <f aca="false">IF(AND(E450="",F450="",D450&lt;&gt;""),A450,"")</f>
        <v/>
      </c>
      <c r="N450" s="23" t="str">
        <f aca="false">IF(M450&lt;&gt;"",SUMIF(J450:J479,J450,K450:K479),"")</f>
        <v/>
      </c>
      <c r="O450" s="23" t="str">
        <f aca="false">IF(M450&lt;&gt;"",SUMIF(J450:J479,J450,L450:L479),"")</f>
        <v/>
      </c>
      <c r="Q450" s="20" t="str">
        <f aca="false">IF(A450="PREÇO TOTAL (c/ taxa):",G450,"")</f>
        <v/>
      </c>
      <c r="AC450" s="22"/>
    </row>
    <row r="451" customFormat="false" ht="25.35" hidden="false" customHeight="true" outlineLevel="0" collapsed="false">
      <c r="A451" s="44" t="s">
        <v>327</v>
      </c>
      <c r="B451" s="44" t="s">
        <v>328</v>
      </c>
      <c r="C451" s="45" t="s">
        <v>248</v>
      </c>
      <c r="D451" s="45" t="s">
        <v>306</v>
      </c>
      <c r="E451" s="46"/>
      <c r="F451" s="47"/>
      <c r="G451" s="47"/>
      <c r="J451" s="23" t="n">
        <f aca="false">IF(AND(A451&lt;&gt;"",A450=""),J450+1,J450)</f>
        <v>27</v>
      </c>
      <c r="K451" s="23" t="str">
        <f aca="false">IF(C451="M.O.",G451,"")</f>
        <v/>
      </c>
      <c r="L451" s="23" t="str">
        <f aca="false">IF(AND(F451&lt;&gt;"",K451=""),G451,"")</f>
        <v/>
      </c>
      <c r="M451" s="23" t="str">
        <f aca="false">IF(AND(E451="",F451="",D451&lt;&gt;""),A451,"")</f>
        <v>02.03.02</v>
      </c>
      <c r="N451" s="23" t="n">
        <f aca="false">IF(M451&lt;&gt;"",SUMIF(J451:J480,J451,K451:K480),"")</f>
        <v>6.92</v>
      </c>
      <c r="O451" s="23" t="n">
        <f aca="false">IF(M451&lt;&gt;"",SUMIF(J451:J480,J451,L451:L480),"")</f>
        <v>90.45</v>
      </c>
      <c r="Q451" s="20" t="str">
        <f aca="false">IF(A451="PREÇO TOTAL (c/ taxa):",G451,"")</f>
        <v/>
      </c>
      <c r="AC451" s="22"/>
    </row>
    <row r="452" customFormat="false" ht="25.35" hidden="false" customHeight="true" outlineLevel="0" collapsed="false">
      <c r="A452" s="13" t="s">
        <v>185</v>
      </c>
      <c r="B452" s="48" t="str">
        <f aca="false">VLOOKUP(A452,Insumos!$A$9:$E$160,2,FALSE())</f>
        <v>Detector de fumaça inteligente endereçável com base, tipo óptico, modelo DFN-E, Ilumac ou equivalente técnico</v>
      </c>
      <c r="C452" s="49" t="str">
        <f aca="false">VLOOKUP(A452,Insumos!$A$9:$E$160,3,FALSE())</f>
        <v>MAT.</v>
      </c>
      <c r="D452" s="49" t="str">
        <f aca="false">VLOOKUP(A452,Insumos!$A$9:$E$160,4,FALSE())</f>
        <v>UN</v>
      </c>
      <c r="E452" s="46" t="n">
        <v>1</v>
      </c>
      <c r="F452" s="47" t="n">
        <f aca="false">VLOOKUP(A452,Insumos!$A$9:$E$160,5,FALSE())</f>
        <v>90.45</v>
      </c>
      <c r="G452" s="47" t="n">
        <f aca="false">TRUNC(E452*F452,2)</f>
        <v>90.45</v>
      </c>
      <c r="J452" s="23" t="n">
        <f aca="false">IF(AND(A452&lt;&gt;"",A451=""),J451+1,J451)</f>
        <v>27</v>
      </c>
      <c r="K452" s="23" t="str">
        <f aca="false">IF(C452="M.O.",G452,"")</f>
        <v/>
      </c>
      <c r="L452" s="23" t="n">
        <f aca="false">IF(AND(F452&lt;&gt;"",K452=""),G452,"")</f>
        <v>90.45</v>
      </c>
      <c r="M452" s="23" t="str">
        <f aca="false">IF(AND(E452="",F452="",D452&lt;&gt;""),A452,"")</f>
        <v/>
      </c>
      <c r="N452" s="23" t="str">
        <f aca="false">IF(M452&lt;&gt;"",SUMIF(J452:J481,J452,K452:K481),"")</f>
        <v/>
      </c>
      <c r="O452" s="23" t="str">
        <f aca="false">IF(M452&lt;&gt;"",SUMIF(J452:J481,J452,L452:L481),"")</f>
        <v/>
      </c>
      <c r="Q452" s="20" t="str">
        <f aca="false">IF(A452="PREÇO TOTAL (c/ taxa):",G452,"")</f>
        <v/>
      </c>
      <c r="AC452" s="22"/>
    </row>
    <row r="453" customFormat="false" ht="14.05" hidden="false" customHeight="true" outlineLevel="0" collapsed="false">
      <c r="A453" s="13" t="n">
        <v>6113</v>
      </c>
      <c r="B453" s="48" t="str">
        <f aca="false">VLOOKUP(A453,Insumos!$A$9:$E$160,2,FALSE())</f>
        <v>AJUDANTE DE ELETRICISTA</v>
      </c>
      <c r="C453" s="49" t="str">
        <f aca="false">VLOOKUP(A453,Insumos!$A$9:$E$160,3,FALSE())</f>
        <v>M.O.</v>
      </c>
      <c r="D453" s="49" t="str">
        <f aca="false">VLOOKUP(A453,Insumos!$A$9:$E$160,4,FALSE())</f>
        <v>H</v>
      </c>
      <c r="E453" s="46" t="n">
        <v>0.3</v>
      </c>
      <c r="F453" s="47" t="n">
        <f aca="false">VLOOKUP(A453,Insumos!$A$9:$E$160,5,FALSE())</f>
        <v>10.35</v>
      </c>
      <c r="G453" s="47" t="n">
        <f aca="false">TRUNC(E453*F453,2)</f>
        <v>3.1</v>
      </c>
      <c r="J453" s="23" t="n">
        <f aca="false">IF(AND(A453&lt;&gt;"",A452=""),J452+1,J452)</f>
        <v>27</v>
      </c>
      <c r="K453" s="23" t="n">
        <f aca="false">IF(C453="M.O.",G453,"")</f>
        <v>3.1</v>
      </c>
      <c r="L453" s="23" t="str">
        <f aca="false">IF(AND(F453&lt;&gt;"",K453=""),G453,"")</f>
        <v/>
      </c>
      <c r="M453" s="23" t="str">
        <f aca="false">IF(AND(E453="",F453="",D453&lt;&gt;""),A453,"")</f>
        <v/>
      </c>
      <c r="N453" s="23" t="str">
        <f aca="false">IF(M453&lt;&gt;"",SUMIF(J453:J482,J453,K453:K482),"")</f>
        <v/>
      </c>
      <c r="O453" s="23" t="str">
        <f aca="false">IF(M453&lt;&gt;"",SUMIF(J453:J482,J453,L453:L482),"")</f>
        <v/>
      </c>
      <c r="Q453" s="20" t="str">
        <f aca="false">IF(A453="PREÇO TOTAL (c/ taxa):",G453,"")</f>
        <v/>
      </c>
      <c r="AC453" s="22"/>
    </row>
    <row r="454" customFormat="false" ht="14.05" hidden="false" customHeight="true" outlineLevel="0" collapsed="false">
      <c r="A454" s="13" t="n">
        <v>2436</v>
      </c>
      <c r="B454" s="48" t="str">
        <f aca="false">VLOOKUP(A454,Insumos!$A$9:$E$160,2,FALSE())</f>
        <v>ELETRICISTA OU OFICIAL ELETRICISTA</v>
      </c>
      <c r="C454" s="49" t="str">
        <f aca="false">VLOOKUP(A454,Insumos!$A$9:$E$160,3,FALSE())</f>
        <v>M.O.</v>
      </c>
      <c r="D454" s="49" t="str">
        <f aca="false">VLOOKUP(A454,Insumos!$A$9:$E$160,4,FALSE())</f>
        <v>H</v>
      </c>
      <c r="E454" s="46" t="n">
        <v>0.3</v>
      </c>
      <c r="F454" s="47" t="n">
        <f aca="false">VLOOKUP(A454,Insumos!$A$9:$E$160,5,FALSE())</f>
        <v>12.74</v>
      </c>
      <c r="G454" s="47" t="n">
        <f aca="false">TRUNC(E454*F454,2)</f>
        <v>3.82</v>
      </c>
      <c r="J454" s="23" t="n">
        <f aca="false">IF(AND(A454&lt;&gt;"",A453=""),J453+1,J453)</f>
        <v>27</v>
      </c>
      <c r="K454" s="23" t="n">
        <f aca="false">IF(C454="M.O.",G454,"")</f>
        <v>3.82</v>
      </c>
      <c r="L454" s="23" t="str">
        <f aca="false">IF(AND(F454&lt;&gt;"",K454=""),G454,"")</f>
        <v/>
      </c>
      <c r="M454" s="23" t="str">
        <f aca="false">IF(AND(E454="",F454="",D454&lt;&gt;""),A454,"")</f>
        <v/>
      </c>
      <c r="N454" s="23" t="str">
        <f aca="false">IF(M454&lt;&gt;"",SUMIF(J454:J483,J454,K454:K483),"")</f>
        <v/>
      </c>
      <c r="O454" s="23" t="str">
        <f aca="false">IF(M454&lt;&gt;"",SUMIF(J454:J483,J454,L454:L483),"")</f>
        <v/>
      </c>
      <c r="Q454" s="20" t="str">
        <f aca="false">IF(A454="PREÇO TOTAL (c/ taxa):",G454,"")</f>
        <v/>
      </c>
      <c r="AC454" s="22"/>
    </row>
    <row r="455" customFormat="false" ht="14.05" hidden="false" customHeight="true" outlineLevel="0" collapsed="false">
      <c r="A455" s="50" t="s">
        <v>229</v>
      </c>
      <c r="B455" s="50"/>
      <c r="C455" s="50"/>
      <c r="D455" s="50"/>
      <c r="E455" s="50"/>
      <c r="F455" s="50"/>
      <c r="G455" s="51" t="n">
        <f aca="false">SUMIF(J406:J454,J455,K406:K454)</f>
        <v>6.92</v>
      </c>
      <c r="J455" s="23" t="n">
        <f aca="false">IF(AND(A455&lt;&gt;"",A454=""),J454+1,J454)</f>
        <v>27</v>
      </c>
      <c r="K455" s="23" t="str">
        <f aca="false">IF(C455="M.O.",G455,"")</f>
        <v/>
      </c>
      <c r="L455" s="23" t="str">
        <f aca="false">IF(AND(F455&lt;&gt;"",K455=""),G455,"")</f>
        <v/>
      </c>
      <c r="M455" s="23" t="str">
        <f aca="false">IF(AND(E455="",F455="",D455&lt;&gt;""),A455,"")</f>
        <v/>
      </c>
      <c r="N455" s="23" t="str">
        <f aca="false">IF(M455&lt;&gt;"",SUMIF(J455:J484,J455,K455:K484),"")</f>
        <v/>
      </c>
      <c r="O455" s="23" t="str">
        <f aca="false">IF(M455&lt;&gt;"",SUMIF(J455:J484,J455,L455:L484),"")</f>
        <v/>
      </c>
      <c r="Q455" s="20" t="str">
        <f aca="false">IF(A455="PREÇO TOTAL (c/ taxa):",G455,"")</f>
        <v/>
      </c>
      <c r="AC455" s="22"/>
    </row>
    <row r="456" customFormat="false" ht="14.05" hidden="false" customHeight="true" outlineLevel="0" collapsed="false">
      <c r="A456" s="50" t="s">
        <v>232</v>
      </c>
      <c r="B456" s="50"/>
      <c r="C456" s="50"/>
      <c r="D456" s="50"/>
      <c r="E456" s="50"/>
      <c r="F456" s="50"/>
      <c r="G456" s="51" t="n">
        <f aca="false">SUMIF(J407:J455,J456,L407:L455)</f>
        <v>90.45</v>
      </c>
      <c r="J456" s="23" t="n">
        <f aca="false">IF(AND(A456&lt;&gt;"",A455=""),J455+1,J455)</f>
        <v>27</v>
      </c>
      <c r="K456" s="23" t="str">
        <f aca="false">IF(C456="M.O.",G456,"")</f>
        <v/>
      </c>
      <c r="L456" s="23" t="str">
        <f aca="false">IF(AND(F456&lt;&gt;"",K456=""),G456,"")</f>
        <v/>
      </c>
      <c r="M456" s="23" t="str">
        <f aca="false">IF(AND(E456="",F456="",D456&lt;&gt;""),A456,"")</f>
        <v/>
      </c>
      <c r="N456" s="23" t="str">
        <f aca="false">IF(M456&lt;&gt;"",SUMIF(J456:J485,J456,K456:K485),"")</f>
        <v/>
      </c>
      <c r="O456" s="23" t="str">
        <f aca="false">IF(M456&lt;&gt;"",SUMIF(J456:J485,J456,L456:L485),"")</f>
        <v/>
      </c>
      <c r="Q456" s="20" t="str">
        <f aca="false">IF(A456="PREÇO TOTAL (c/ taxa):",G456,"")</f>
        <v/>
      </c>
      <c r="AC456" s="22"/>
    </row>
    <row r="457" customFormat="false" ht="14.05" hidden="false" customHeight="true" outlineLevel="0" collapsed="false">
      <c r="A457" s="50" t="s">
        <v>250</v>
      </c>
      <c r="B457" s="50"/>
      <c r="C457" s="50"/>
      <c r="D457" s="50"/>
      <c r="E457" s="50"/>
      <c r="F457" s="50"/>
      <c r="G457" s="51" t="n">
        <f aca="false">SUM(G455:G456)</f>
        <v>97.37</v>
      </c>
      <c r="J457" s="23" t="n">
        <f aca="false">IF(AND(A457&lt;&gt;"",A456=""),J456+1,J456)</f>
        <v>27</v>
      </c>
      <c r="K457" s="23" t="str">
        <f aca="false">IF(C457="M.O.",G457,"")</f>
        <v/>
      </c>
      <c r="L457" s="23" t="str">
        <f aca="false">IF(AND(F457&lt;&gt;"",K457=""),G457,"")</f>
        <v/>
      </c>
      <c r="M457" s="23" t="str">
        <f aca="false">IF(AND(E457="",F457="",D457&lt;&gt;""),A457,"")</f>
        <v/>
      </c>
      <c r="N457" s="23" t="str">
        <f aca="false">IF(M457&lt;&gt;"",SUMIF(J457:J486,J457,K457:K486),"")</f>
        <v/>
      </c>
      <c r="O457" s="23" t="str">
        <f aca="false">IF(M457&lt;&gt;"",SUMIF(J457:J486,J457,L457:L486),"")</f>
        <v/>
      </c>
      <c r="Q457" s="20" t="str">
        <f aca="false">IF(A457="PREÇO TOTAL (c/ taxa):",G457,"")</f>
        <v/>
      </c>
      <c r="AC457" s="22"/>
    </row>
    <row r="458" customFormat="false" ht="14.05" hidden="false" customHeight="true" outlineLevel="0" collapsed="false">
      <c r="A458" s="50" t="s">
        <v>251</v>
      </c>
      <c r="B458" s="50"/>
      <c r="C458" s="50"/>
      <c r="D458" s="50"/>
      <c r="E458" s="50"/>
      <c r="F458" s="50"/>
      <c r="G458" s="51" t="n">
        <v>0</v>
      </c>
      <c r="J458" s="23" t="n">
        <f aca="false">IF(AND(A458&lt;&gt;"",A457=""),J457+1,J457)</f>
        <v>27</v>
      </c>
      <c r="K458" s="23" t="str">
        <f aca="false">IF(C458="M.O.",G458,"")</f>
        <v/>
      </c>
      <c r="L458" s="23" t="str">
        <f aca="false">IF(AND(F458&lt;&gt;"",K458=""),G458,"")</f>
        <v/>
      </c>
      <c r="M458" s="23" t="str">
        <f aca="false">IF(AND(E458="",F458="",D458&lt;&gt;""),A458,"")</f>
        <v/>
      </c>
      <c r="N458" s="23" t="str">
        <f aca="false">IF(M458&lt;&gt;"",SUMIF(J458:J487,J458,K458:K487),"")</f>
        <v/>
      </c>
      <c r="O458" s="23" t="str">
        <f aca="false">IF(M458&lt;&gt;"",SUMIF(J458:J487,J458,L458:L487),"")</f>
        <v/>
      </c>
      <c r="Q458" s="20" t="str">
        <f aca="false">IF(A458="PREÇO TOTAL (c/ taxa):",G458,"")</f>
        <v/>
      </c>
      <c r="AC458" s="22"/>
    </row>
    <row r="459" customFormat="false" ht="14.05" hidden="false" customHeight="true" outlineLevel="0" collapsed="false">
      <c r="A459" s="50" t="s">
        <v>252</v>
      </c>
      <c r="B459" s="50"/>
      <c r="C459" s="50"/>
      <c r="D459" s="50"/>
      <c r="E459" s="50"/>
      <c r="F459" s="50"/>
      <c r="G459" s="51" t="n">
        <f aca="false">TRUNC(G457*$G$9,2)</f>
        <v>24.53</v>
      </c>
      <c r="J459" s="23" t="n">
        <f aca="false">IF(AND(A459&lt;&gt;"",A458=""),J458+1,J458)</f>
        <v>27</v>
      </c>
      <c r="K459" s="23" t="str">
        <f aca="false">IF(C459="M.O.",G459,"")</f>
        <v/>
      </c>
      <c r="L459" s="23" t="str">
        <f aca="false">IF(AND(F459&lt;&gt;"",K459=""),G459,"")</f>
        <v/>
      </c>
      <c r="M459" s="23" t="str">
        <f aca="false">IF(AND(E459="",F459="",D459&lt;&gt;""),A459,"")</f>
        <v/>
      </c>
      <c r="N459" s="23" t="str">
        <f aca="false">IF(M459&lt;&gt;"",SUMIF(J459:J488,J459,K459:K488),"")</f>
        <v/>
      </c>
      <c r="O459" s="23" t="str">
        <f aca="false">IF(M459&lt;&gt;"",SUMIF(J459:J488,J459,L459:L488),"")</f>
        <v/>
      </c>
      <c r="Q459" s="20" t="str">
        <f aca="false">IF(A459="PREÇO TOTAL (c/ taxa):",G459,"")</f>
        <v/>
      </c>
      <c r="AC459" s="22"/>
    </row>
    <row r="460" customFormat="false" ht="14.05" hidden="false" customHeight="true" outlineLevel="0" collapsed="false">
      <c r="A460" s="50" t="s">
        <v>253</v>
      </c>
      <c r="B460" s="50"/>
      <c r="C460" s="50"/>
      <c r="D460" s="50"/>
      <c r="E460" s="50"/>
      <c r="F460" s="50"/>
      <c r="G460" s="51" t="n">
        <v>0</v>
      </c>
      <c r="J460" s="23" t="n">
        <f aca="false">IF(AND(A460&lt;&gt;"",A459=""),J459+1,J459)</f>
        <v>27</v>
      </c>
      <c r="K460" s="23" t="str">
        <f aca="false">IF(C460="M.O.",G460,"")</f>
        <v/>
      </c>
      <c r="L460" s="23" t="str">
        <f aca="false">IF(AND(F460&lt;&gt;"",K460=""),G460,"")</f>
        <v/>
      </c>
      <c r="M460" s="23" t="str">
        <f aca="false">IF(AND(E460="",F460="",D460&lt;&gt;""),A460,"")</f>
        <v/>
      </c>
      <c r="N460" s="23" t="str">
        <f aca="false">IF(M460&lt;&gt;"",SUMIF(J460:J489,J460,K460:K489),"")</f>
        <v/>
      </c>
      <c r="O460" s="23" t="str">
        <f aca="false">IF(M460&lt;&gt;"",SUMIF(J460:J489,J460,L460:L489),"")</f>
        <v/>
      </c>
      <c r="Q460" s="20" t="str">
        <f aca="false">IF(A460="PREÇO TOTAL (c/ taxa):",G460,"")</f>
        <v/>
      </c>
      <c r="AC460" s="22"/>
    </row>
    <row r="461" customFormat="false" ht="14.05" hidden="false" customHeight="true" outlineLevel="0" collapsed="false">
      <c r="A461" s="50" t="s">
        <v>254</v>
      </c>
      <c r="B461" s="50"/>
      <c r="C461" s="50"/>
      <c r="D461" s="50"/>
      <c r="E461" s="50"/>
      <c r="F461" s="50"/>
      <c r="G461" s="51" t="n">
        <f aca="false">SUM(G458:G460)</f>
        <v>24.53</v>
      </c>
      <c r="J461" s="23" t="n">
        <f aca="false">IF(AND(A461&lt;&gt;"",A460=""),J460+1,J460)</f>
        <v>27</v>
      </c>
      <c r="K461" s="23" t="str">
        <f aca="false">IF(C461="M.O.",G461,"")</f>
        <v/>
      </c>
      <c r="L461" s="23" t="str">
        <f aca="false">IF(AND(F461&lt;&gt;"",K461=""),G461,"")</f>
        <v/>
      </c>
      <c r="M461" s="23" t="str">
        <f aca="false">IF(AND(E461="",F461="",D461&lt;&gt;""),A461,"")</f>
        <v/>
      </c>
      <c r="N461" s="23" t="str">
        <f aca="false">IF(M461&lt;&gt;"",SUMIF(J461:J490,J461,K461:K490),"")</f>
        <v/>
      </c>
      <c r="O461" s="23" t="str">
        <f aca="false">IF(M461&lt;&gt;"",SUMIF(J461:J490,J461,L461:L490),"")</f>
        <v/>
      </c>
      <c r="Q461" s="20" t="str">
        <f aca="false">IF(A461="PREÇO TOTAL (c/ taxa):",G461,"")</f>
        <v/>
      </c>
      <c r="AC461" s="22"/>
    </row>
    <row r="462" customFormat="false" ht="14.05" hidden="false" customHeight="true" outlineLevel="0" collapsed="false">
      <c r="A462" s="50" t="s">
        <v>256</v>
      </c>
      <c r="B462" s="50"/>
      <c r="C462" s="50"/>
      <c r="D462" s="50"/>
      <c r="E462" s="50"/>
      <c r="F462" s="50"/>
      <c r="G462" s="51" t="n">
        <f aca="false">G457+G461</f>
        <v>121.9</v>
      </c>
      <c r="J462" s="23" t="n">
        <f aca="false">IF(AND(A462&lt;&gt;"",A461=""),J461+1,J461)</f>
        <v>27</v>
      </c>
      <c r="K462" s="23" t="str">
        <f aca="false">IF(C462="M.O.",G462,"")</f>
        <v/>
      </c>
      <c r="L462" s="23" t="str">
        <f aca="false">IF(AND(F462&lt;&gt;"",K462=""),G462,"")</f>
        <v/>
      </c>
      <c r="M462" s="23" t="str">
        <f aca="false">IF(AND(E462="",F462="",D462&lt;&gt;""),A462,"")</f>
        <v/>
      </c>
      <c r="N462" s="23" t="str">
        <f aca="false">IF(M462&lt;&gt;"",SUMIF(J462:J491,J462,K462:K491),"")</f>
        <v/>
      </c>
      <c r="O462" s="23" t="str">
        <f aca="false">IF(M462&lt;&gt;"",SUMIF(J462:J491,J462,L462:L491),"")</f>
        <v/>
      </c>
      <c r="Q462" s="20" t="str">
        <f aca="false">IF(A462="PREÇO TOTAL (c/ taxa):",G462,"")</f>
        <v/>
      </c>
      <c r="AC462" s="22"/>
    </row>
    <row r="463" customFormat="false" ht="14.05" hidden="false" customHeight="true" outlineLevel="0" collapsed="false">
      <c r="A463" s="50" t="s">
        <v>257</v>
      </c>
      <c r="B463" s="50"/>
      <c r="C463" s="50"/>
      <c r="D463" s="50"/>
      <c r="E463" s="50"/>
      <c r="F463" s="50"/>
      <c r="G463" s="51" t="n">
        <v>96</v>
      </c>
      <c r="J463" s="23" t="n">
        <f aca="false">IF(AND(A463&lt;&gt;"",A462=""),J462+1,J462)</f>
        <v>27</v>
      </c>
      <c r="K463" s="23" t="str">
        <f aca="false">IF(C463="M.O.",G463,"")</f>
        <v/>
      </c>
      <c r="L463" s="23" t="str">
        <f aca="false">IF(AND(F463&lt;&gt;"",K463=""),G463,"")</f>
        <v/>
      </c>
      <c r="M463" s="23" t="str">
        <f aca="false">IF(AND(E463="",F463="",D463&lt;&gt;""),A463,"")</f>
        <v/>
      </c>
      <c r="N463" s="23" t="str">
        <f aca="false">IF(M463&lt;&gt;"",SUMIF(J463:J492,J463,K463:K492),"")</f>
        <v/>
      </c>
      <c r="O463" s="23" t="str">
        <f aca="false">IF(M463&lt;&gt;"",SUMIF(J463:J492,J463,L463:L492),"")</f>
        <v/>
      </c>
      <c r="Q463" s="20" t="str">
        <f aca="false">IF(A463="PREÇO TOTAL (c/ taxa):",G463,"")</f>
        <v/>
      </c>
      <c r="AC463" s="22"/>
    </row>
    <row r="464" customFormat="false" ht="14.05" hidden="false" customHeight="true" outlineLevel="0" collapsed="false">
      <c r="A464" s="50" t="s">
        <v>258</v>
      </c>
      <c r="B464" s="50"/>
      <c r="C464" s="50"/>
      <c r="D464" s="50"/>
      <c r="E464" s="50"/>
      <c r="F464" s="50"/>
      <c r="G464" s="51" t="n">
        <f aca="false">TRUNC(G463*G462,2)</f>
        <v>11702.4</v>
      </c>
      <c r="J464" s="23" t="n">
        <f aca="false">IF(AND(A464&lt;&gt;"",A463=""),J463+1,J463)</f>
        <v>27</v>
      </c>
      <c r="K464" s="23" t="str">
        <f aca="false">IF(C464="M.O.",G464,"")</f>
        <v/>
      </c>
      <c r="L464" s="23" t="str">
        <f aca="false">IF(AND(F464&lt;&gt;"",K464=""),G464,"")</f>
        <v/>
      </c>
      <c r="M464" s="23" t="str">
        <f aca="false">IF(AND(E464="",F464="",D464&lt;&gt;""),A464,"")</f>
        <v/>
      </c>
      <c r="N464" s="23" t="str">
        <f aca="false">IF(M464&lt;&gt;"",SUMIF(J464:J493,J464,K464:K493),"")</f>
        <v/>
      </c>
      <c r="O464" s="23" t="str">
        <f aca="false">IF(M464&lt;&gt;"",SUMIF(J464:J493,J464,L464:L493),"")</f>
        <v/>
      </c>
      <c r="Q464" s="20" t="n">
        <f aca="false">IF(A464="PREÇO TOTAL (c/ taxa):",G464,"")</f>
        <v>11702.4</v>
      </c>
      <c r="AC464" s="22"/>
    </row>
    <row r="465" customFormat="false" ht="14.05" hidden="false" customHeight="true" outlineLevel="0" collapsed="false">
      <c r="A465" s="52"/>
      <c r="B465" s="52"/>
      <c r="C465" s="52"/>
      <c r="D465" s="52"/>
      <c r="E465" s="52"/>
      <c r="F465" s="52"/>
      <c r="G465" s="52"/>
      <c r="J465" s="23" t="n">
        <f aca="false">IF(AND(A465&lt;&gt;"",A464=""),J464+1,J464)</f>
        <v>27</v>
      </c>
      <c r="K465" s="23" t="str">
        <f aca="false">IF(C465="M.O.",G465,"")</f>
        <v/>
      </c>
      <c r="L465" s="23" t="str">
        <f aca="false">IF(AND(F465&lt;&gt;"",K465=""),G465,"")</f>
        <v/>
      </c>
      <c r="M465" s="23" t="str">
        <f aca="false">IF(AND(E465="",F465="",D465&lt;&gt;""),A465,"")</f>
        <v/>
      </c>
      <c r="N465" s="23" t="str">
        <f aca="false">IF(M465&lt;&gt;"",SUMIF(J465:J494,J465,K465:K494),"")</f>
        <v/>
      </c>
      <c r="O465" s="23" t="str">
        <f aca="false">IF(M465&lt;&gt;"",SUMIF(J465:J494,J465,L465:L494),"")</f>
        <v/>
      </c>
      <c r="Q465" s="20" t="str">
        <f aca="false">IF(A465="PREÇO TOTAL (c/ taxa):",G465,"")</f>
        <v/>
      </c>
      <c r="AC465" s="22"/>
    </row>
    <row r="466" customFormat="false" ht="37.3" hidden="false" customHeight="true" outlineLevel="0" collapsed="false">
      <c r="A466" s="44" t="s">
        <v>329</v>
      </c>
      <c r="B466" s="44" t="s">
        <v>330</v>
      </c>
      <c r="C466" s="45" t="s">
        <v>248</v>
      </c>
      <c r="D466" s="45" t="s">
        <v>306</v>
      </c>
      <c r="E466" s="46"/>
      <c r="F466" s="47"/>
      <c r="G466" s="47"/>
      <c r="J466" s="23" t="n">
        <f aca="false">IF(AND(A466&lt;&gt;"",A465=""),J465+1,J465)</f>
        <v>28</v>
      </c>
      <c r="K466" s="23" t="str">
        <f aca="false">IF(C466="M.O.",G466,"")</f>
        <v/>
      </c>
      <c r="L466" s="23" t="str">
        <f aca="false">IF(AND(F466&lt;&gt;"",K466=""),G466,"")</f>
        <v/>
      </c>
      <c r="M466" s="23" t="str">
        <f aca="false">IF(AND(E466="",F466="",D466&lt;&gt;""),A466,"")</f>
        <v>02.03.03</v>
      </c>
      <c r="N466" s="23" t="n">
        <f aca="false">IF(M466&lt;&gt;"",SUMIF(J466:J495,J466,K466:K495),"")</f>
        <v>6.92</v>
      </c>
      <c r="O466" s="23" t="n">
        <f aca="false">IF(M466&lt;&gt;"",SUMIF(J466:J495,J466,L466:L495),"")</f>
        <v>118.2</v>
      </c>
      <c r="Q466" s="20" t="str">
        <f aca="false">IF(A466="PREÇO TOTAL (c/ taxa):",G466,"")</f>
        <v/>
      </c>
      <c r="AC466" s="22"/>
    </row>
    <row r="467" customFormat="false" ht="25.35" hidden="false" customHeight="true" outlineLevel="0" collapsed="false">
      <c r="A467" s="13" t="s">
        <v>187</v>
      </c>
      <c r="B467" s="48" t="str">
        <f aca="false">VLOOKUP(A467,Insumos!$A$9:$E$160,2,FALSE())</f>
        <v>Detector de temperatura inteligente endereçável com base, tipo termovelocímetro, modelo DTM-E, Ilumac ou equivalente técnico</v>
      </c>
      <c r="C467" s="49" t="str">
        <f aca="false">VLOOKUP(A467,Insumos!$A$9:$E$160,3,FALSE())</f>
        <v>MAT.</v>
      </c>
      <c r="D467" s="49" t="str">
        <f aca="false">VLOOKUP(A467,Insumos!$A$9:$E$160,4,FALSE())</f>
        <v>UN</v>
      </c>
      <c r="E467" s="46" t="n">
        <v>1</v>
      </c>
      <c r="F467" s="47" t="n">
        <f aca="false">VLOOKUP(A467,Insumos!$A$9:$E$160,5,FALSE())</f>
        <v>118.2</v>
      </c>
      <c r="G467" s="47" t="n">
        <f aca="false">TRUNC(E467*F467,2)</f>
        <v>118.2</v>
      </c>
      <c r="J467" s="23" t="n">
        <f aca="false">IF(AND(A467&lt;&gt;"",A466=""),J466+1,J466)</f>
        <v>28</v>
      </c>
      <c r="K467" s="23" t="str">
        <f aca="false">IF(C467="M.O.",G467,"")</f>
        <v/>
      </c>
      <c r="L467" s="23" t="n">
        <f aca="false">IF(AND(F467&lt;&gt;"",K467=""),G467,"")</f>
        <v>118.2</v>
      </c>
      <c r="M467" s="23" t="str">
        <f aca="false">IF(AND(E467="",F467="",D467&lt;&gt;""),A467,"")</f>
        <v/>
      </c>
      <c r="N467" s="23" t="str">
        <f aca="false">IF(M467&lt;&gt;"",SUMIF(J467:J496,J467,K467:K496),"")</f>
        <v/>
      </c>
      <c r="O467" s="23" t="str">
        <f aca="false">IF(M467&lt;&gt;"",SUMIF(J467:J496,J467,L467:L496),"")</f>
        <v/>
      </c>
      <c r="Q467" s="20" t="str">
        <f aca="false">IF(A467="PREÇO TOTAL (c/ taxa):",G467,"")</f>
        <v/>
      </c>
      <c r="AC467" s="22"/>
    </row>
    <row r="468" customFormat="false" ht="14.05" hidden="false" customHeight="true" outlineLevel="0" collapsed="false">
      <c r="A468" s="13" t="n">
        <v>6113</v>
      </c>
      <c r="B468" s="48" t="str">
        <f aca="false">VLOOKUP(A468,Insumos!$A$9:$E$160,2,FALSE())</f>
        <v>AJUDANTE DE ELETRICISTA</v>
      </c>
      <c r="C468" s="49" t="str">
        <f aca="false">VLOOKUP(A468,Insumos!$A$9:$E$160,3,FALSE())</f>
        <v>M.O.</v>
      </c>
      <c r="D468" s="49" t="str">
        <f aca="false">VLOOKUP(A468,Insumos!$A$9:$E$160,4,FALSE())</f>
        <v>H</v>
      </c>
      <c r="E468" s="46" t="n">
        <v>0.3</v>
      </c>
      <c r="F468" s="47" t="n">
        <f aca="false">VLOOKUP(A468,Insumos!$A$9:$E$160,5,FALSE())</f>
        <v>10.35</v>
      </c>
      <c r="G468" s="47" t="n">
        <f aca="false">TRUNC(E468*F468,2)</f>
        <v>3.1</v>
      </c>
      <c r="J468" s="23" t="n">
        <f aca="false">IF(AND(A468&lt;&gt;"",A467=""),J467+1,J467)</f>
        <v>28</v>
      </c>
      <c r="K468" s="23" t="n">
        <f aca="false">IF(C468="M.O.",G468,"")</f>
        <v>3.1</v>
      </c>
      <c r="L468" s="23" t="str">
        <f aca="false">IF(AND(F468&lt;&gt;"",K468=""),G468,"")</f>
        <v/>
      </c>
      <c r="M468" s="23" t="str">
        <f aca="false">IF(AND(E468="",F468="",D468&lt;&gt;""),A468,"")</f>
        <v/>
      </c>
      <c r="N468" s="23" t="str">
        <f aca="false">IF(M468&lt;&gt;"",SUMIF(J468:J497,J468,K468:K497),"")</f>
        <v/>
      </c>
      <c r="O468" s="23" t="str">
        <f aca="false">IF(M468&lt;&gt;"",SUMIF(J468:J497,J468,L468:L497),"")</f>
        <v/>
      </c>
      <c r="Q468" s="20" t="str">
        <f aca="false">IF(A468="PREÇO TOTAL (c/ taxa):",G468,"")</f>
        <v/>
      </c>
      <c r="AC468" s="22"/>
    </row>
    <row r="469" customFormat="false" ht="14.05" hidden="false" customHeight="true" outlineLevel="0" collapsed="false">
      <c r="A469" s="13" t="n">
        <v>2436</v>
      </c>
      <c r="B469" s="48" t="str">
        <f aca="false">VLOOKUP(A469,Insumos!$A$9:$E$160,2,FALSE())</f>
        <v>ELETRICISTA OU OFICIAL ELETRICISTA</v>
      </c>
      <c r="C469" s="49" t="str">
        <f aca="false">VLOOKUP(A469,Insumos!$A$9:$E$160,3,FALSE())</f>
        <v>M.O.</v>
      </c>
      <c r="D469" s="49" t="str">
        <f aca="false">VLOOKUP(A469,Insumos!$A$9:$E$160,4,FALSE())</f>
        <v>H</v>
      </c>
      <c r="E469" s="46" t="n">
        <v>0.3</v>
      </c>
      <c r="F469" s="47" t="n">
        <f aca="false">VLOOKUP(A469,Insumos!$A$9:$E$160,5,FALSE())</f>
        <v>12.74</v>
      </c>
      <c r="G469" s="47" t="n">
        <f aca="false">TRUNC(E469*F469,2)</f>
        <v>3.82</v>
      </c>
      <c r="J469" s="23" t="n">
        <f aca="false">IF(AND(A469&lt;&gt;"",A468=""),J468+1,J468)</f>
        <v>28</v>
      </c>
      <c r="K469" s="23" t="n">
        <f aca="false">IF(C469="M.O.",G469,"")</f>
        <v>3.82</v>
      </c>
      <c r="L469" s="23" t="str">
        <f aca="false">IF(AND(F469&lt;&gt;"",K469=""),G469,"")</f>
        <v/>
      </c>
      <c r="M469" s="23" t="str">
        <f aca="false">IF(AND(E469="",F469="",D469&lt;&gt;""),A469,"")</f>
        <v/>
      </c>
      <c r="N469" s="23" t="str">
        <f aca="false">IF(M469&lt;&gt;"",SUMIF(J469:J498,J469,K469:K498),"")</f>
        <v/>
      </c>
      <c r="O469" s="23" t="str">
        <f aca="false">IF(M469&lt;&gt;"",SUMIF(J469:J498,J469,L469:L498),"")</f>
        <v/>
      </c>
      <c r="Q469" s="20" t="str">
        <f aca="false">IF(A469="PREÇO TOTAL (c/ taxa):",G469,"")</f>
        <v/>
      </c>
      <c r="AC469" s="22"/>
    </row>
    <row r="470" customFormat="false" ht="14.05" hidden="false" customHeight="true" outlineLevel="0" collapsed="false">
      <c r="A470" s="50" t="s">
        <v>229</v>
      </c>
      <c r="B470" s="50"/>
      <c r="C470" s="50"/>
      <c r="D470" s="50"/>
      <c r="E470" s="50"/>
      <c r="F470" s="50"/>
      <c r="G470" s="51" t="n">
        <f aca="false">SUMIF(J421:J469,J470,K421:K469)</f>
        <v>6.92</v>
      </c>
      <c r="J470" s="23" t="n">
        <f aca="false">IF(AND(A470&lt;&gt;"",A469=""),J469+1,J469)</f>
        <v>28</v>
      </c>
      <c r="K470" s="23" t="str">
        <f aca="false">IF(C470="M.O.",G470,"")</f>
        <v/>
      </c>
      <c r="L470" s="23" t="str">
        <f aca="false">IF(AND(F470&lt;&gt;"",K470=""),G470,"")</f>
        <v/>
      </c>
      <c r="M470" s="23" t="str">
        <f aca="false">IF(AND(E470="",F470="",D470&lt;&gt;""),A470,"")</f>
        <v/>
      </c>
      <c r="N470" s="23" t="str">
        <f aca="false">IF(M470&lt;&gt;"",SUMIF(J470:J499,J470,K470:K499),"")</f>
        <v/>
      </c>
      <c r="O470" s="23" t="str">
        <f aca="false">IF(M470&lt;&gt;"",SUMIF(J470:J499,J470,L470:L499),"")</f>
        <v/>
      </c>
      <c r="Q470" s="20" t="str">
        <f aca="false">IF(A470="PREÇO TOTAL (c/ taxa):",G470,"")</f>
        <v/>
      </c>
      <c r="AC470" s="22"/>
    </row>
    <row r="471" customFormat="false" ht="14.05" hidden="false" customHeight="true" outlineLevel="0" collapsed="false">
      <c r="A471" s="50" t="s">
        <v>232</v>
      </c>
      <c r="B471" s="50"/>
      <c r="C471" s="50"/>
      <c r="D471" s="50"/>
      <c r="E471" s="50"/>
      <c r="F471" s="50"/>
      <c r="G471" s="51" t="n">
        <f aca="false">SUMIF(J422:J470,J471,L422:L470)</f>
        <v>118.2</v>
      </c>
      <c r="J471" s="23" t="n">
        <f aca="false">IF(AND(A471&lt;&gt;"",A470=""),J470+1,J470)</f>
        <v>28</v>
      </c>
      <c r="K471" s="23" t="str">
        <f aca="false">IF(C471="M.O.",G471,"")</f>
        <v/>
      </c>
      <c r="L471" s="23" t="str">
        <f aca="false">IF(AND(F471&lt;&gt;"",K471=""),G471,"")</f>
        <v/>
      </c>
      <c r="M471" s="23" t="str">
        <f aca="false">IF(AND(E471="",F471="",D471&lt;&gt;""),A471,"")</f>
        <v/>
      </c>
      <c r="N471" s="23" t="str">
        <f aca="false">IF(M471&lt;&gt;"",SUMIF(J471:J500,J471,K471:K500),"")</f>
        <v/>
      </c>
      <c r="O471" s="23" t="str">
        <f aca="false">IF(M471&lt;&gt;"",SUMIF(J471:J500,J471,L471:L500),"")</f>
        <v/>
      </c>
      <c r="Q471" s="20" t="str">
        <f aca="false">IF(A471="PREÇO TOTAL (c/ taxa):",G471,"")</f>
        <v/>
      </c>
      <c r="AC471" s="22"/>
    </row>
    <row r="472" customFormat="false" ht="14.05" hidden="false" customHeight="true" outlineLevel="0" collapsed="false">
      <c r="A472" s="50" t="s">
        <v>250</v>
      </c>
      <c r="B472" s="50"/>
      <c r="C472" s="50"/>
      <c r="D472" s="50"/>
      <c r="E472" s="50"/>
      <c r="F472" s="50"/>
      <c r="G472" s="51" t="n">
        <f aca="false">SUM(G470:G471)</f>
        <v>125.12</v>
      </c>
      <c r="J472" s="23" t="n">
        <f aca="false">IF(AND(A472&lt;&gt;"",A471=""),J471+1,J471)</f>
        <v>28</v>
      </c>
      <c r="K472" s="23" t="str">
        <f aca="false">IF(C472="M.O.",G472,"")</f>
        <v/>
      </c>
      <c r="L472" s="23" t="str">
        <f aca="false">IF(AND(F472&lt;&gt;"",K472=""),G472,"")</f>
        <v/>
      </c>
      <c r="M472" s="23" t="str">
        <f aca="false">IF(AND(E472="",F472="",D472&lt;&gt;""),A472,"")</f>
        <v/>
      </c>
      <c r="N472" s="23" t="str">
        <f aca="false">IF(M472&lt;&gt;"",SUMIF(J472:J501,J472,K472:K501),"")</f>
        <v/>
      </c>
      <c r="O472" s="23" t="str">
        <f aca="false">IF(M472&lt;&gt;"",SUMIF(J472:J501,J472,L472:L501),"")</f>
        <v/>
      </c>
      <c r="Q472" s="20" t="str">
        <f aca="false">IF(A472="PREÇO TOTAL (c/ taxa):",G472,"")</f>
        <v/>
      </c>
      <c r="AC472" s="22"/>
    </row>
    <row r="473" customFormat="false" ht="14.05" hidden="false" customHeight="true" outlineLevel="0" collapsed="false">
      <c r="A473" s="50" t="s">
        <v>251</v>
      </c>
      <c r="B473" s="50"/>
      <c r="C473" s="50"/>
      <c r="D473" s="50"/>
      <c r="E473" s="50"/>
      <c r="F473" s="50"/>
      <c r="G473" s="51" t="n">
        <v>0</v>
      </c>
      <c r="J473" s="23" t="n">
        <f aca="false">IF(AND(A473&lt;&gt;"",A472=""),J472+1,J472)</f>
        <v>28</v>
      </c>
      <c r="K473" s="23" t="str">
        <f aca="false">IF(C473="M.O.",G473,"")</f>
        <v/>
      </c>
      <c r="L473" s="23" t="str">
        <f aca="false">IF(AND(F473&lt;&gt;"",K473=""),G473,"")</f>
        <v/>
      </c>
      <c r="M473" s="23" t="str">
        <f aca="false">IF(AND(E473="",F473="",D473&lt;&gt;""),A473,"")</f>
        <v/>
      </c>
      <c r="N473" s="23" t="str">
        <f aca="false">IF(M473&lt;&gt;"",SUMIF(J473:J502,J473,K473:K502),"")</f>
        <v/>
      </c>
      <c r="O473" s="23" t="str">
        <f aca="false">IF(M473&lt;&gt;"",SUMIF(J473:J502,J473,L473:L502),"")</f>
        <v/>
      </c>
      <c r="Q473" s="20" t="str">
        <f aca="false">IF(A473="PREÇO TOTAL (c/ taxa):",G473,"")</f>
        <v/>
      </c>
      <c r="AC473" s="22"/>
    </row>
    <row r="474" customFormat="false" ht="14.05" hidden="false" customHeight="true" outlineLevel="0" collapsed="false">
      <c r="A474" s="50" t="s">
        <v>252</v>
      </c>
      <c r="B474" s="50"/>
      <c r="C474" s="50"/>
      <c r="D474" s="50"/>
      <c r="E474" s="50"/>
      <c r="F474" s="50"/>
      <c r="G474" s="51" t="n">
        <f aca="false">TRUNC(G472*$G$9,2)</f>
        <v>31.53</v>
      </c>
      <c r="J474" s="23" t="n">
        <f aca="false">IF(AND(A474&lt;&gt;"",A473=""),J473+1,J473)</f>
        <v>28</v>
      </c>
      <c r="K474" s="23" t="str">
        <f aca="false">IF(C474="M.O.",G474,"")</f>
        <v/>
      </c>
      <c r="L474" s="23" t="str">
        <f aca="false">IF(AND(F474&lt;&gt;"",K474=""),G474,"")</f>
        <v/>
      </c>
      <c r="M474" s="23" t="str">
        <f aca="false">IF(AND(E474="",F474="",D474&lt;&gt;""),A474,"")</f>
        <v/>
      </c>
      <c r="N474" s="23" t="str">
        <f aca="false">IF(M474&lt;&gt;"",SUMIF(J474:J503,J474,K474:K503),"")</f>
        <v/>
      </c>
      <c r="O474" s="23" t="str">
        <f aca="false">IF(M474&lt;&gt;"",SUMIF(J474:J503,J474,L474:L503),"")</f>
        <v/>
      </c>
      <c r="Q474" s="20" t="str">
        <f aca="false">IF(A474="PREÇO TOTAL (c/ taxa):",G474,"")</f>
        <v/>
      </c>
      <c r="AC474" s="22"/>
    </row>
    <row r="475" customFormat="false" ht="14.05" hidden="false" customHeight="true" outlineLevel="0" collapsed="false">
      <c r="A475" s="50" t="s">
        <v>253</v>
      </c>
      <c r="B475" s="50"/>
      <c r="C475" s="50"/>
      <c r="D475" s="50"/>
      <c r="E475" s="50"/>
      <c r="F475" s="50"/>
      <c r="G475" s="51" t="n">
        <v>0</v>
      </c>
      <c r="J475" s="23" t="n">
        <f aca="false">IF(AND(A475&lt;&gt;"",A474=""),J474+1,J474)</f>
        <v>28</v>
      </c>
      <c r="K475" s="23" t="str">
        <f aca="false">IF(C475="M.O.",G475,"")</f>
        <v/>
      </c>
      <c r="L475" s="23" t="str">
        <f aca="false">IF(AND(F475&lt;&gt;"",K475=""),G475,"")</f>
        <v/>
      </c>
      <c r="M475" s="23" t="str">
        <f aca="false">IF(AND(E475="",F475="",D475&lt;&gt;""),A475,"")</f>
        <v/>
      </c>
      <c r="N475" s="23" t="str">
        <f aca="false">IF(M475&lt;&gt;"",SUMIF(J475:J504,J475,K475:K504),"")</f>
        <v/>
      </c>
      <c r="O475" s="23" t="str">
        <f aca="false">IF(M475&lt;&gt;"",SUMIF(J475:J504,J475,L475:L504),"")</f>
        <v/>
      </c>
      <c r="Q475" s="20" t="str">
        <f aca="false">IF(A475="PREÇO TOTAL (c/ taxa):",G475,"")</f>
        <v/>
      </c>
      <c r="AC475" s="22"/>
    </row>
    <row r="476" customFormat="false" ht="14.05" hidden="false" customHeight="true" outlineLevel="0" collapsed="false">
      <c r="A476" s="50" t="s">
        <v>254</v>
      </c>
      <c r="B476" s="50"/>
      <c r="C476" s="50"/>
      <c r="D476" s="50"/>
      <c r="E476" s="50"/>
      <c r="F476" s="50"/>
      <c r="G476" s="51" t="n">
        <f aca="false">SUM(G473:G475)</f>
        <v>31.53</v>
      </c>
      <c r="J476" s="23" t="n">
        <f aca="false">IF(AND(A476&lt;&gt;"",A475=""),J475+1,J475)</f>
        <v>28</v>
      </c>
      <c r="K476" s="23" t="str">
        <f aca="false">IF(C476="M.O.",G476,"")</f>
        <v/>
      </c>
      <c r="L476" s="23" t="str">
        <f aca="false">IF(AND(F476&lt;&gt;"",K476=""),G476,"")</f>
        <v/>
      </c>
      <c r="M476" s="23" t="str">
        <f aca="false">IF(AND(E476="",F476="",D476&lt;&gt;""),A476,"")</f>
        <v/>
      </c>
      <c r="N476" s="23" t="str">
        <f aca="false">IF(M476&lt;&gt;"",SUMIF(J476:J505,J476,K476:K505),"")</f>
        <v/>
      </c>
      <c r="O476" s="23" t="str">
        <f aca="false">IF(M476&lt;&gt;"",SUMIF(J476:J505,J476,L476:L505),"")</f>
        <v/>
      </c>
      <c r="Q476" s="20" t="str">
        <f aca="false">IF(A476="PREÇO TOTAL (c/ taxa):",G476,"")</f>
        <v/>
      </c>
      <c r="AC476" s="22"/>
    </row>
    <row r="477" customFormat="false" ht="14.05" hidden="false" customHeight="true" outlineLevel="0" collapsed="false">
      <c r="A477" s="50" t="s">
        <v>256</v>
      </c>
      <c r="B477" s="50"/>
      <c r="C477" s="50"/>
      <c r="D477" s="50"/>
      <c r="E477" s="50"/>
      <c r="F477" s="50"/>
      <c r="G477" s="51" t="n">
        <f aca="false">G472+G476</f>
        <v>156.65</v>
      </c>
      <c r="J477" s="23" t="n">
        <f aca="false">IF(AND(A477&lt;&gt;"",A476=""),J476+1,J476)</f>
        <v>28</v>
      </c>
      <c r="K477" s="23" t="str">
        <f aca="false">IF(C477="M.O.",G477,"")</f>
        <v/>
      </c>
      <c r="L477" s="23" t="str">
        <f aca="false">IF(AND(F477&lt;&gt;"",K477=""),G477,"")</f>
        <v/>
      </c>
      <c r="M477" s="23" t="str">
        <f aca="false">IF(AND(E477="",F477="",D477&lt;&gt;""),A477,"")</f>
        <v/>
      </c>
      <c r="N477" s="23" t="str">
        <f aca="false">IF(M477&lt;&gt;"",SUMIF(J477:J506,J477,K477:K506),"")</f>
        <v/>
      </c>
      <c r="O477" s="23" t="str">
        <f aca="false">IF(M477&lt;&gt;"",SUMIF(J477:J506,J477,L477:L506),"")</f>
        <v/>
      </c>
      <c r="Q477" s="20" t="str">
        <f aca="false">IF(A477="PREÇO TOTAL (c/ taxa):",G477,"")</f>
        <v/>
      </c>
      <c r="AC477" s="22"/>
    </row>
    <row r="478" customFormat="false" ht="14.05" hidden="false" customHeight="true" outlineLevel="0" collapsed="false">
      <c r="A478" s="50" t="s">
        <v>257</v>
      </c>
      <c r="B478" s="50"/>
      <c r="C478" s="50"/>
      <c r="D478" s="50"/>
      <c r="E478" s="50"/>
      <c r="F478" s="50"/>
      <c r="G478" s="51" t="n">
        <v>5</v>
      </c>
      <c r="J478" s="23" t="n">
        <f aca="false">IF(AND(A478&lt;&gt;"",A477=""),J477+1,J477)</f>
        <v>28</v>
      </c>
      <c r="K478" s="23" t="str">
        <f aca="false">IF(C478="M.O.",G478,"")</f>
        <v/>
      </c>
      <c r="L478" s="23" t="str">
        <f aca="false">IF(AND(F478&lt;&gt;"",K478=""),G478,"")</f>
        <v/>
      </c>
      <c r="M478" s="23" t="str">
        <f aca="false">IF(AND(E478="",F478="",D478&lt;&gt;""),A478,"")</f>
        <v/>
      </c>
      <c r="N478" s="23" t="str">
        <f aca="false">IF(M478&lt;&gt;"",SUMIF(J478:J507,J478,K478:K507),"")</f>
        <v/>
      </c>
      <c r="O478" s="23" t="str">
        <f aca="false">IF(M478&lt;&gt;"",SUMIF(J478:J507,J478,L478:L507),"")</f>
        <v/>
      </c>
      <c r="Q478" s="20" t="str">
        <f aca="false">IF(A478="PREÇO TOTAL (c/ taxa):",G478,"")</f>
        <v/>
      </c>
      <c r="AC478" s="22"/>
    </row>
    <row r="479" customFormat="false" ht="14.05" hidden="false" customHeight="true" outlineLevel="0" collapsed="false">
      <c r="A479" s="50" t="s">
        <v>258</v>
      </c>
      <c r="B479" s="50"/>
      <c r="C479" s="50"/>
      <c r="D479" s="50"/>
      <c r="E479" s="50"/>
      <c r="F479" s="50"/>
      <c r="G479" s="51" t="n">
        <f aca="false">TRUNC(G478*G477,2)</f>
        <v>783.25</v>
      </c>
      <c r="J479" s="23" t="n">
        <f aca="false">IF(AND(A479&lt;&gt;"",A478=""),J478+1,J478)</f>
        <v>28</v>
      </c>
      <c r="K479" s="23" t="str">
        <f aca="false">IF(C479="M.O.",G479,"")</f>
        <v/>
      </c>
      <c r="L479" s="23" t="str">
        <f aca="false">IF(AND(F479&lt;&gt;"",K479=""),G479,"")</f>
        <v/>
      </c>
      <c r="M479" s="23" t="str">
        <f aca="false">IF(AND(E479="",F479="",D479&lt;&gt;""),A479,"")</f>
        <v/>
      </c>
      <c r="N479" s="23" t="str">
        <f aca="false">IF(M479&lt;&gt;"",SUMIF(J479:J508,J479,K479:K508),"")</f>
        <v/>
      </c>
      <c r="O479" s="23" t="str">
        <f aca="false">IF(M479&lt;&gt;"",SUMIF(J479:J508,J479,L479:L508),"")</f>
        <v/>
      </c>
      <c r="Q479" s="20" t="n">
        <f aca="false">IF(A479="PREÇO TOTAL (c/ taxa):",G479,"")</f>
        <v>783.25</v>
      </c>
      <c r="AC479" s="22"/>
    </row>
    <row r="480" customFormat="false" ht="14.05" hidden="false" customHeight="true" outlineLevel="0" collapsed="false">
      <c r="A480" s="52"/>
      <c r="B480" s="52"/>
      <c r="C480" s="52"/>
      <c r="D480" s="52"/>
      <c r="E480" s="52"/>
      <c r="F480" s="52"/>
      <c r="G480" s="52"/>
      <c r="J480" s="23" t="n">
        <f aca="false">IF(AND(A480&lt;&gt;"",A479=""),J479+1,J479)</f>
        <v>28</v>
      </c>
      <c r="K480" s="23" t="str">
        <f aca="false">IF(C480="M.O.",G480,"")</f>
        <v/>
      </c>
      <c r="L480" s="23" t="str">
        <f aca="false">IF(AND(F480&lt;&gt;"",K480=""),G480,"")</f>
        <v/>
      </c>
      <c r="M480" s="23" t="str">
        <f aca="false">IF(AND(E480="",F480="",D480&lt;&gt;""),A480,"")</f>
        <v/>
      </c>
      <c r="N480" s="23" t="str">
        <f aca="false">IF(M480&lt;&gt;"",SUMIF(J480:J509,J480,K480:K509),"")</f>
        <v/>
      </c>
      <c r="O480" s="23" t="str">
        <f aca="false">IF(M480&lt;&gt;"",SUMIF(J480:J509,J480,L480:L509),"")</f>
        <v/>
      </c>
      <c r="Q480" s="20" t="str">
        <f aca="false">IF(A480="PREÇO TOTAL (c/ taxa):",G480,"")</f>
        <v/>
      </c>
      <c r="AC480" s="22"/>
    </row>
    <row r="481" customFormat="false" ht="25.35" hidden="false" customHeight="true" outlineLevel="0" collapsed="false">
      <c r="A481" s="44" t="s">
        <v>331</v>
      </c>
      <c r="B481" s="44" t="s">
        <v>332</v>
      </c>
      <c r="C481" s="45" t="s">
        <v>248</v>
      </c>
      <c r="D481" s="45" t="s">
        <v>306</v>
      </c>
      <c r="E481" s="46"/>
      <c r="F481" s="47"/>
      <c r="G481" s="47"/>
      <c r="J481" s="23" t="n">
        <f aca="false">IF(AND(A481&lt;&gt;"",A480=""),J480+1,J480)</f>
        <v>29</v>
      </c>
      <c r="K481" s="23" t="str">
        <f aca="false">IF(C481="M.O.",G481,"")</f>
        <v/>
      </c>
      <c r="L481" s="23" t="str">
        <f aca="false">IF(AND(F481&lt;&gt;"",K481=""),G481,"")</f>
        <v/>
      </c>
      <c r="M481" s="23" t="str">
        <f aca="false">IF(AND(E481="",F481="",D481&lt;&gt;""),A481,"")</f>
        <v>02.03.04</v>
      </c>
      <c r="N481" s="23" t="n">
        <f aca="false">IF(M481&lt;&gt;"",SUMIF(J481:J510,J481,K481:K510),"")</f>
        <v>6.92</v>
      </c>
      <c r="O481" s="23" t="n">
        <f aca="false">IF(M481&lt;&gt;"",SUMIF(J481:J510,J481,L481:L510),"")</f>
        <v>99</v>
      </c>
      <c r="Q481" s="20" t="str">
        <f aca="false">IF(A481="PREÇO TOTAL (c/ taxa):",G481,"")</f>
        <v/>
      </c>
      <c r="AC481" s="22"/>
    </row>
    <row r="482" customFormat="false" ht="25.35" hidden="false" customHeight="true" outlineLevel="0" collapsed="false">
      <c r="A482" s="13" t="s">
        <v>181</v>
      </c>
      <c r="B482" s="48" t="str">
        <f aca="false">VLOOKUP(A482,Insumos!$A$9:$E$160,2,FALSE())</f>
        <v>Acionador manual tipo "quebra-vidro" inteligente endereçável, modelo AM-E, Ilumac ou equivalente técnico</v>
      </c>
      <c r="C482" s="49" t="str">
        <f aca="false">VLOOKUP(A482,Insumos!$A$9:$E$160,3,FALSE())</f>
        <v>MAT.</v>
      </c>
      <c r="D482" s="49" t="str">
        <f aca="false">VLOOKUP(A482,Insumos!$A$9:$E$160,4,FALSE())</f>
        <v>UN</v>
      </c>
      <c r="E482" s="46" t="n">
        <v>1</v>
      </c>
      <c r="F482" s="47" t="n">
        <f aca="false">VLOOKUP(A482,Insumos!$A$9:$E$160,5,FALSE())</f>
        <v>99</v>
      </c>
      <c r="G482" s="47" t="n">
        <f aca="false">TRUNC(E482*F482,2)</f>
        <v>99</v>
      </c>
      <c r="J482" s="23" t="n">
        <f aca="false">IF(AND(A482&lt;&gt;"",A481=""),J481+1,J481)</f>
        <v>29</v>
      </c>
      <c r="K482" s="23" t="str">
        <f aca="false">IF(C482="M.O.",G482,"")</f>
        <v/>
      </c>
      <c r="L482" s="23" t="n">
        <f aca="false">IF(AND(F482&lt;&gt;"",K482=""),G482,"")</f>
        <v>99</v>
      </c>
      <c r="M482" s="23" t="str">
        <f aca="false">IF(AND(E482="",F482="",D482&lt;&gt;""),A482,"")</f>
        <v/>
      </c>
      <c r="N482" s="23" t="str">
        <f aca="false">IF(M482&lt;&gt;"",SUMIF(J482:J511,J482,K482:K511),"")</f>
        <v/>
      </c>
      <c r="O482" s="23" t="str">
        <f aca="false">IF(M482&lt;&gt;"",SUMIF(J482:J511,J482,L482:L511),"")</f>
        <v/>
      </c>
      <c r="Q482" s="20" t="str">
        <f aca="false">IF(A482="PREÇO TOTAL (c/ taxa):",G482,"")</f>
        <v/>
      </c>
      <c r="AC482" s="22"/>
    </row>
    <row r="483" customFormat="false" ht="14.05" hidden="false" customHeight="true" outlineLevel="0" collapsed="false">
      <c r="A483" s="13" t="n">
        <v>6113</v>
      </c>
      <c r="B483" s="48" t="str">
        <f aca="false">VLOOKUP(A483,Insumos!$A$9:$E$160,2,FALSE())</f>
        <v>AJUDANTE DE ELETRICISTA</v>
      </c>
      <c r="C483" s="49" t="str">
        <f aca="false">VLOOKUP(A483,Insumos!$A$9:$E$160,3,FALSE())</f>
        <v>M.O.</v>
      </c>
      <c r="D483" s="49" t="str">
        <f aca="false">VLOOKUP(A483,Insumos!$A$9:$E$160,4,FALSE())</f>
        <v>H</v>
      </c>
      <c r="E483" s="46" t="n">
        <v>0.3</v>
      </c>
      <c r="F483" s="47" t="n">
        <f aca="false">VLOOKUP(A483,Insumos!$A$9:$E$160,5,FALSE())</f>
        <v>10.35</v>
      </c>
      <c r="G483" s="47" t="n">
        <f aca="false">TRUNC(E483*F483,2)</f>
        <v>3.1</v>
      </c>
      <c r="J483" s="23" t="n">
        <f aca="false">IF(AND(A483&lt;&gt;"",A482=""),J482+1,J482)</f>
        <v>29</v>
      </c>
      <c r="K483" s="23" t="n">
        <f aca="false">IF(C483="M.O.",G483,"")</f>
        <v>3.1</v>
      </c>
      <c r="L483" s="23" t="str">
        <f aca="false">IF(AND(F483&lt;&gt;"",K483=""),G483,"")</f>
        <v/>
      </c>
      <c r="M483" s="23" t="str">
        <f aca="false">IF(AND(E483="",F483="",D483&lt;&gt;""),A483,"")</f>
        <v/>
      </c>
      <c r="N483" s="23" t="str">
        <f aca="false">IF(M483&lt;&gt;"",SUMIF(J483:J512,J483,K483:K512),"")</f>
        <v/>
      </c>
      <c r="O483" s="23" t="str">
        <f aca="false">IF(M483&lt;&gt;"",SUMIF(J483:J512,J483,L483:L512),"")</f>
        <v/>
      </c>
      <c r="Q483" s="20" t="str">
        <f aca="false">IF(A483="PREÇO TOTAL (c/ taxa):",G483,"")</f>
        <v/>
      </c>
      <c r="AC483" s="22"/>
    </row>
    <row r="484" customFormat="false" ht="14.05" hidden="false" customHeight="true" outlineLevel="0" collapsed="false">
      <c r="A484" s="13" t="n">
        <v>2436</v>
      </c>
      <c r="B484" s="48" t="str">
        <f aca="false">VLOOKUP(A484,Insumos!$A$9:$E$160,2,FALSE())</f>
        <v>ELETRICISTA OU OFICIAL ELETRICISTA</v>
      </c>
      <c r="C484" s="49" t="str">
        <f aca="false">VLOOKUP(A484,Insumos!$A$9:$E$160,3,FALSE())</f>
        <v>M.O.</v>
      </c>
      <c r="D484" s="49" t="str">
        <f aca="false">VLOOKUP(A484,Insumos!$A$9:$E$160,4,FALSE())</f>
        <v>H</v>
      </c>
      <c r="E484" s="46" t="n">
        <v>0.3</v>
      </c>
      <c r="F484" s="47" t="n">
        <f aca="false">VLOOKUP(A484,Insumos!$A$9:$E$160,5,FALSE())</f>
        <v>12.74</v>
      </c>
      <c r="G484" s="47" t="n">
        <f aca="false">TRUNC(E484*F484,2)</f>
        <v>3.82</v>
      </c>
      <c r="J484" s="23" t="n">
        <f aca="false">IF(AND(A484&lt;&gt;"",A483=""),J483+1,J483)</f>
        <v>29</v>
      </c>
      <c r="K484" s="23" t="n">
        <f aca="false">IF(C484="M.O.",G484,"")</f>
        <v>3.82</v>
      </c>
      <c r="L484" s="23" t="str">
        <f aca="false">IF(AND(F484&lt;&gt;"",K484=""),G484,"")</f>
        <v/>
      </c>
      <c r="M484" s="23" t="str">
        <f aca="false">IF(AND(E484="",F484="",D484&lt;&gt;""),A484,"")</f>
        <v/>
      </c>
      <c r="N484" s="23" t="str">
        <f aca="false">IF(M484&lt;&gt;"",SUMIF(J484:J513,J484,K484:K513),"")</f>
        <v/>
      </c>
      <c r="O484" s="23" t="str">
        <f aca="false">IF(M484&lt;&gt;"",SUMIF(J484:J513,J484,L484:L513),"")</f>
        <v/>
      </c>
      <c r="Q484" s="20" t="str">
        <f aca="false">IF(A484="PREÇO TOTAL (c/ taxa):",G484,"")</f>
        <v/>
      </c>
      <c r="AC484" s="22"/>
    </row>
    <row r="485" customFormat="false" ht="14.05" hidden="false" customHeight="true" outlineLevel="0" collapsed="false">
      <c r="A485" s="50" t="s">
        <v>229</v>
      </c>
      <c r="B485" s="50"/>
      <c r="C485" s="50"/>
      <c r="D485" s="50"/>
      <c r="E485" s="50"/>
      <c r="F485" s="50"/>
      <c r="G485" s="51" t="n">
        <f aca="false">SUMIF(J436:J484,J485,K436:K484)</f>
        <v>6.92</v>
      </c>
      <c r="J485" s="23" t="n">
        <f aca="false">IF(AND(A485&lt;&gt;"",A484=""),J484+1,J484)</f>
        <v>29</v>
      </c>
      <c r="K485" s="23" t="str">
        <f aca="false">IF(C485="M.O.",G485,"")</f>
        <v/>
      </c>
      <c r="L485" s="23" t="str">
        <f aca="false">IF(AND(F485&lt;&gt;"",K485=""),G485,"")</f>
        <v/>
      </c>
      <c r="M485" s="23" t="str">
        <f aca="false">IF(AND(E485="",F485="",D485&lt;&gt;""),A485,"")</f>
        <v/>
      </c>
      <c r="N485" s="23" t="str">
        <f aca="false">IF(M485&lt;&gt;"",SUMIF(J485:J514,J485,K485:K514),"")</f>
        <v/>
      </c>
      <c r="O485" s="23" t="str">
        <f aca="false">IF(M485&lt;&gt;"",SUMIF(J485:J514,J485,L485:L514),"")</f>
        <v/>
      </c>
      <c r="Q485" s="20" t="str">
        <f aca="false">IF(A485="PREÇO TOTAL (c/ taxa):",G485,"")</f>
        <v/>
      </c>
      <c r="AC485" s="22"/>
    </row>
    <row r="486" customFormat="false" ht="14.05" hidden="false" customHeight="true" outlineLevel="0" collapsed="false">
      <c r="A486" s="50" t="s">
        <v>232</v>
      </c>
      <c r="B486" s="50"/>
      <c r="C486" s="50"/>
      <c r="D486" s="50"/>
      <c r="E486" s="50"/>
      <c r="F486" s="50"/>
      <c r="G486" s="51" t="n">
        <f aca="false">SUMIF(J437:J485,J486,L437:L485)</f>
        <v>99</v>
      </c>
      <c r="J486" s="23" t="n">
        <f aca="false">IF(AND(A486&lt;&gt;"",A485=""),J485+1,J485)</f>
        <v>29</v>
      </c>
      <c r="K486" s="23" t="str">
        <f aca="false">IF(C486="M.O.",G486,"")</f>
        <v/>
      </c>
      <c r="L486" s="23" t="str">
        <f aca="false">IF(AND(F486&lt;&gt;"",K486=""),G486,"")</f>
        <v/>
      </c>
      <c r="M486" s="23" t="str">
        <f aca="false">IF(AND(E486="",F486="",D486&lt;&gt;""),A486,"")</f>
        <v/>
      </c>
      <c r="N486" s="23" t="str">
        <f aca="false">IF(M486&lt;&gt;"",SUMIF(J486:J515,J486,K486:K515),"")</f>
        <v/>
      </c>
      <c r="O486" s="23" t="str">
        <f aca="false">IF(M486&lt;&gt;"",SUMIF(J486:J515,J486,L486:L515),"")</f>
        <v/>
      </c>
      <c r="Q486" s="20" t="str">
        <f aca="false">IF(A486="PREÇO TOTAL (c/ taxa):",G486,"")</f>
        <v/>
      </c>
      <c r="AC486" s="22"/>
    </row>
    <row r="487" customFormat="false" ht="14.05" hidden="false" customHeight="true" outlineLevel="0" collapsed="false">
      <c r="A487" s="50" t="s">
        <v>250</v>
      </c>
      <c r="B487" s="50"/>
      <c r="C487" s="50"/>
      <c r="D487" s="50"/>
      <c r="E487" s="50"/>
      <c r="F487" s="50"/>
      <c r="G487" s="51" t="n">
        <f aca="false">SUM(G485:G486)</f>
        <v>105.92</v>
      </c>
      <c r="J487" s="23" t="n">
        <f aca="false">IF(AND(A487&lt;&gt;"",A486=""),J486+1,J486)</f>
        <v>29</v>
      </c>
      <c r="K487" s="23" t="str">
        <f aca="false">IF(C487="M.O.",G487,"")</f>
        <v/>
      </c>
      <c r="L487" s="23" t="str">
        <f aca="false">IF(AND(F487&lt;&gt;"",K487=""),G487,"")</f>
        <v/>
      </c>
      <c r="M487" s="23" t="str">
        <f aca="false">IF(AND(E487="",F487="",D487&lt;&gt;""),A487,"")</f>
        <v/>
      </c>
      <c r="N487" s="23" t="str">
        <f aca="false">IF(M487&lt;&gt;"",SUMIF(J487:J516,J487,K487:K516),"")</f>
        <v/>
      </c>
      <c r="O487" s="23" t="str">
        <f aca="false">IF(M487&lt;&gt;"",SUMIF(J487:J516,J487,L487:L516),"")</f>
        <v/>
      </c>
      <c r="Q487" s="20" t="str">
        <f aca="false">IF(A487="PREÇO TOTAL (c/ taxa):",G487,"")</f>
        <v/>
      </c>
      <c r="AC487" s="22"/>
    </row>
    <row r="488" customFormat="false" ht="14.05" hidden="false" customHeight="true" outlineLevel="0" collapsed="false">
      <c r="A488" s="50" t="s">
        <v>251</v>
      </c>
      <c r="B488" s="50"/>
      <c r="C488" s="50"/>
      <c r="D488" s="50"/>
      <c r="E488" s="50"/>
      <c r="F488" s="50"/>
      <c r="G488" s="51" t="n">
        <v>0</v>
      </c>
      <c r="J488" s="23" t="n">
        <f aca="false">IF(AND(A488&lt;&gt;"",A487=""),J487+1,J487)</f>
        <v>29</v>
      </c>
      <c r="K488" s="23" t="str">
        <f aca="false">IF(C488="M.O.",G488,"")</f>
        <v/>
      </c>
      <c r="L488" s="23" t="str">
        <f aca="false">IF(AND(F488&lt;&gt;"",K488=""),G488,"")</f>
        <v/>
      </c>
      <c r="M488" s="23" t="str">
        <f aca="false">IF(AND(E488="",F488="",D488&lt;&gt;""),A488,"")</f>
        <v/>
      </c>
      <c r="N488" s="23" t="str">
        <f aca="false">IF(M488&lt;&gt;"",SUMIF(J488:J517,J488,K488:K517),"")</f>
        <v/>
      </c>
      <c r="O488" s="23" t="str">
        <f aca="false">IF(M488&lt;&gt;"",SUMIF(J488:J517,J488,L488:L517),"")</f>
        <v/>
      </c>
      <c r="Q488" s="20" t="str">
        <f aca="false">IF(A488="PREÇO TOTAL (c/ taxa):",G488,"")</f>
        <v/>
      </c>
      <c r="AC488" s="22"/>
    </row>
    <row r="489" customFormat="false" ht="14.05" hidden="false" customHeight="true" outlineLevel="0" collapsed="false">
      <c r="A489" s="50" t="s">
        <v>252</v>
      </c>
      <c r="B489" s="50"/>
      <c r="C489" s="50"/>
      <c r="D489" s="50"/>
      <c r="E489" s="50"/>
      <c r="F489" s="50"/>
      <c r="G489" s="51" t="n">
        <f aca="false">TRUNC(G487*$G$9,2)</f>
        <v>26.69</v>
      </c>
      <c r="J489" s="23" t="n">
        <f aca="false">IF(AND(A489&lt;&gt;"",A488=""),J488+1,J488)</f>
        <v>29</v>
      </c>
      <c r="K489" s="23" t="str">
        <f aca="false">IF(C489="M.O.",G489,"")</f>
        <v/>
      </c>
      <c r="L489" s="23" t="str">
        <f aca="false">IF(AND(F489&lt;&gt;"",K489=""),G489,"")</f>
        <v/>
      </c>
      <c r="M489" s="23" t="str">
        <f aca="false">IF(AND(E489="",F489="",D489&lt;&gt;""),A489,"")</f>
        <v/>
      </c>
      <c r="N489" s="23" t="str">
        <f aca="false">IF(M489&lt;&gt;"",SUMIF(J489:J518,J489,K489:K518),"")</f>
        <v/>
      </c>
      <c r="O489" s="23" t="str">
        <f aca="false">IF(M489&lt;&gt;"",SUMIF(J489:J518,J489,L489:L518),"")</f>
        <v/>
      </c>
      <c r="Q489" s="20" t="str">
        <f aca="false">IF(A489="PREÇO TOTAL (c/ taxa):",G489,"")</f>
        <v/>
      </c>
      <c r="AC489" s="22"/>
    </row>
    <row r="490" customFormat="false" ht="14.05" hidden="false" customHeight="true" outlineLevel="0" collapsed="false">
      <c r="A490" s="50" t="s">
        <v>253</v>
      </c>
      <c r="B490" s="50"/>
      <c r="C490" s="50"/>
      <c r="D490" s="50"/>
      <c r="E490" s="50"/>
      <c r="F490" s="50"/>
      <c r="G490" s="51" t="n">
        <v>0</v>
      </c>
      <c r="J490" s="23" t="n">
        <f aca="false">IF(AND(A490&lt;&gt;"",A489=""),J489+1,J489)</f>
        <v>29</v>
      </c>
      <c r="K490" s="23" t="str">
        <f aca="false">IF(C490="M.O.",G490,"")</f>
        <v/>
      </c>
      <c r="L490" s="23" t="str">
        <f aca="false">IF(AND(F490&lt;&gt;"",K490=""),G490,"")</f>
        <v/>
      </c>
      <c r="M490" s="23" t="str">
        <f aca="false">IF(AND(E490="",F490="",D490&lt;&gt;""),A490,"")</f>
        <v/>
      </c>
      <c r="N490" s="23" t="str">
        <f aca="false">IF(M490&lt;&gt;"",SUMIF(J490:J519,J490,K490:K519),"")</f>
        <v/>
      </c>
      <c r="O490" s="23" t="str">
        <f aca="false">IF(M490&lt;&gt;"",SUMIF(J490:J519,J490,L490:L519),"")</f>
        <v/>
      </c>
      <c r="Q490" s="20" t="str">
        <f aca="false">IF(A490="PREÇO TOTAL (c/ taxa):",G490,"")</f>
        <v/>
      </c>
      <c r="AC490" s="22"/>
    </row>
    <row r="491" customFormat="false" ht="14.05" hidden="false" customHeight="true" outlineLevel="0" collapsed="false">
      <c r="A491" s="50" t="s">
        <v>254</v>
      </c>
      <c r="B491" s="50"/>
      <c r="C491" s="50"/>
      <c r="D491" s="50"/>
      <c r="E491" s="50"/>
      <c r="F491" s="50"/>
      <c r="G491" s="51" t="n">
        <f aca="false">SUM(G488:G490)</f>
        <v>26.69</v>
      </c>
      <c r="J491" s="23" t="n">
        <f aca="false">IF(AND(A491&lt;&gt;"",A490=""),J490+1,J490)</f>
        <v>29</v>
      </c>
      <c r="K491" s="23" t="str">
        <f aca="false">IF(C491="M.O.",G491,"")</f>
        <v/>
      </c>
      <c r="L491" s="23" t="str">
        <f aca="false">IF(AND(F491&lt;&gt;"",K491=""),G491,"")</f>
        <v/>
      </c>
      <c r="M491" s="23" t="str">
        <f aca="false">IF(AND(E491="",F491="",D491&lt;&gt;""),A491,"")</f>
        <v/>
      </c>
      <c r="N491" s="23" t="str">
        <f aca="false">IF(M491&lt;&gt;"",SUMIF(J491:J520,J491,K491:K520),"")</f>
        <v/>
      </c>
      <c r="O491" s="23" t="str">
        <f aca="false">IF(M491&lt;&gt;"",SUMIF(J491:J520,J491,L491:L520),"")</f>
        <v/>
      </c>
      <c r="Q491" s="20" t="str">
        <f aca="false">IF(A491="PREÇO TOTAL (c/ taxa):",G491,"")</f>
        <v/>
      </c>
      <c r="AC491" s="22"/>
    </row>
    <row r="492" customFormat="false" ht="14.05" hidden="false" customHeight="true" outlineLevel="0" collapsed="false">
      <c r="A492" s="50" t="s">
        <v>256</v>
      </c>
      <c r="B492" s="50"/>
      <c r="C492" s="50"/>
      <c r="D492" s="50"/>
      <c r="E492" s="50"/>
      <c r="F492" s="50"/>
      <c r="G492" s="51" t="n">
        <f aca="false">G487+G491</f>
        <v>132.61</v>
      </c>
      <c r="J492" s="23" t="n">
        <f aca="false">IF(AND(A492&lt;&gt;"",A491=""),J491+1,J491)</f>
        <v>29</v>
      </c>
      <c r="K492" s="23" t="str">
        <f aca="false">IF(C492="M.O.",G492,"")</f>
        <v/>
      </c>
      <c r="L492" s="23" t="str">
        <f aca="false">IF(AND(F492&lt;&gt;"",K492=""),G492,"")</f>
        <v/>
      </c>
      <c r="M492" s="23" t="str">
        <f aca="false">IF(AND(E492="",F492="",D492&lt;&gt;""),A492,"")</f>
        <v/>
      </c>
      <c r="N492" s="23" t="str">
        <f aca="false">IF(M492&lt;&gt;"",SUMIF(J492:J521,J492,K492:K521),"")</f>
        <v/>
      </c>
      <c r="O492" s="23" t="str">
        <f aca="false">IF(M492&lt;&gt;"",SUMIF(J492:J521,J492,L492:L521),"")</f>
        <v/>
      </c>
      <c r="Q492" s="20" t="str">
        <f aca="false">IF(A492="PREÇO TOTAL (c/ taxa):",G492,"")</f>
        <v/>
      </c>
      <c r="AC492" s="22"/>
    </row>
    <row r="493" customFormat="false" ht="14.05" hidden="false" customHeight="true" outlineLevel="0" collapsed="false">
      <c r="A493" s="50" t="s">
        <v>257</v>
      </c>
      <c r="B493" s="50"/>
      <c r="C493" s="50"/>
      <c r="D493" s="50"/>
      <c r="E493" s="50"/>
      <c r="F493" s="50"/>
      <c r="G493" s="51" t="n">
        <v>8</v>
      </c>
      <c r="J493" s="23" t="n">
        <f aca="false">IF(AND(A493&lt;&gt;"",A492=""),J492+1,J492)</f>
        <v>29</v>
      </c>
      <c r="K493" s="23" t="str">
        <f aca="false">IF(C493="M.O.",G493,"")</f>
        <v/>
      </c>
      <c r="L493" s="23" t="str">
        <f aca="false">IF(AND(F493&lt;&gt;"",K493=""),G493,"")</f>
        <v/>
      </c>
      <c r="M493" s="23" t="str">
        <f aca="false">IF(AND(E493="",F493="",D493&lt;&gt;""),A493,"")</f>
        <v/>
      </c>
      <c r="N493" s="23" t="str">
        <f aca="false">IF(M493&lt;&gt;"",SUMIF(J493:J522,J493,K493:K522),"")</f>
        <v/>
      </c>
      <c r="O493" s="23" t="str">
        <f aca="false">IF(M493&lt;&gt;"",SUMIF(J493:J522,J493,L493:L522),"")</f>
        <v/>
      </c>
      <c r="Q493" s="20" t="str">
        <f aca="false">IF(A493="PREÇO TOTAL (c/ taxa):",G493,"")</f>
        <v/>
      </c>
      <c r="AC493" s="22"/>
    </row>
    <row r="494" customFormat="false" ht="14.05" hidden="false" customHeight="true" outlineLevel="0" collapsed="false">
      <c r="A494" s="50" t="s">
        <v>258</v>
      </c>
      <c r="B494" s="50"/>
      <c r="C494" s="50"/>
      <c r="D494" s="50"/>
      <c r="E494" s="50"/>
      <c r="F494" s="50"/>
      <c r="G494" s="51" t="n">
        <f aca="false">TRUNC(G493*G492,2)</f>
        <v>1060.88</v>
      </c>
      <c r="J494" s="23" t="n">
        <f aca="false">IF(AND(A494&lt;&gt;"",A493=""),J493+1,J493)</f>
        <v>29</v>
      </c>
      <c r="K494" s="23" t="str">
        <f aca="false">IF(C494="M.O.",G494,"")</f>
        <v/>
      </c>
      <c r="L494" s="23" t="str">
        <f aca="false">IF(AND(F494&lt;&gt;"",K494=""),G494,"")</f>
        <v/>
      </c>
      <c r="M494" s="23" t="str">
        <f aca="false">IF(AND(E494="",F494="",D494&lt;&gt;""),A494,"")</f>
        <v/>
      </c>
      <c r="N494" s="23" t="str">
        <f aca="false">IF(M494&lt;&gt;"",SUMIF(J494:J523,J494,K494:K523),"")</f>
        <v/>
      </c>
      <c r="O494" s="23" t="str">
        <f aca="false">IF(M494&lt;&gt;"",SUMIF(J494:J523,J494,L494:L523),"")</f>
        <v/>
      </c>
      <c r="Q494" s="20" t="n">
        <f aca="false">IF(A494="PREÇO TOTAL (c/ taxa):",G494,"")</f>
        <v>1060.88</v>
      </c>
      <c r="AC494" s="22"/>
    </row>
    <row r="495" customFormat="false" ht="14.05" hidden="false" customHeight="true" outlineLevel="0" collapsed="false">
      <c r="A495" s="52"/>
      <c r="B495" s="52"/>
      <c r="C495" s="52"/>
      <c r="D495" s="52"/>
      <c r="E495" s="52"/>
      <c r="F495" s="52"/>
      <c r="G495" s="52"/>
      <c r="J495" s="23" t="n">
        <f aca="false">IF(AND(A495&lt;&gt;"",A494=""),J494+1,J494)</f>
        <v>29</v>
      </c>
      <c r="K495" s="23" t="str">
        <f aca="false">IF(C495="M.O.",G495,"")</f>
        <v/>
      </c>
      <c r="L495" s="23" t="str">
        <f aca="false">IF(AND(F495&lt;&gt;"",K495=""),G495,"")</f>
        <v/>
      </c>
      <c r="M495" s="23" t="str">
        <f aca="false">IF(AND(E495="",F495="",D495&lt;&gt;""),A495,"")</f>
        <v/>
      </c>
      <c r="N495" s="23" t="str">
        <f aca="false">IF(M495&lt;&gt;"",SUMIF(J495:J524,J495,K495:K524),"")</f>
        <v/>
      </c>
      <c r="O495" s="23" t="str">
        <f aca="false">IF(M495&lt;&gt;"",SUMIF(J495:J524,J495,L495:L524),"")</f>
        <v/>
      </c>
      <c r="Q495" s="20" t="str">
        <f aca="false">IF(A495="PREÇO TOTAL (c/ taxa):",G495,"")</f>
        <v/>
      </c>
      <c r="AC495" s="22"/>
    </row>
    <row r="496" customFormat="false" ht="25.35" hidden="false" customHeight="true" outlineLevel="0" collapsed="false">
      <c r="A496" s="44" t="s">
        <v>333</v>
      </c>
      <c r="B496" s="44" t="s">
        <v>334</v>
      </c>
      <c r="C496" s="45" t="s">
        <v>248</v>
      </c>
      <c r="D496" s="45" t="s">
        <v>306</v>
      </c>
      <c r="E496" s="46"/>
      <c r="F496" s="47"/>
      <c r="G496" s="47"/>
      <c r="J496" s="23" t="n">
        <f aca="false">IF(AND(A496&lt;&gt;"",A495=""),J495+1,J495)</f>
        <v>30</v>
      </c>
      <c r="K496" s="23" t="str">
        <f aca="false">IF(C496="M.O.",G496,"")</f>
        <v/>
      </c>
      <c r="L496" s="23" t="str">
        <f aca="false">IF(AND(F496&lt;&gt;"",K496=""),G496,"")</f>
        <v/>
      </c>
      <c r="M496" s="23" t="str">
        <f aca="false">IF(AND(E496="",F496="",D496&lt;&gt;""),A496,"")</f>
        <v>02.03.05</v>
      </c>
      <c r="N496" s="23" t="n">
        <f aca="false">IF(M496&lt;&gt;"",SUMIF(J496:J525,J496,K496:K525),"")</f>
        <v>6.92</v>
      </c>
      <c r="O496" s="23" t="n">
        <f aca="false">IF(M496&lt;&gt;"",SUMIF(J496:J525,J496,L496:L525),"")</f>
        <v>89.4</v>
      </c>
      <c r="Q496" s="20" t="str">
        <f aca="false">IF(A496="PREÇO TOTAL (c/ taxa):",G496,"")</f>
        <v/>
      </c>
      <c r="AC496" s="22"/>
    </row>
    <row r="497" customFormat="false" ht="14.05" hidden="false" customHeight="true" outlineLevel="0" collapsed="false">
      <c r="A497" s="13" t="s">
        <v>183</v>
      </c>
      <c r="B497" s="48" t="str">
        <f aca="false">VLOOKUP(A497,Insumos!$A$9:$E$160,2,FALSE())</f>
        <v>Sirene audio-visual, modelo SAV-E, Ilumac ou equivalente técnico</v>
      </c>
      <c r="C497" s="49" t="str">
        <f aca="false">VLOOKUP(A497,Insumos!$A$9:$E$160,3,FALSE())</f>
        <v>MAT.</v>
      </c>
      <c r="D497" s="49" t="str">
        <f aca="false">VLOOKUP(A497,Insumos!$A$9:$E$160,4,FALSE())</f>
        <v>UN</v>
      </c>
      <c r="E497" s="46" t="n">
        <v>1</v>
      </c>
      <c r="F497" s="47" t="n">
        <f aca="false">VLOOKUP(A497,Insumos!$A$9:$E$160,5,FALSE())</f>
        <v>89.4</v>
      </c>
      <c r="G497" s="47" t="n">
        <f aca="false">TRUNC(E497*F497,2)</f>
        <v>89.4</v>
      </c>
      <c r="J497" s="23" t="n">
        <f aca="false">IF(AND(A497&lt;&gt;"",A496=""),J496+1,J496)</f>
        <v>30</v>
      </c>
      <c r="K497" s="23" t="str">
        <f aca="false">IF(C497="M.O.",G497,"")</f>
        <v/>
      </c>
      <c r="L497" s="23" t="n">
        <f aca="false">IF(AND(F497&lt;&gt;"",K497=""),G497,"")</f>
        <v>89.4</v>
      </c>
      <c r="M497" s="23" t="str">
        <f aca="false">IF(AND(E497="",F497="",D497&lt;&gt;""),A497,"")</f>
        <v/>
      </c>
      <c r="N497" s="23" t="str">
        <f aca="false">IF(M497&lt;&gt;"",SUMIF(J497:J526,J497,K497:K526),"")</f>
        <v/>
      </c>
      <c r="O497" s="23" t="str">
        <f aca="false">IF(M497&lt;&gt;"",SUMIF(J497:J526,J497,L497:L526),"")</f>
        <v/>
      </c>
      <c r="Q497" s="20" t="str">
        <f aca="false">IF(A497="PREÇO TOTAL (c/ taxa):",G497,"")</f>
        <v/>
      </c>
      <c r="AC497" s="22"/>
    </row>
    <row r="498" customFormat="false" ht="14.05" hidden="false" customHeight="true" outlineLevel="0" collapsed="false">
      <c r="A498" s="13" t="n">
        <v>6113</v>
      </c>
      <c r="B498" s="48" t="str">
        <f aca="false">VLOOKUP(A498,Insumos!$A$9:$E$160,2,FALSE())</f>
        <v>AJUDANTE DE ELETRICISTA</v>
      </c>
      <c r="C498" s="49" t="str">
        <f aca="false">VLOOKUP(A498,Insumos!$A$9:$E$160,3,FALSE())</f>
        <v>M.O.</v>
      </c>
      <c r="D498" s="49" t="str">
        <f aca="false">VLOOKUP(A498,Insumos!$A$9:$E$160,4,FALSE())</f>
        <v>H</v>
      </c>
      <c r="E498" s="46" t="n">
        <v>0.3</v>
      </c>
      <c r="F498" s="47" t="n">
        <f aca="false">VLOOKUP(A498,Insumos!$A$9:$E$160,5,FALSE())</f>
        <v>10.35</v>
      </c>
      <c r="G498" s="47" t="n">
        <f aca="false">TRUNC(E498*F498,2)</f>
        <v>3.1</v>
      </c>
      <c r="J498" s="23" t="n">
        <f aca="false">IF(AND(A498&lt;&gt;"",A497=""),J497+1,J497)</f>
        <v>30</v>
      </c>
      <c r="K498" s="23" t="n">
        <f aca="false">IF(C498="M.O.",G498,"")</f>
        <v>3.1</v>
      </c>
      <c r="L498" s="23" t="str">
        <f aca="false">IF(AND(F498&lt;&gt;"",K498=""),G498,"")</f>
        <v/>
      </c>
      <c r="M498" s="23" t="str">
        <f aca="false">IF(AND(E498="",F498="",D498&lt;&gt;""),A498,"")</f>
        <v/>
      </c>
      <c r="N498" s="23" t="str">
        <f aca="false">IF(M498&lt;&gt;"",SUMIF(J498:J527,J498,K498:K527),"")</f>
        <v/>
      </c>
      <c r="O498" s="23" t="str">
        <f aca="false">IF(M498&lt;&gt;"",SUMIF(J498:J527,J498,L498:L527),"")</f>
        <v/>
      </c>
      <c r="Q498" s="20" t="str">
        <f aca="false">IF(A498="PREÇO TOTAL (c/ taxa):",G498,"")</f>
        <v/>
      </c>
      <c r="AC498" s="22"/>
    </row>
    <row r="499" customFormat="false" ht="14.05" hidden="false" customHeight="true" outlineLevel="0" collapsed="false">
      <c r="A499" s="13" t="n">
        <v>2436</v>
      </c>
      <c r="B499" s="48" t="str">
        <f aca="false">VLOOKUP(A499,Insumos!$A$9:$E$160,2,FALSE())</f>
        <v>ELETRICISTA OU OFICIAL ELETRICISTA</v>
      </c>
      <c r="C499" s="49" t="str">
        <f aca="false">VLOOKUP(A499,Insumos!$A$9:$E$160,3,FALSE())</f>
        <v>M.O.</v>
      </c>
      <c r="D499" s="49" t="str">
        <f aca="false">VLOOKUP(A499,Insumos!$A$9:$E$160,4,FALSE())</f>
        <v>H</v>
      </c>
      <c r="E499" s="46" t="n">
        <v>0.3</v>
      </c>
      <c r="F499" s="47" t="n">
        <f aca="false">VLOOKUP(A499,Insumos!$A$9:$E$160,5,FALSE())</f>
        <v>12.74</v>
      </c>
      <c r="G499" s="47" t="n">
        <f aca="false">TRUNC(E499*F499,2)</f>
        <v>3.82</v>
      </c>
      <c r="J499" s="23" t="n">
        <f aca="false">IF(AND(A499&lt;&gt;"",A498=""),J498+1,J498)</f>
        <v>30</v>
      </c>
      <c r="K499" s="23" t="n">
        <f aca="false">IF(C499="M.O.",G499,"")</f>
        <v>3.82</v>
      </c>
      <c r="L499" s="23" t="str">
        <f aca="false">IF(AND(F499&lt;&gt;"",K499=""),G499,"")</f>
        <v/>
      </c>
      <c r="M499" s="23" t="str">
        <f aca="false">IF(AND(E499="",F499="",D499&lt;&gt;""),A499,"")</f>
        <v/>
      </c>
      <c r="N499" s="23" t="str">
        <f aca="false">IF(M499&lt;&gt;"",SUMIF(J499:J528,J499,K499:K528),"")</f>
        <v/>
      </c>
      <c r="O499" s="23" t="str">
        <f aca="false">IF(M499&lt;&gt;"",SUMIF(J499:J528,J499,L499:L528),"")</f>
        <v/>
      </c>
      <c r="Q499" s="20" t="str">
        <f aca="false">IF(A499="PREÇO TOTAL (c/ taxa):",G499,"")</f>
        <v/>
      </c>
      <c r="AC499" s="22"/>
    </row>
    <row r="500" customFormat="false" ht="14.05" hidden="false" customHeight="true" outlineLevel="0" collapsed="false">
      <c r="A500" s="50" t="s">
        <v>229</v>
      </c>
      <c r="B500" s="50"/>
      <c r="C500" s="50"/>
      <c r="D500" s="50"/>
      <c r="E500" s="50"/>
      <c r="F500" s="50"/>
      <c r="G500" s="51" t="n">
        <f aca="false">SUMIF(J451:J499,J500,K451:K499)</f>
        <v>6.92</v>
      </c>
      <c r="J500" s="23" t="n">
        <f aca="false">IF(AND(A500&lt;&gt;"",A499=""),J499+1,J499)</f>
        <v>30</v>
      </c>
      <c r="K500" s="23" t="str">
        <f aca="false">IF(C500="M.O.",G500,"")</f>
        <v/>
      </c>
      <c r="L500" s="23" t="str">
        <f aca="false">IF(AND(F500&lt;&gt;"",K500=""),G500,"")</f>
        <v/>
      </c>
      <c r="M500" s="23" t="str">
        <f aca="false">IF(AND(E500="",F500="",D500&lt;&gt;""),A500,"")</f>
        <v/>
      </c>
      <c r="N500" s="23" t="str">
        <f aca="false">IF(M500&lt;&gt;"",SUMIF(J500:J529,J500,K500:K529),"")</f>
        <v/>
      </c>
      <c r="O500" s="23" t="str">
        <f aca="false">IF(M500&lt;&gt;"",SUMIF(J500:J529,J500,L500:L529),"")</f>
        <v/>
      </c>
      <c r="Q500" s="20" t="str">
        <f aca="false">IF(A500="PREÇO TOTAL (c/ taxa):",G500,"")</f>
        <v/>
      </c>
      <c r="AC500" s="22"/>
    </row>
    <row r="501" customFormat="false" ht="14.05" hidden="false" customHeight="true" outlineLevel="0" collapsed="false">
      <c r="A501" s="50" t="s">
        <v>232</v>
      </c>
      <c r="B501" s="50"/>
      <c r="C501" s="50"/>
      <c r="D501" s="50"/>
      <c r="E501" s="50"/>
      <c r="F501" s="50"/>
      <c r="G501" s="51" t="n">
        <f aca="false">SUMIF(J452:J500,J501,L452:L500)</f>
        <v>89.4</v>
      </c>
      <c r="J501" s="23" t="n">
        <f aca="false">IF(AND(A501&lt;&gt;"",A500=""),J500+1,J500)</f>
        <v>30</v>
      </c>
      <c r="K501" s="23" t="str">
        <f aca="false">IF(C501="M.O.",G501,"")</f>
        <v/>
      </c>
      <c r="L501" s="23" t="str">
        <f aca="false">IF(AND(F501&lt;&gt;"",K501=""),G501,"")</f>
        <v/>
      </c>
      <c r="M501" s="23" t="str">
        <f aca="false">IF(AND(E501="",F501="",D501&lt;&gt;""),A501,"")</f>
        <v/>
      </c>
      <c r="N501" s="23" t="str">
        <f aca="false">IF(M501&lt;&gt;"",SUMIF(J501:J530,J501,K501:K530),"")</f>
        <v/>
      </c>
      <c r="O501" s="23" t="str">
        <f aca="false">IF(M501&lt;&gt;"",SUMIF(J501:J530,J501,L501:L530),"")</f>
        <v/>
      </c>
      <c r="Q501" s="20" t="str">
        <f aca="false">IF(A501="PREÇO TOTAL (c/ taxa):",G501,"")</f>
        <v/>
      </c>
      <c r="AC501" s="22"/>
    </row>
    <row r="502" customFormat="false" ht="14.05" hidden="false" customHeight="true" outlineLevel="0" collapsed="false">
      <c r="A502" s="50" t="s">
        <v>250</v>
      </c>
      <c r="B502" s="50"/>
      <c r="C502" s="50"/>
      <c r="D502" s="50"/>
      <c r="E502" s="50"/>
      <c r="F502" s="50"/>
      <c r="G502" s="51" t="n">
        <f aca="false">SUM(G500:G501)</f>
        <v>96.32</v>
      </c>
      <c r="J502" s="23" t="n">
        <f aca="false">IF(AND(A502&lt;&gt;"",A501=""),J501+1,J501)</f>
        <v>30</v>
      </c>
      <c r="K502" s="23" t="str">
        <f aca="false">IF(C502="M.O.",G502,"")</f>
        <v/>
      </c>
      <c r="L502" s="23" t="str">
        <f aca="false">IF(AND(F502&lt;&gt;"",K502=""),G502,"")</f>
        <v/>
      </c>
      <c r="M502" s="23" t="str">
        <f aca="false">IF(AND(E502="",F502="",D502&lt;&gt;""),A502,"")</f>
        <v/>
      </c>
      <c r="N502" s="23" t="str">
        <f aca="false">IF(M502&lt;&gt;"",SUMIF(J502:J531,J502,K502:K531),"")</f>
        <v/>
      </c>
      <c r="O502" s="23" t="str">
        <f aca="false">IF(M502&lt;&gt;"",SUMIF(J502:J531,J502,L502:L531),"")</f>
        <v/>
      </c>
      <c r="Q502" s="20" t="str">
        <f aca="false">IF(A502="PREÇO TOTAL (c/ taxa):",G502,"")</f>
        <v/>
      </c>
      <c r="AC502" s="22"/>
    </row>
    <row r="503" customFormat="false" ht="14.05" hidden="false" customHeight="true" outlineLevel="0" collapsed="false">
      <c r="A503" s="50" t="s">
        <v>251</v>
      </c>
      <c r="B503" s="50"/>
      <c r="C503" s="50"/>
      <c r="D503" s="50"/>
      <c r="E503" s="50"/>
      <c r="F503" s="50"/>
      <c r="G503" s="51" t="n">
        <v>0</v>
      </c>
      <c r="J503" s="23" t="n">
        <f aca="false">IF(AND(A503&lt;&gt;"",A502=""),J502+1,J502)</f>
        <v>30</v>
      </c>
      <c r="K503" s="23" t="str">
        <f aca="false">IF(C503="M.O.",G503,"")</f>
        <v/>
      </c>
      <c r="L503" s="23" t="str">
        <f aca="false">IF(AND(F503&lt;&gt;"",K503=""),G503,"")</f>
        <v/>
      </c>
      <c r="M503" s="23" t="str">
        <f aca="false">IF(AND(E503="",F503="",D503&lt;&gt;""),A503,"")</f>
        <v/>
      </c>
      <c r="N503" s="23" t="str">
        <f aca="false">IF(M503&lt;&gt;"",SUMIF(J503:J532,J503,K503:K532),"")</f>
        <v/>
      </c>
      <c r="O503" s="23" t="str">
        <f aca="false">IF(M503&lt;&gt;"",SUMIF(J503:J532,J503,L503:L532),"")</f>
        <v/>
      </c>
      <c r="Q503" s="20" t="str">
        <f aca="false">IF(A503="PREÇO TOTAL (c/ taxa):",G503,"")</f>
        <v/>
      </c>
      <c r="AC503" s="22"/>
    </row>
    <row r="504" customFormat="false" ht="14.05" hidden="false" customHeight="true" outlineLevel="0" collapsed="false">
      <c r="A504" s="50" t="s">
        <v>252</v>
      </c>
      <c r="B504" s="50"/>
      <c r="C504" s="50"/>
      <c r="D504" s="50"/>
      <c r="E504" s="50"/>
      <c r="F504" s="50"/>
      <c r="G504" s="51" t="n">
        <f aca="false">TRUNC(G502*$G$9,2)</f>
        <v>24.27</v>
      </c>
      <c r="J504" s="23" t="n">
        <f aca="false">IF(AND(A504&lt;&gt;"",A503=""),J503+1,J503)</f>
        <v>30</v>
      </c>
      <c r="K504" s="23" t="str">
        <f aca="false">IF(C504="M.O.",G504,"")</f>
        <v/>
      </c>
      <c r="L504" s="23" t="str">
        <f aca="false">IF(AND(F504&lt;&gt;"",K504=""),G504,"")</f>
        <v/>
      </c>
      <c r="M504" s="23" t="str">
        <f aca="false">IF(AND(E504="",F504="",D504&lt;&gt;""),A504,"")</f>
        <v/>
      </c>
      <c r="N504" s="23" t="str">
        <f aca="false">IF(M504&lt;&gt;"",SUMIF(J504:J533,J504,K504:K533),"")</f>
        <v/>
      </c>
      <c r="O504" s="23" t="str">
        <f aca="false">IF(M504&lt;&gt;"",SUMIF(J504:J533,J504,L504:L533),"")</f>
        <v/>
      </c>
      <c r="Q504" s="20" t="str">
        <f aca="false">IF(A504="PREÇO TOTAL (c/ taxa):",G504,"")</f>
        <v/>
      </c>
      <c r="AC504" s="22"/>
    </row>
    <row r="505" customFormat="false" ht="14.05" hidden="false" customHeight="true" outlineLevel="0" collapsed="false">
      <c r="A505" s="50" t="s">
        <v>253</v>
      </c>
      <c r="B505" s="50"/>
      <c r="C505" s="50"/>
      <c r="D505" s="50"/>
      <c r="E505" s="50"/>
      <c r="F505" s="50"/>
      <c r="G505" s="51" t="n">
        <v>0</v>
      </c>
      <c r="J505" s="23" t="n">
        <f aca="false">IF(AND(A505&lt;&gt;"",A504=""),J504+1,J504)</f>
        <v>30</v>
      </c>
      <c r="K505" s="23" t="str">
        <f aca="false">IF(C505="M.O.",G505,"")</f>
        <v/>
      </c>
      <c r="L505" s="23" t="str">
        <f aca="false">IF(AND(F505&lt;&gt;"",K505=""),G505,"")</f>
        <v/>
      </c>
      <c r="M505" s="23" t="str">
        <f aca="false">IF(AND(E505="",F505="",D505&lt;&gt;""),A505,"")</f>
        <v/>
      </c>
      <c r="N505" s="23" t="str">
        <f aca="false">IF(M505&lt;&gt;"",SUMIF(J505:J534,J505,K505:K534),"")</f>
        <v/>
      </c>
      <c r="O505" s="23" t="str">
        <f aca="false">IF(M505&lt;&gt;"",SUMIF(J505:J534,J505,L505:L534),"")</f>
        <v/>
      </c>
      <c r="Q505" s="20" t="str">
        <f aca="false">IF(A505="PREÇO TOTAL (c/ taxa):",G505,"")</f>
        <v/>
      </c>
      <c r="AC505" s="22"/>
    </row>
    <row r="506" customFormat="false" ht="14.05" hidden="false" customHeight="true" outlineLevel="0" collapsed="false">
      <c r="A506" s="50" t="s">
        <v>254</v>
      </c>
      <c r="B506" s="50"/>
      <c r="C506" s="50"/>
      <c r="D506" s="50"/>
      <c r="E506" s="50"/>
      <c r="F506" s="50"/>
      <c r="G506" s="51" t="n">
        <f aca="false">SUM(G503:G505)</f>
        <v>24.27</v>
      </c>
      <c r="J506" s="23" t="n">
        <f aca="false">IF(AND(A506&lt;&gt;"",A505=""),J505+1,J505)</f>
        <v>30</v>
      </c>
      <c r="K506" s="23" t="str">
        <f aca="false">IF(C506="M.O.",G506,"")</f>
        <v/>
      </c>
      <c r="L506" s="23" t="str">
        <f aca="false">IF(AND(F506&lt;&gt;"",K506=""),G506,"")</f>
        <v/>
      </c>
      <c r="M506" s="23" t="str">
        <f aca="false">IF(AND(E506="",F506="",D506&lt;&gt;""),A506,"")</f>
        <v/>
      </c>
      <c r="N506" s="23" t="str">
        <f aca="false">IF(M506&lt;&gt;"",SUMIF(J506:J535,J506,K506:K535),"")</f>
        <v/>
      </c>
      <c r="O506" s="23" t="str">
        <f aca="false">IF(M506&lt;&gt;"",SUMIF(J506:J535,J506,L506:L535),"")</f>
        <v/>
      </c>
      <c r="Q506" s="20" t="str">
        <f aca="false">IF(A506="PREÇO TOTAL (c/ taxa):",G506,"")</f>
        <v/>
      </c>
      <c r="AC506" s="22"/>
    </row>
    <row r="507" customFormat="false" ht="14.05" hidden="false" customHeight="true" outlineLevel="0" collapsed="false">
      <c r="A507" s="50" t="s">
        <v>256</v>
      </c>
      <c r="B507" s="50"/>
      <c r="C507" s="50"/>
      <c r="D507" s="50"/>
      <c r="E507" s="50"/>
      <c r="F507" s="50"/>
      <c r="G507" s="51" t="n">
        <f aca="false">G502+G506</f>
        <v>120.59</v>
      </c>
      <c r="J507" s="23" t="n">
        <f aca="false">IF(AND(A507&lt;&gt;"",A506=""),J506+1,J506)</f>
        <v>30</v>
      </c>
      <c r="K507" s="23" t="str">
        <f aca="false">IF(C507="M.O.",G507,"")</f>
        <v/>
      </c>
      <c r="L507" s="23" t="str">
        <f aca="false">IF(AND(F507&lt;&gt;"",K507=""),G507,"")</f>
        <v/>
      </c>
      <c r="M507" s="23" t="str">
        <f aca="false">IF(AND(E507="",F507="",D507&lt;&gt;""),A507,"")</f>
        <v/>
      </c>
      <c r="N507" s="23" t="str">
        <f aca="false">IF(M507&lt;&gt;"",SUMIF(J507:J536,J507,K507:K536),"")</f>
        <v/>
      </c>
      <c r="O507" s="23" t="str">
        <f aca="false">IF(M507&lt;&gt;"",SUMIF(J507:J536,J507,L507:L536),"")</f>
        <v/>
      </c>
      <c r="Q507" s="20" t="str">
        <f aca="false">IF(A507="PREÇO TOTAL (c/ taxa):",G507,"")</f>
        <v/>
      </c>
      <c r="AC507" s="22"/>
    </row>
    <row r="508" customFormat="false" ht="14.05" hidden="false" customHeight="true" outlineLevel="0" collapsed="false">
      <c r="A508" s="50" t="s">
        <v>257</v>
      </c>
      <c r="B508" s="50"/>
      <c r="C508" s="50"/>
      <c r="D508" s="50"/>
      <c r="E508" s="50"/>
      <c r="F508" s="50"/>
      <c r="G508" s="51" t="n">
        <v>8</v>
      </c>
      <c r="J508" s="23" t="n">
        <f aca="false">IF(AND(A508&lt;&gt;"",A507=""),J507+1,J507)</f>
        <v>30</v>
      </c>
      <c r="K508" s="23" t="str">
        <f aca="false">IF(C508="M.O.",G508,"")</f>
        <v/>
      </c>
      <c r="L508" s="23" t="str">
        <f aca="false">IF(AND(F508&lt;&gt;"",K508=""),G508,"")</f>
        <v/>
      </c>
      <c r="M508" s="23" t="str">
        <f aca="false">IF(AND(E508="",F508="",D508&lt;&gt;""),A508,"")</f>
        <v/>
      </c>
      <c r="N508" s="23" t="str">
        <f aca="false">IF(M508&lt;&gt;"",SUMIF(J508:J537,J508,K508:K537),"")</f>
        <v/>
      </c>
      <c r="O508" s="23" t="str">
        <f aca="false">IF(M508&lt;&gt;"",SUMIF(J508:J537,J508,L508:L537),"")</f>
        <v/>
      </c>
      <c r="Q508" s="20" t="str">
        <f aca="false">IF(A508="PREÇO TOTAL (c/ taxa):",G508,"")</f>
        <v/>
      </c>
      <c r="AC508" s="22"/>
    </row>
    <row r="509" customFormat="false" ht="14.05" hidden="false" customHeight="true" outlineLevel="0" collapsed="false">
      <c r="A509" s="50" t="s">
        <v>258</v>
      </c>
      <c r="B509" s="50"/>
      <c r="C509" s="50"/>
      <c r="D509" s="50"/>
      <c r="E509" s="50"/>
      <c r="F509" s="50"/>
      <c r="G509" s="51" t="n">
        <f aca="false">TRUNC(G508*G507,2)</f>
        <v>964.72</v>
      </c>
      <c r="J509" s="23" t="n">
        <f aca="false">IF(AND(A509&lt;&gt;"",A508=""),J508+1,J508)</f>
        <v>30</v>
      </c>
      <c r="K509" s="23" t="str">
        <f aca="false">IF(C509="M.O.",G509,"")</f>
        <v/>
      </c>
      <c r="L509" s="23" t="str">
        <f aca="false">IF(AND(F509&lt;&gt;"",K509=""),G509,"")</f>
        <v/>
      </c>
      <c r="M509" s="23" t="str">
        <f aca="false">IF(AND(E509="",F509="",D509&lt;&gt;""),A509,"")</f>
        <v/>
      </c>
      <c r="N509" s="23" t="str">
        <f aca="false">IF(M509&lt;&gt;"",SUMIF(J509:J538,J509,K509:K538),"")</f>
        <v/>
      </c>
      <c r="O509" s="23" t="str">
        <f aca="false">IF(M509&lt;&gt;"",SUMIF(J509:J538,J509,L509:L538),"")</f>
        <v/>
      </c>
      <c r="Q509" s="20" t="n">
        <f aca="false">IF(A509="PREÇO TOTAL (c/ taxa):",G509,"")</f>
        <v>964.72</v>
      </c>
      <c r="AC509" s="22"/>
    </row>
    <row r="510" customFormat="false" ht="14.05" hidden="false" customHeight="true" outlineLevel="0" collapsed="false">
      <c r="A510" s="52"/>
      <c r="B510" s="52"/>
      <c r="C510" s="52"/>
      <c r="D510" s="52"/>
      <c r="E510" s="52"/>
      <c r="F510" s="52"/>
      <c r="G510" s="52"/>
      <c r="J510" s="23" t="n">
        <f aca="false">IF(AND(A510&lt;&gt;"",A509=""),J509+1,J509)</f>
        <v>30</v>
      </c>
      <c r="K510" s="23" t="str">
        <f aca="false">IF(C510="M.O.",G510,"")</f>
        <v/>
      </c>
      <c r="L510" s="23" t="str">
        <f aca="false">IF(AND(F510&lt;&gt;"",K510=""),G510,"")</f>
        <v/>
      </c>
      <c r="M510" s="23" t="str">
        <f aca="false">IF(AND(E510="",F510="",D510&lt;&gt;""),A510,"")</f>
        <v/>
      </c>
      <c r="N510" s="23" t="str">
        <f aca="false">IF(M510&lt;&gt;"",SUMIF(J510:J539,J510,K510:K539),"")</f>
        <v/>
      </c>
      <c r="O510" s="23" t="str">
        <f aca="false">IF(M510&lt;&gt;"",SUMIF(J510:J539,J510,L510:L539),"")</f>
        <v/>
      </c>
      <c r="Q510" s="20" t="str">
        <f aca="false">IF(A510="PREÇO TOTAL (c/ taxa):",G510,"")</f>
        <v/>
      </c>
      <c r="AC510" s="22"/>
    </row>
    <row r="511" customFormat="false" ht="25.35" hidden="false" customHeight="true" outlineLevel="0" collapsed="false">
      <c r="A511" s="44" t="s">
        <v>335</v>
      </c>
      <c r="B511" s="44" t="s">
        <v>336</v>
      </c>
      <c r="C511" s="45" t="s">
        <v>248</v>
      </c>
      <c r="D511" s="45" t="s">
        <v>306</v>
      </c>
      <c r="E511" s="46"/>
      <c r="F511" s="47"/>
      <c r="G511" s="47"/>
      <c r="J511" s="23" t="n">
        <f aca="false">IF(AND(A511&lt;&gt;"",A510=""),J510+1,J510)</f>
        <v>31</v>
      </c>
      <c r="K511" s="23" t="str">
        <f aca="false">IF(C511="M.O.",G511,"")</f>
        <v/>
      </c>
      <c r="L511" s="23" t="str">
        <f aca="false">IF(AND(F511&lt;&gt;"",K511=""),G511,"")</f>
        <v/>
      </c>
      <c r="M511" s="23" t="str">
        <f aca="false">IF(AND(E511="",F511="",D511&lt;&gt;""),A511,"")</f>
        <v>02.03.06</v>
      </c>
      <c r="N511" s="23" t="n">
        <f aca="false">IF(M511&lt;&gt;"",SUMIF(J511:J540,J511,K511:K540),"")</f>
        <v>6.92</v>
      </c>
      <c r="O511" s="23" t="n">
        <f aca="false">IF(M511&lt;&gt;"",SUMIF(J511:J540,J511,L511:L540),"")</f>
        <v>125</v>
      </c>
      <c r="Q511" s="20" t="str">
        <f aca="false">IF(A511="PREÇO TOTAL (c/ taxa):",G511,"")</f>
        <v/>
      </c>
      <c r="AC511" s="22"/>
    </row>
    <row r="512" customFormat="false" ht="25.35" hidden="false" customHeight="true" outlineLevel="0" collapsed="false">
      <c r="A512" s="13" t="s">
        <v>189</v>
      </c>
      <c r="B512" s="48" t="str">
        <f aca="false">VLOOKUP(A512,Insumos!$A$9:$E$160,2,FALSE())</f>
        <v>Módulo isolador de linha, modelo MIC-E, Ilumac ou equivalente técnico</v>
      </c>
      <c r="C512" s="49" t="str">
        <f aca="false">VLOOKUP(A512,Insumos!$A$9:$E$160,3,FALSE())</f>
        <v>MAT.</v>
      </c>
      <c r="D512" s="49" t="str">
        <f aca="false">VLOOKUP(A512,Insumos!$A$9:$E$160,4,FALSE())</f>
        <v>UN</v>
      </c>
      <c r="E512" s="46" t="n">
        <v>1</v>
      </c>
      <c r="F512" s="47" t="n">
        <f aca="false">VLOOKUP(A512,Insumos!$A$9:$E$160,5,FALSE())</f>
        <v>125</v>
      </c>
      <c r="G512" s="47" t="n">
        <f aca="false">TRUNC(E512*F512,2)</f>
        <v>125</v>
      </c>
      <c r="J512" s="23" t="n">
        <f aca="false">IF(AND(A512&lt;&gt;"",A511=""),J511+1,J511)</f>
        <v>31</v>
      </c>
      <c r="K512" s="23" t="str">
        <f aca="false">IF(C512="M.O.",G512,"")</f>
        <v/>
      </c>
      <c r="L512" s="23" t="n">
        <f aca="false">IF(AND(F512&lt;&gt;"",K512=""),G512,"")</f>
        <v>125</v>
      </c>
      <c r="M512" s="23" t="str">
        <f aca="false">IF(AND(E512="",F512="",D512&lt;&gt;""),A512,"")</f>
        <v/>
      </c>
      <c r="N512" s="23" t="str">
        <f aca="false">IF(M512&lt;&gt;"",SUMIF(J512:J541,J512,K512:K541),"")</f>
        <v/>
      </c>
      <c r="O512" s="23" t="str">
        <f aca="false">IF(M512&lt;&gt;"",SUMIF(J512:J541,J512,L512:L541),"")</f>
        <v/>
      </c>
      <c r="Q512" s="20" t="str">
        <f aca="false">IF(A512="PREÇO TOTAL (c/ taxa):",G512,"")</f>
        <v/>
      </c>
      <c r="AC512" s="22"/>
    </row>
    <row r="513" customFormat="false" ht="14.05" hidden="false" customHeight="true" outlineLevel="0" collapsed="false">
      <c r="A513" s="13" t="n">
        <v>6113</v>
      </c>
      <c r="B513" s="48" t="str">
        <f aca="false">VLOOKUP(A513,Insumos!$A$9:$E$160,2,FALSE())</f>
        <v>AJUDANTE DE ELETRICISTA</v>
      </c>
      <c r="C513" s="49" t="str">
        <f aca="false">VLOOKUP(A513,Insumos!$A$9:$E$160,3,FALSE())</f>
        <v>M.O.</v>
      </c>
      <c r="D513" s="49" t="str">
        <f aca="false">VLOOKUP(A513,Insumos!$A$9:$E$160,4,FALSE())</f>
        <v>H</v>
      </c>
      <c r="E513" s="46" t="n">
        <v>0.3</v>
      </c>
      <c r="F513" s="47" t="n">
        <f aca="false">VLOOKUP(A513,Insumos!$A$9:$E$160,5,FALSE())</f>
        <v>10.35</v>
      </c>
      <c r="G513" s="47" t="n">
        <f aca="false">TRUNC(E513*F513,2)</f>
        <v>3.1</v>
      </c>
      <c r="J513" s="23" t="n">
        <f aca="false">IF(AND(A513&lt;&gt;"",A512=""),J512+1,J512)</f>
        <v>31</v>
      </c>
      <c r="K513" s="23" t="n">
        <f aca="false">IF(C513="M.O.",G513,"")</f>
        <v>3.1</v>
      </c>
      <c r="L513" s="23" t="str">
        <f aca="false">IF(AND(F513&lt;&gt;"",K513=""),G513,"")</f>
        <v/>
      </c>
      <c r="M513" s="23" t="str">
        <f aca="false">IF(AND(E513="",F513="",D513&lt;&gt;""),A513,"")</f>
        <v/>
      </c>
      <c r="N513" s="23" t="str">
        <f aca="false">IF(M513&lt;&gt;"",SUMIF(J513:J542,J513,K513:K542),"")</f>
        <v/>
      </c>
      <c r="O513" s="23" t="str">
        <f aca="false">IF(M513&lt;&gt;"",SUMIF(J513:J542,J513,L513:L542),"")</f>
        <v/>
      </c>
      <c r="Q513" s="20" t="str">
        <f aca="false">IF(A513="PREÇO TOTAL (c/ taxa):",G513,"")</f>
        <v/>
      </c>
      <c r="AC513" s="22"/>
    </row>
    <row r="514" customFormat="false" ht="14.05" hidden="false" customHeight="true" outlineLevel="0" collapsed="false">
      <c r="A514" s="13" t="n">
        <v>2436</v>
      </c>
      <c r="B514" s="48" t="str">
        <f aca="false">VLOOKUP(A514,Insumos!$A$9:$E$160,2,FALSE())</f>
        <v>ELETRICISTA OU OFICIAL ELETRICISTA</v>
      </c>
      <c r="C514" s="49" t="str">
        <f aca="false">VLOOKUP(A514,Insumos!$A$9:$E$160,3,FALSE())</f>
        <v>M.O.</v>
      </c>
      <c r="D514" s="49" t="str">
        <f aca="false">VLOOKUP(A514,Insumos!$A$9:$E$160,4,FALSE())</f>
        <v>H</v>
      </c>
      <c r="E514" s="46" t="n">
        <v>0.3</v>
      </c>
      <c r="F514" s="47" t="n">
        <f aca="false">VLOOKUP(A514,Insumos!$A$9:$E$160,5,FALSE())</f>
        <v>12.74</v>
      </c>
      <c r="G514" s="47" t="n">
        <f aca="false">TRUNC(E514*F514,2)</f>
        <v>3.82</v>
      </c>
      <c r="J514" s="23" t="n">
        <f aca="false">IF(AND(A514&lt;&gt;"",A513=""),J513+1,J513)</f>
        <v>31</v>
      </c>
      <c r="K514" s="23" t="n">
        <f aca="false">IF(C514="M.O.",G514,"")</f>
        <v>3.82</v>
      </c>
      <c r="L514" s="23" t="str">
        <f aca="false">IF(AND(F514&lt;&gt;"",K514=""),G514,"")</f>
        <v/>
      </c>
      <c r="M514" s="23" t="str">
        <f aca="false">IF(AND(E514="",F514="",D514&lt;&gt;""),A514,"")</f>
        <v/>
      </c>
      <c r="N514" s="23" t="str">
        <f aca="false">IF(M514&lt;&gt;"",SUMIF(J514:J543,J514,K514:K543),"")</f>
        <v/>
      </c>
      <c r="O514" s="23" t="str">
        <f aca="false">IF(M514&lt;&gt;"",SUMIF(J514:J543,J514,L514:L543),"")</f>
        <v/>
      </c>
      <c r="Q514" s="20" t="str">
        <f aca="false">IF(A514="PREÇO TOTAL (c/ taxa):",G514,"")</f>
        <v/>
      </c>
      <c r="AC514" s="22"/>
    </row>
    <row r="515" customFormat="false" ht="14.05" hidden="false" customHeight="true" outlineLevel="0" collapsed="false">
      <c r="A515" s="50" t="s">
        <v>229</v>
      </c>
      <c r="B515" s="50"/>
      <c r="C515" s="50"/>
      <c r="D515" s="50"/>
      <c r="E515" s="50"/>
      <c r="F515" s="50"/>
      <c r="G515" s="51" t="n">
        <f aca="false">SUMIF(J466:J514,J515,K466:K514)</f>
        <v>6.92</v>
      </c>
      <c r="J515" s="23" t="n">
        <f aca="false">IF(AND(A515&lt;&gt;"",A514=""),J514+1,J514)</f>
        <v>31</v>
      </c>
      <c r="K515" s="23" t="str">
        <f aca="false">IF(C515="M.O.",G515,"")</f>
        <v/>
      </c>
      <c r="L515" s="23" t="str">
        <f aca="false">IF(AND(F515&lt;&gt;"",K515=""),G515,"")</f>
        <v/>
      </c>
      <c r="M515" s="23" t="str">
        <f aca="false">IF(AND(E515="",F515="",D515&lt;&gt;""),A515,"")</f>
        <v/>
      </c>
      <c r="N515" s="23" t="str">
        <f aca="false">IF(M515&lt;&gt;"",SUMIF(J515:J544,J515,K515:K544),"")</f>
        <v/>
      </c>
      <c r="O515" s="23" t="str">
        <f aca="false">IF(M515&lt;&gt;"",SUMIF(J515:J544,J515,L515:L544),"")</f>
        <v/>
      </c>
      <c r="Q515" s="20" t="str">
        <f aca="false">IF(A515="PREÇO TOTAL (c/ taxa):",G515,"")</f>
        <v/>
      </c>
      <c r="AC515" s="22"/>
    </row>
    <row r="516" customFormat="false" ht="14.05" hidden="false" customHeight="true" outlineLevel="0" collapsed="false">
      <c r="A516" s="50" t="s">
        <v>232</v>
      </c>
      <c r="B516" s="50"/>
      <c r="C516" s="50"/>
      <c r="D516" s="50"/>
      <c r="E516" s="50"/>
      <c r="F516" s="50"/>
      <c r="G516" s="51" t="n">
        <f aca="false">SUMIF(J467:J515,J516,L467:L515)</f>
        <v>125</v>
      </c>
      <c r="J516" s="23" t="n">
        <f aca="false">IF(AND(A516&lt;&gt;"",A515=""),J515+1,J515)</f>
        <v>31</v>
      </c>
      <c r="K516" s="23" t="str">
        <f aca="false">IF(C516="M.O.",G516,"")</f>
        <v/>
      </c>
      <c r="L516" s="23" t="str">
        <f aca="false">IF(AND(F516&lt;&gt;"",K516=""),G516,"")</f>
        <v/>
      </c>
      <c r="M516" s="23" t="str">
        <f aca="false">IF(AND(E516="",F516="",D516&lt;&gt;""),A516,"")</f>
        <v/>
      </c>
      <c r="N516" s="23" t="str">
        <f aca="false">IF(M516&lt;&gt;"",SUMIF(J516:J545,J516,K516:K545),"")</f>
        <v/>
      </c>
      <c r="O516" s="23" t="str">
        <f aca="false">IF(M516&lt;&gt;"",SUMIF(J516:J545,J516,L516:L545),"")</f>
        <v/>
      </c>
      <c r="Q516" s="20" t="str">
        <f aca="false">IF(A516="PREÇO TOTAL (c/ taxa):",G516,"")</f>
        <v/>
      </c>
      <c r="AC516" s="22"/>
    </row>
    <row r="517" customFormat="false" ht="14.05" hidden="false" customHeight="true" outlineLevel="0" collapsed="false">
      <c r="A517" s="50" t="s">
        <v>250</v>
      </c>
      <c r="B517" s="50"/>
      <c r="C517" s="50"/>
      <c r="D517" s="50"/>
      <c r="E517" s="50"/>
      <c r="F517" s="50"/>
      <c r="G517" s="51" t="n">
        <f aca="false">SUM(G515:G516)</f>
        <v>131.92</v>
      </c>
      <c r="J517" s="23" t="n">
        <f aca="false">IF(AND(A517&lt;&gt;"",A516=""),J516+1,J516)</f>
        <v>31</v>
      </c>
      <c r="K517" s="23" t="str">
        <f aca="false">IF(C517="M.O.",G517,"")</f>
        <v/>
      </c>
      <c r="L517" s="23" t="str">
        <f aca="false">IF(AND(F517&lt;&gt;"",K517=""),G517,"")</f>
        <v/>
      </c>
      <c r="M517" s="23" t="str">
        <f aca="false">IF(AND(E517="",F517="",D517&lt;&gt;""),A517,"")</f>
        <v/>
      </c>
      <c r="N517" s="23" t="str">
        <f aca="false">IF(M517&lt;&gt;"",SUMIF(J517:J546,J517,K517:K546),"")</f>
        <v/>
      </c>
      <c r="O517" s="23" t="str">
        <f aca="false">IF(M517&lt;&gt;"",SUMIF(J517:J546,J517,L517:L546),"")</f>
        <v/>
      </c>
      <c r="Q517" s="20" t="str">
        <f aca="false">IF(A517="PREÇO TOTAL (c/ taxa):",G517,"")</f>
        <v/>
      </c>
      <c r="AC517" s="22"/>
    </row>
    <row r="518" customFormat="false" ht="14.05" hidden="false" customHeight="true" outlineLevel="0" collapsed="false">
      <c r="A518" s="50" t="s">
        <v>251</v>
      </c>
      <c r="B518" s="50"/>
      <c r="C518" s="50"/>
      <c r="D518" s="50"/>
      <c r="E518" s="50"/>
      <c r="F518" s="50"/>
      <c r="G518" s="51" t="n">
        <v>0</v>
      </c>
      <c r="J518" s="23" t="n">
        <f aca="false">IF(AND(A518&lt;&gt;"",A517=""),J517+1,J517)</f>
        <v>31</v>
      </c>
      <c r="K518" s="23" t="str">
        <f aca="false">IF(C518="M.O.",G518,"")</f>
        <v/>
      </c>
      <c r="L518" s="23" t="str">
        <f aca="false">IF(AND(F518&lt;&gt;"",K518=""),G518,"")</f>
        <v/>
      </c>
      <c r="M518" s="23" t="str">
        <f aca="false">IF(AND(E518="",F518="",D518&lt;&gt;""),A518,"")</f>
        <v/>
      </c>
      <c r="N518" s="23" t="str">
        <f aca="false">IF(M518&lt;&gt;"",SUMIF(J518:J547,J518,K518:K547),"")</f>
        <v/>
      </c>
      <c r="O518" s="23" t="str">
        <f aca="false">IF(M518&lt;&gt;"",SUMIF(J518:J547,J518,L518:L547),"")</f>
        <v/>
      </c>
      <c r="Q518" s="20" t="str">
        <f aca="false">IF(A518="PREÇO TOTAL (c/ taxa):",G518,"")</f>
        <v/>
      </c>
      <c r="AC518" s="22"/>
    </row>
    <row r="519" customFormat="false" ht="14.05" hidden="false" customHeight="true" outlineLevel="0" collapsed="false">
      <c r="A519" s="50" t="s">
        <v>252</v>
      </c>
      <c r="B519" s="50"/>
      <c r="C519" s="50"/>
      <c r="D519" s="50"/>
      <c r="E519" s="50"/>
      <c r="F519" s="50"/>
      <c r="G519" s="51" t="n">
        <f aca="false">TRUNC(G517*$G$9,2)</f>
        <v>33.24</v>
      </c>
      <c r="J519" s="23" t="n">
        <f aca="false">IF(AND(A519&lt;&gt;"",A518=""),J518+1,J518)</f>
        <v>31</v>
      </c>
      <c r="K519" s="23" t="str">
        <f aca="false">IF(C519="M.O.",G519,"")</f>
        <v/>
      </c>
      <c r="L519" s="23" t="str">
        <f aca="false">IF(AND(F519&lt;&gt;"",K519=""),G519,"")</f>
        <v/>
      </c>
      <c r="M519" s="23" t="str">
        <f aca="false">IF(AND(E519="",F519="",D519&lt;&gt;""),A519,"")</f>
        <v/>
      </c>
      <c r="N519" s="23" t="str">
        <f aca="false">IF(M519&lt;&gt;"",SUMIF(J519:J548,J519,K519:K548),"")</f>
        <v/>
      </c>
      <c r="O519" s="23" t="str">
        <f aca="false">IF(M519&lt;&gt;"",SUMIF(J519:J548,J519,L519:L548),"")</f>
        <v/>
      </c>
      <c r="Q519" s="20" t="str">
        <f aca="false">IF(A519="PREÇO TOTAL (c/ taxa):",G519,"")</f>
        <v/>
      </c>
      <c r="AC519" s="22"/>
    </row>
    <row r="520" customFormat="false" ht="14.05" hidden="false" customHeight="true" outlineLevel="0" collapsed="false">
      <c r="A520" s="50" t="s">
        <v>253</v>
      </c>
      <c r="B520" s="50"/>
      <c r="C520" s="50"/>
      <c r="D520" s="50"/>
      <c r="E520" s="50"/>
      <c r="F520" s="50"/>
      <c r="G520" s="51" t="n">
        <v>0</v>
      </c>
      <c r="J520" s="23" t="n">
        <f aca="false">IF(AND(A520&lt;&gt;"",A519=""),J519+1,J519)</f>
        <v>31</v>
      </c>
      <c r="K520" s="23" t="str">
        <f aca="false">IF(C520="M.O.",G520,"")</f>
        <v/>
      </c>
      <c r="L520" s="23" t="str">
        <f aca="false">IF(AND(F520&lt;&gt;"",K520=""),G520,"")</f>
        <v/>
      </c>
      <c r="M520" s="23" t="str">
        <f aca="false">IF(AND(E520="",F520="",D520&lt;&gt;""),A520,"")</f>
        <v/>
      </c>
      <c r="N520" s="23" t="str">
        <f aca="false">IF(M520&lt;&gt;"",SUMIF(J520:J549,J520,K520:K549),"")</f>
        <v/>
      </c>
      <c r="O520" s="23" t="str">
        <f aca="false">IF(M520&lt;&gt;"",SUMIF(J520:J549,J520,L520:L549),"")</f>
        <v/>
      </c>
      <c r="Q520" s="20" t="str">
        <f aca="false">IF(A520="PREÇO TOTAL (c/ taxa):",G520,"")</f>
        <v/>
      </c>
      <c r="AC520" s="22"/>
    </row>
    <row r="521" customFormat="false" ht="14.05" hidden="false" customHeight="true" outlineLevel="0" collapsed="false">
      <c r="A521" s="50" t="s">
        <v>254</v>
      </c>
      <c r="B521" s="50"/>
      <c r="C521" s="50"/>
      <c r="D521" s="50"/>
      <c r="E521" s="50"/>
      <c r="F521" s="50"/>
      <c r="G521" s="51" t="n">
        <f aca="false">SUM(G518:G520)</f>
        <v>33.24</v>
      </c>
      <c r="J521" s="23" t="n">
        <f aca="false">IF(AND(A521&lt;&gt;"",A520=""),J520+1,J520)</f>
        <v>31</v>
      </c>
      <c r="K521" s="23" t="str">
        <f aca="false">IF(C521="M.O.",G521,"")</f>
        <v/>
      </c>
      <c r="L521" s="23" t="str">
        <f aca="false">IF(AND(F521&lt;&gt;"",K521=""),G521,"")</f>
        <v/>
      </c>
      <c r="M521" s="23" t="str">
        <f aca="false">IF(AND(E521="",F521="",D521&lt;&gt;""),A521,"")</f>
        <v/>
      </c>
      <c r="N521" s="23" t="str">
        <f aca="false">IF(M521&lt;&gt;"",SUMIF(J521:J550,J521,K521:K550),"")</f>
        <v/>
      </c>
      <c r="O521" s="23" t="str">
        <f aca="false">IF(M521&lt;&gt;"",SUMIF(J521:J550,J521,L521:L550),"")</f>
        <v/>
      </c>
      <c r="Q521" s="20" t="str">
        <f aca="false">IF(A521="PREÇO TOTAL (c/ taxa):",G521,"")</f>
        <v/>
      </c>
      <c r="AC521" s="22"/>
    </row>
    <row r="522" customFormat="false" ht="14.05" hidden="false" customHeight="true" outlineLevel="0" collapsed="false">
      <c r="A522" s="50" t="s">
        <v>256</v>
      </c>
      <c r="B522" s="50"/>
      <c r="C522" s="50"/>
      <c r="D522" s="50"/>
      <c r="E522" s="50"/>
      <c r="F522" s="50"/>
      <c r="G522" s="51" t="n">
        <f aca="false">G517+G521</f>
        <v>165.16</v>
      </c>
      <c r="J522" s="23" t="n">
        <f aca="false">IF(AND(A522&lt;&gt;"",A521=""),J521+1,J521)</f>
        <v>31</v>
      </c>
      <c r="K522" s="23" t="str">
        <f aca="false">IF(C522="M.O.",G522,"")</f>
        <v/>
      </c>
      <c r="L522" s="23" t="str">
        <f aca="false">IF(AND(F522&lt;&gt;"",K522=""),G522,"")</f>
        <v/>
      </c>
      <c r="M522" s="23" t="str">
        <f aca="false">IF(AND(E522="",F522="",D522&lt;&gt;""),A522,"")</f>
        <v/>
      </c>
      <c r="N522" s="23" t="str">
        <f aca="false">IF(M522&lt;&gt;"",SUMIF(J522:J551,J522,K522:K551),"")</f>
        <v/>
      </c>
      <c r="O522" s="23" t="str">
        <f aca="false">IF(M522&lt;&gt;"",SUMIF(J522:J551,J522,L522:L551),"")</f>
        <v/>
      </c>
      <c r="Q522" s="20" t="str">
        <f aca="false">IF(A522="PREÇO TOTAL (c/ taxa):",G522,"")</f>
        <v/>
      </c>
      <c r="AC522" s="22"/>
    </row>
    <row r="523" customFormat="false" ht="14.05" hidden="false" customHeight="true" outlineLevel="0" collapsed="false">
      <c r="A523" s="50" t="s">
        <v>257</v>
      </c>
      <c r="B523" s="50"/>
      <c r="C523" s="50"/>
      <c r="D523" s="50"/>
      <c r="E523" s="50"/>
      <c r="F523" s="50"/>
      <c r="G523" s="51" t="n">
        <v>8</v>
      </c>
      <c r="J523" s="23" t="n">
        <f aca="false">IF(AND(A523&lt;&gt;"",A522=""),J522+1,J522)</f>
        <v>31</v>
      </c>
      <c r="K523" s="23" t="str">
        <f aca="false">IF(C523="M.O.",G523,"")</f>
        <v/>
      </c>
      <c r="L523" s="23" t="str">
        <f aca="false">IF(AND(F523&lt;&gt;"",K523=""),G523,"")</f>
        <v/>
      </c>
      <c r="M523" s="23" t="str">
        <f aca="false">IF(AND(E523="",F523="",D523&lt;&gt;""),A523,"")</f>
        <v/>
      </c>
      <c r="N523" s="23" t="str">
        <f aca="false">IF(M523&lt;&gt;"",SUMIF(J523:J552,J523,K523:K552),"")</f>
        <v/>
      </c>
      <c r="O523" s="23" t="str">
        <f aca="false">IF(M523&lt;&gt;"",SUMIF(J523:J552,J523,L523:L552),"")</f>
        <v/>
      </c>
      <c r="Q523" s="20" t="str">
        <f aca="false">IF(A523="PREÇO TOTAL (c/ taxa):",G523,"")</f>
        <v/>
      </c>
      <c r="AC523" s="22"/>
    </row>
    <row r="524" customFormat="false" ht="14.05" hidden="false" customHeight="true" outlineLevel="0" collapsed="false">
      <c r="A524" s="50" t="s">
        <v>258</v>
      </c>
      <c r="B524" s="50"/>
      <c r="C524" s="50"/>
      <c r="D524" s="50"/>
      <c r="E524" s="50"/>
      <c r="F524" s="50"/>
      <c r="G524" s="51" t="n">
        <f aca="false">TRUNC(G523*G522,2)</f>
        <v>1321.28</v>
      </c>
      <c r="J524" s="23" t="n">
        <f aca="false">IF(AND(A524&lt;&gt;"",A523=""),J523+1,J523)</f>
        <v>31</v>
      </c>
      <c r="K524" s="23" t="str">
        <f aca="false">IF(C524="M.O.",G524,"")</f>
        <v/>
      </c>
      <c r="L524" s="23" t="str">
        <f aca="false">IF(AND(F524&lt;&gt;"",K524=""),G524,"")</f>
        <v/>
      </c>
      <c r="M524" s="23" t="str">
        <f aca="false">IF(AND(E524="",F524="",D524&lt;&gt;""),A524,"")</f>
        <v/>
      </c>
      <c r="N524" s="23" t="str">
        <f aca="false">IF(M524&lt;&gt;"",SUMIF(J524:J553,J524,K524:K553),"")</f>
        <v/>
      </c>
      <c r="O524" s="23" t="str">
        <f aca="false">IF(M524&lt;&gt;"",SUMIF(J524:J553,J524,L524:L553),"")</f>
        <v/>
      </c>
      <c r="Q524" s="20" t="n">
        <f aca="false">IF(A524="PREÇO TOTAL (c/ taxa):",G524,"")</f>
        <v>1321.28</v>
      </c>
      <c r="AC524" s="22"/>
    </row>
    <row r="525" customFormat="false" ht="14.05" hidden="false" customHeight="true" outlineLevel="0" collapsed="false">
      <c r="A525" s="52"/>
      <c r="B525" s="52"/>
      <c r="C525" s="52"/>
      <c r="D525" s="52"/>
      <c r="E525" s="52"/>
      <c r="F525" s="52"/>
      <c r="G525" s="52"/>
      <c r="J525" s="23" t="n">
        <f aca="false">IF(AND(A525&lt;&gt;"",A524=""),J524+1,J524)</f>
        <v>31</v>
      </c>
      <c r="K525" s="23" t="str">
        <f aca="false">IF(C525="M.O.",G525,"")</f>
        <v/>
      </c>
      <c r="L525" s="23" t="str">
        <f aca="false">IF(AND(F525&lt;&gt;"",K525=""),G525,"")</f>
        <v/>
      </c>
      <c r="M525" s="23" t="str">
        <f aca="false">IF(AND(E525="",F525="",D525&lt;&gt;""),A525,"")</f>
        <v/>
      </c>
      <c r="N525" s="23" t="str">
        <f aca="false">IF(M525&lt;&gt;"",SUMIF(J525:J554,J525,K525:K554),"")</f>
        <v/>
      </c>
      <c r="O525" s="23" t="str">
        <f aca="false">IF(M525&lt;&gt;"",SUMIF(J525:J554,J525,L525:L554),"")</f>
        <v/>
      </c>
      <c r="Q525" s="20" t="str">
        <f aca="false">IF(A525="PREÇO TOTAL (c/ taxa):",G525,"")</f>
        <v/>
      </c>
      <c r="AC525" s="22"/>
    </row>
    <row r="526" customFormat="false" ht="14.05" hidden="false" customHeight="true" outlineLevel="0" collapsed="false">
      <c r="A526" s="44" t="s">
        <v>337</v>
      </c>
      <c r="B526" s="44" t="s">
        <v>338</v>
      </c>
      <c r="C526" s="44"/>
      <c r="D526" s="44"/>
      <c r="E526" s="44"/>
      <c r="F526" s="44"/>
      <c r="G526" s="44"/>
      <c r="J526" s="23" t="n">
        <f aca="false">IF(AND(A526&lt;&gt;"",A525=""),J525+1,J525)</f>
        <v>32</v>
      </c>
      <c r="K526" s="23" t="str">
        <f aca="false">IF(C526="M.O.",G526,"")</f>
        <v/>
      </c>
      <c r="L526" s="23" t="str">
        <f aca="false">IF(AND(F526&lt;&gt;"",K526=""),G526,"")</f>
        <v/>
      </c>
      <c r="M526" s="23" t="str">
        <f aca="false">IF(AND(E526="",F526="",D526&lt;&gt;""),A526,"")</f>
        <v/>
      </c>
      <c r="N526" s="23" t="str">
        <f aca="false">IF(M526&lt;&gt;"",SUMIF(J526:J555,J526,K526:K555),"")</f>
        <v/>
      </c>
      <c r="O526" s="23" t="str">
        <f aca="false">IF(M526&lt;&gt;"",SUMIF(J526:J555,J526,L526:L555),"")</f>
        <v/>
      </c>
      <c r="Q526" s="20" t="str">
        <f aca="false">IF(A526="PREÇO TOTAL (c/ taxa):",G526,"")</f>
        <v/>
      </c>
      <c r="AC526" s="22"/>
    </row>
    <row r="527" customFormat="false" ht="14.05" hidden="false" customHeight="true" outlineLevel="0" collapsed="false">
      <c r="A527" s="44" t="s">
        <v>339</v>
      </c>
      <c r="B527" s="44" t="s">
        <v>340</v>
      </c>
      <c r="C527" s="45" t="s">
        <v>248</v>
      </c>
      <c r="D527" s="45" t="s">
        <v>249</v>
      </c>
      <c r="E527" s="46"/>
      <c r="F527" s="47"/>
      <c r="G527" s="47"/>
      <c r="J527" s="23" t="n">
        <f aca="false">IF(AND(A527&lt;&gt;"",A526=""),J526+1,J526)</f>
        <v>32</v>
      </c>
      <c r="K527" s="23" t="str">
        <f aca="false">IF(C527="M.O.",G527,"")</f>
        <v/>
      </c>
      <c r="L527" s="23" t="str">
        <f aca="false">IF(AND(F527&lt;&gt;"",K527=""),G527,"")</f>
        <v/>
      </c>
      <c r="M527" s="23" t="str">
        <f aca="false">IF(AND(E527="",F527="",D527&lt;&gt;""),A527,"")</f>
        <v>02.04.01</v>
      </c>
      <c r="N527" s="23" t="n">
        <f aca="false">IF(M527&lt;&gt;"",SUMIF(J527:J556,J527,K527:K556),"")</f>
        <v>2.62</v>
      </c>
      <c r="O527" s="23" t="n">
        <f aca="false">IF(M527&lt;&gt;"",SUMIF(J527:J556,J527,L527:L556),"")</f>
        <v>0</v>
      </c>
      <c r="Q527" s="20" t="str">
        <f aca="false">IF(A527="PREÇO TOTAL (c/ taxa):",G527,"")</f>
        <v/>
      </c>
      <c r="AC527" s="22"/>
    </row>
    <row r="528" customFormat="false" ht="14.05" hidden="false" customHeight="true" outlineLevel="0" collapsed="false">
      <c r="A528" s="13" t="n">
        <v>4750</v>
      </c>
      <c r="B528" s="48" t="str">
        <f aca="false">VLOOKUP(A528,Insumos!$A$9:$E$160,2,FALSE())</f>
        <v>PEDREIRO</v>
      </c>
      <c r="C528" s="49" t="str">
        <f aca="false">VLOOKUP(A528,Insumos!$A$9:$E$160,3,FALSE())</f>
        <v>M.O.</v>
      </c>
      <c r="D528" s="49" t="str">
        <f aca="false">VLOOKUP(A528,Insumos!$A$9:$E$160,4,FALSE())</f>
        <v>H</v>
      </c>
      <c r="E528" s="46" t="n">
        <v>0.03</v>
      </c>
      <c r="F528" s="47" t="n">
        <f aca="false">VLOOKUP(A528,Insumos!$A$9:$E$160,5,FALSE())</f>
        <v>10.44</v>
      </c>
      <c r="G528" s="47" t="n">
        <f aca="false">TRUNC(E528*F528,2)</f>
        <v>0.31</v>
      </c>
      <c r="J528" s="23" t="n">
        <f aca="false">IF(AND(A528&lt;&gt;"",A527=""),J527+1,J527)</f>
        <v>32</v>
      </c>
      <c r="K528" s="23" t="n">
        <f aca="false">IF(C528="M.O.",G528,"")</f>
        <v>0.31</v>
      </c>
      <c r="L528" s="23" t="str">
        <f aca="false">IF(AND(F528&lt;&gt;"",K528=""),G528,"")</f>
        <v/>
      </c>
      <c r="M528" s="23" t="str">
        <f aca="false">IF(AND(E528="",F528="",D528&lt;&gt;""),A528,"")</f>
        <v/>
      </c>
      <c r="N528" s="23" t="str">
        <f aca="false">IF(M528&lt;&gt;"",SUMIF(J528:J557,J528,K528:K557),"")</f>
        <v/>
      </c>
      <c r="O528" s="23" t="str">
        <f aca="false">IF(M528&lt;&gt;"",SUMIF(J528:J557,J528,L528:L557),"")</f>
        <v/>
      </c>
      <c r="Q528" s="20" t="str">
        <f aca="false">IF(A528="PREÇO TOTAL (c/ taxa):",G528,"")</f>
        <v/>
      </c>
      <c r="AC528" s="22"/>
    </row>
    <row r="529" customFormat="false" ht="14.05" hidden="false" customHeight="true" outlineLevel="0" collapsed="false">
      <c r="A529" s="13" t="n">
        <v>6111</v>
      </c>
      <c r="B529" s="48" t="str">
        <f aca="false">VLOOKUP(A529,Insumos!$A$9:$E$160,2,FALSE())</f>
        <v>SERVENTE</v>
      </c>
      <c r="C529" s="49" t="str">
        <f aca="false">VLOOKUP(A529,Insumos!$A$9:$E$160,3,FALSE())</f>
        <v>M.O.</v>
      </c>
      <c r="D529" s="49" t="str">
        <f aca="false">VLOOKUP(A529,Insumos!$A$9:$E$160,4,FALSE())</f>
        <v>H</v>
      </c>
      <c r="E529" s="46" t="n">
        <v>0.3</v>
      </c>
      <c r="F529" s="47" t="n">
        <f aca="false">VLOOKUP(A529,Insumos!$A$9:$E$160,5,FALSE())</f>
        <v>7.72</v>
      </c>
      <c r="G529" s="47" t="n">
        <f aca="false">TRUNC(E529*F529,2)</f>
        <v>2.31</v>
      </c>
      <c r="J529" s="23" t="n">
        <f aca="false">IF(AND(A529&lt;&gt;"",A528=""),J528+1,J528)</f>
        <v>32</v>
      </c>
      <c r="K529" s="23" t="n">
        <f aca="false">IF(C529="M.O.",G529,"")</f>
        <v>2.31</v>
      </c>
      <c r="L529" s="23" t="str">
        <f aca="false">IF(AND(F529&lt;&gt;"",K529=""),G529,"")</f>
        <v/>
      </c>
      <c r="M529" s="23" t="str">
        <f aca="false">IF(AND(E529="",F529="",D529&lt;&gt;""),A529,"")</f>
        <v/>
      </c>
      <c r="N529" s="23" t="str">
        <f aca="false">IF(M529&lt;&gt;"",SUMIF(J529:J558,J529,K529:K558),"")</f>
        <v/>
      </c>
      <c r="O529" s="23" t="str">
        <f aca="false">IF(M529&lt;&gt;"",SUMIF(J529:J558,J529,L529:L558),"")</f>
        <v/>
      </c>
      <c r="Q529" s="20" t="str">
        <f aca="false">IF(A529="PREÇO TOTAL (c/ taxa):",G529,"")</f>
        <v/>
      </c>
      <c r="AC529" s="22"/>
    </row>
    <row r="530" customFormat="false" ht="14.05" hidden="false" customHeight="true" outlineLevel="0" collapsed="false">
      <c r="A530" s="50" t="s">
        <v>229</v>
      </c>
      <c r="B530" s="50"/>
      <c r="C530" s="50"/>
      <c r="D530" s="50"/>
      <c r="E530" s="50"/>
      <c r="F530" s="50"/>
      <c r="G530" s="51" t="n">
        <f aca="false">SUMIF(J481:J529,J530,K481:K529)</f>
        <v>2.62</v>
      </c>
      <c r="J530" s="23" t="n">
        <f aca="false">IF(AND(A530&lt;&gt;"",A529=""),J529+1,J529)</f>
        <v>32</v>
      </c>
      <c r="K530" s="23" t="str">
        <f aca="false">IF(C530="M.O.",G530,"")</f>
        <v/>
      </c>
      <c r="L530" s="23" t="str">
        <f aca="false">IF(AND(F530&lt;&gt;"",K530=""),G530,"")</f>
        <v/>
      </c>
      <c r="M530" s="23" t="str">
        <f aca="false">IF(AND(E530="",F530="",D530&lt;&gt;""),A530,"")</f>
        <v/>
      </c>
      <c r="N530" s="23" t="str">
        <f aca="false">IF(M530&lt;&gt;"",SUMIF(J530:J559,J530,K530:K559),"")</f>
        <v/>
      </c>
      <c r="O530" s="23" t="str">
        <f aca="false">IF(M530&lt;&gt;"",SUMIF(J530:J559,J530,L530:L559),"")</f>
        <v/>
      </c>
      <c r="Q530" s="20" t="str">
        <f aca="false">IF(A530="PREÇO TOTAL (c/ taxa):",G530,"")</f>
        <v/>
      </c>
      <c r="AC530" s="22"/>
    </row>
    <row r="531" customFormat="false" ht="14.05" hidden="false" customHeight="true" outlineLevel="0" collapsed="false">
      <c r="A531" s="50" t="s">
        <v>232</v>
      </c>
      <c r="B531" s="50"/>
      <c r="C531" s="50"/>
      <c r="D531" s="50"/>
      <c r="E531" s="50"/>
      <c r="F531" s="50"/>
      <c r="G531" s="51" t="n">
        <f aca="false">SUMIF(J482:J530,J531,L482:L530)</f>
        <v>0</v>
      </c>
      <c r="J531" s="23" t="n">
        <f aca="false">IF(AND(A531&lt;&gt;"",A530=""),J530+1,J530)</f>
        <v>32</v>
      </c>
      <c r="K531" s="23" t="str">
        <f aca="false">IF(C531="M.O.",G531,"")</f>
        <v/>
      </c>
      <c r="L531" s="23" t="str">
        <f aca="false">IF(AND(F531&lt;&gt;"",K531=""),G531,"")</f>
        <v/>
      </c>
      <c r="M531" s="23" t="str">
        <f aca="false">IF(AND(E531="",F531="",D531&lt;&gt;""),A531,"")</f>
        <v/>
      </c>
      <c r="N531" s="23" t="str">
        <f aca="false">IF(M531&lt;&gt;"",SUMIF(J531:J560,J531,K531:K560),"")</f>
        <v/>
      </c>
      <c r="O531" s="23" t="str">
        <f aca="false">IF(M531&lt;&gt;"",SUMIF(J531:J560,J531,L531:L560),"")</f>
        <v/>
      </c>
      <c r="Q531" s="20" t="str">
        <f aca="false">IF(A531="PREÇO TOTAL (c/ taxa):",G531,"")</f>
        <v/>
      </c>
      <c r="AC531" s="22"/>
    </row>
    <row r="532" customFormat="false" ht="14.05" hidden="false" customHeight="true" outlineLevel="0" collapsed="false">
      <c r="A532" s="50" t="s">
        <v>250</v>
      </c>
      <c r="B532" s="50"/>
      <c r="C532" s="50"/>
      <c r="D532" s="50"/>
      <c r="E532" s="50"/>
      <c r="F532" s="50"/>
      <c r="G532" s="51" t="n">
        <f aca="false">SUM(G530:G531)</f>
        <v>2.62</v>
      </c>
      <c r="J532" s="23" t="n">
        <f aca="false">IF(AND(A532&lt;&gt;"",A531=""),J531+1,J531)</f>
        <v>32</v>
      </c>
      <c r="K532" s="23" t="str">
        <f aca="false">IF(C532="M.O.",G532,"")</f>
        <v/>
      </c>
      <c r="L532" s="23" t="str">
        <f aca="false">IF(AND(F532&lt;&gt;"",K532=""),G532,"")</f>
        <v/>
      </c>
      <c r="M532" s="23" t="str">
        <f aca="false">IF(AND(E532="",F532="",D532&lt;&gt;""),A532,"")</f>
        <v/>
      </c>
      <c r="N532" s="23" t="str">
        <f aca="false">IF(M532&lt;&gt;"",SUMIF(J532:J561,J532,K532:K561),"")</f>
        <v/>
      </c>
      <c r="O532" s="23" t="str">
        <f aca="false">IF(M532&lt;&gt;"",SUMIF(J532:J561,J532,L532:L561),"")</f>
        <v/>
      </c>
      <c r="Q532" s="20" t="str">
        <f aca="false">IF(A532="PREÇO TOTAL (c/ taxa):",G532,"")</f>
        <v/>
      </c>
      <c r="AC532" s="22"/>
    </row>
    <row r="533" customFormat="false" ht="14.05" hidden="false" customHeight="true" outlineLevel="0" collapsed="false">
      <c r="A533" s="50" t="s">
        <v>251</v>
      </c>
      <c r="B533" s="50"/>
      <c r="C533" s="50"/>
      <c r="D533" s="50"/>
      <c r="E533" s="50"/>
      <c r="F533" s="50"/>
      <c r="G533" s="51" t="n">
        <v>0</v>
      </c>
      <c r="J533" s="23" t="n">
        <f aca="false">IF(AND(A533&lt;&gt;"",A532=""),J532+1,J532)</f>
        <v>32</v>
      </c>
      <c r="K533" s="23" t="str">
        <f aca="false">IF(C533="M.O.",G533,"")</f>
        <v/>
      </c>
      <c r="L533" s="23" t="str">
        <f aca="false">IF(AND(F533&lt;&gt;"",K533=""),G533,"")</f>
        <v/>
      </c>
      <c r="M533" s="23" t="str">
        <f aca="false">IF(AND(E533="",F533="",D533&lt;&gt;""),A533,"")</f>
        <v/>
      </c>
      <c r="N533" s="23" t="str">
        <f aca="false">IF(M533&lt;&gt;"",SUMIF(J533:J562,J533,K533:K562),"")</f>
        <v/>
      </c>
      <c r="O533" s="23" t="str">
        <f aca="false">IF(M533&lt;&gt;"",SUMIF(J533:J562,J533,L533:L562),"")</f>
        <v/>
      </c>
      <c r="Q533" s="20" t="str">
        <f aca="false">IF(A533="PREÇO TOTAL (c/ taxa):",G533,"")</f>
        <v/>
      </c>
      <c r="AC533" s="22"/>
    </row>
    <row r="534" customFormat="false" ht="14.05" hidden="false" customHeight="true" outlineLevel="0" collapsed="false">
      <c r="A534" s="50" t="s">
        <v>252</v>
      </c>
      <c r="B534" s="50"/>
      <c r="C534" s="50"/>
      <c r="D534" s="50"/>
      <c r="E534" s="50"/>
      <c r="F534" s="50"/>
      <c r="G534" s="51" t="n">
        <f aca="false">TRUNC(G532*$G$9,2)</f>
        <v>0.66</v>
      </c>
      <c r="J534" s="23" t="n">
        <f aca="false">IF(AND(A534&lt;&gt;"",A533=""),J533+1,J533)</f>
        <v>32</v>
      </c>
      <c r="K534" s="23" t="str">
        <f aca="false">IF(C534="M.O.",G534,"")</f>
        <v/>
      </c>
      <c r="L534" s="23" t="str">
        <f aca="false">IF(AND(F534&lt;&gt;"",K534=""),G534,"")</f>
        <v/>
      </c>
      <c r="M534" s="23" t="str">
        <f aca="false">IF(AND(E534="",F534="",D534&lt;&gt;""),A534,"")</f>
        <v/>
      </c>
      <c r="N534" s="23" t="str">
        <f aca="false">IF(M534&lt;&gt;"",SUMIF(J534:J563,J534,K534:K563),"")</f>
        <v/>
      </c>
      <c r="O534" s="23" t="str">
        <f aca="false">IF(M534&lt;&gt;"",SUMIF(J534:J563,J534,L534:L563),"")</f>
        <v/>
      </c>
      <c r="Q534" s="20" t="str">
        <f aca="false">IF(A534="PREÇO TOTAL (c/ taxa):",G534,"")</f>
        <v/>
      </c>
      <c r="AC534" s="22"/>
    </row>
    <row r="535" customFormat="false" ht="14.05" hidden="false" customHeight="true" outlineLevel="0" collapsed="false">
      <c r="A535" s="50" t="s">
        <v>253</v>
      </c>
      <c r="B535" s="50"/>
      <c r="C535" s="50"/>
      <c r="D535" s="50"/>
      <c r="E535" s="50"/>
      <c r="F535" s="50"/>
      <c r="G535" s="51" t="n">
        <v>0</v>
      </c>
      <c r="J535" s="23" t="n">
        <f aca="false">IF(AND(A535&lt;&gt;"",A534=""),J534+1,J534)</f>
        <v>32</v>
      </c>
      <c r="K535" s="23" t="str">
        <f aca="false">IF(C535="M.O.",G535,"")</f>
        <v/>
      </c>
      <c r="L535" s="23" t="str">
        <f aca="false">IF(AND(F535&lt;&gt;"",K535=""),G535,"")</f>
        <v/>
      </c>
      <c r="M535" s="23" t="str">
        <f aca="false">IF(AND(E535="",F535="",D535&lt;&gt;""),A535,"")</f>
        <v/>
      </c>
      <c r="N535" s="23" t="str">
        <f aca="false">IF(M535&lt;&gt;"",SUMIF(J535:J564,J535,K535:K564),"")</f>
        <v/>
      </c>
      <c r="O535" s="23" t="str">
        <f aca="false">IF(M535&lt;&gt;"",SUMIF(J535:J564,J535,L535:L564),"")</f>
        <v/>
      </c>
      <c r="Q535" s="20" t="str">
        <f aca="false">IF(A535="PREÇO TOTAL (c/ taxa):",G535,"")</f>
        <v/>
      </c>
      <c r="AC535" s="22"/>
    </row>
    <row r="536" customFormat="false" ht="14.05" hidden="false" customHeight="true" outlineLevel="0" collapsed="false">
      <c r="A536" s="50" t="s">
        <v>254</v>
      </c>
      <c r="B536" s="50"/>
      <c r="C536" s="50"/>
      <c r="D536" s="50"/>
      <c r="E536" s="50"/>
      <c r="F536" s="50"/>
      <c r="G536" s="51" t="n">
        <f aca="false">SUM(G533:G535)</f>
        <v>0.66</v>
      </c>
      <c r="J536" s="23" t="n">
        <f aca="false">IF(AND(A536&lt;&gt;"",A535=""),J535+1,J535)</f>
        <v>32</v>
      </c>
      <c r="K536" s="23" t="str">
        <f aca="false">IF(C536="M.O.",G536,"")</f>
        <v/>
      </c>
      <c r="L536" s="23" t="str">
        <f aca="false">IF(AND(F536&lt;&gt;"",K536=""),G536,"")</f>
        <v/>
      </c>
      <c r="M536" s="23" t="str">
        <f aca="false">IF(AND(E536="",F536="",D536&lt;&gt;""),A536,"")</f>
        <v/>
      </c>
      <c r="N536" s="23" t="str">
        <f aca="false">IF(M536&lt;&gt;"",SUMIF(J536:J565,J536,K536:K565),"")</f>
        <v/>
      </c>
      <c r="O536" s="23" t="str">
        <f aca="false">IF(M536&lt;&gt;"",SUMIF(J536:J565,J536,L536:L565),"")</f>
        <v/>
      </c>
      <c r="Q536" s="20" t="str">
        <f aca="false">IF(A536="PREÇO TOTAL (c/ taxa):",G536,"")</f>
        <v/>
      </c>
      <c r="AC536" s="22"/>
    </row>
    <row r="537" customFormat="false" ht="14.05" hidden="false" customHeight="true" outlineLevel="0" collapsed="false">
      <c r="A537" s="50" t="s">
        <v>256</v>
      </c>
      <c r="B537" s="50"/>
      <c r="C537" s="50"/>
      <c r="D537" s="50"/>
      <c r="E537" s="50"/>
      <c r="F537" s="50"/>
      <c r="G537" s="51" t="n">
        <f aca="false">G532+G536</f>
        <v>3.28</v>
      </c>
      <c r="J537" s="23" t="n">
        <f aca="false">IF(AND(A537&lt;&gt;"",A536=""),J536+1,J536)</f>
        <v>32</v>
      </c>
      <c r="K537" s="23" t="str">
        <f aca="false">IF(C537="M.O.",G537,"")</f>
        <v/>
      </c>
      <c r="L537" s="23" t="str">
        <f aca="false">IF(AND(F537&lt;&gt;"",K537=""),G537,"")</f>
        <v/>
      </c>
      <c r="M537" s="23" t="str">
        <f aca="false">IF(AND(E537="",F537="",D537&lt;&gt;""),A537,"")</f>
        <v/>
      </c>
      <c r="N537" s="23" t="str">
        <f aca="false">IF(M537&lt;&gt;"",SUMIF(J537:J566,J537,K537:K566),"")</f>
        <v/>
      </c>
      <c r="O537" s="23" t="str">
        <f aca="false">IF(M537&lt;&gt;"",SUMIF(J537:J566,J537,L537:L566),"")</f>
        <v/>
      </c>
      <c r="Q537" s="20" t="str">
        <f aca="false">IF(A537="PREÇO TOTAL (c/ taxa):",G537,"")</f>
        <v/>
      </c>
      <c r="AC537" s="22"/>
    </row>
    <row r="538" customFormat="false" ht="14.05" hidden="false" customHeight="true" outlineLevel="0" collapsed="false">
      <c r="A538" s="50" t="s">
        <v>257</v>
      </c>
      <c r="B538" s="50"/>
      <c r="C538" s="50"/>
      <c r="D538" s="50"/>
      <c r="E538" s="50"/>
      <c r="F538" s="50"/>
      <c r="G538" s="51" t="n">
        <v>100</v>
      </c>
      <c r="J538" s="23" t="n">
        <f aca="false">IF(AND(A538&lt;&gt;"",A537=""),J537+1,J537)</f>
        <v>32</v>
      </c>
      <c r="K538" s="23" t="str">
        <f aca="false">IF(C538="M.O.",G538,"")</f>
        <v/>
      </c>
      <c r="L538" s="23" t="str">
        <f aca="false">IF(AND(F538&lt;&gt;"",K538=""),G538,"")</f>
        <v/>
      </c>
      <c r="M538" s="23" t="str">
        <f aca="false">IF(AND(E538="",F538="",D538&lt;&gt;""),A538,"")</f>
        <v/>
      </c>
      <c r="N538" s="23" t="str">
        <f aca="false">IF(M538&lt;&gt;"",SUMIF(J538:J567,J538,K538:K567),"")</f>
        <v/>
      </c>
      <c r="O538" s="23" t="str">
        <f aca="false">IF(M538&lt;&gt;"",SUMIF(J538:J567,J538,L538:L567),"")</f>
        <v/>
      </c>
      <c r="Q538" s="20" t="str">
        <f aca="false">IF(A538="PREÇO TOTAL (c/ taxa):",G538,"")</f>
        <v/>
      </c>
      <c r="AC538" s="22"/>
    </row>
    <row r="539" customFormat="false" ht="14.05" hidden="false" customHeight="true" outlineLevel="0" collapsed="false">
      <c r="A539" s="50" t="s">
        <v>258</v>
      </c>
      <c r="B539" s="50"/>
      <c r="C539" s="50"/>
      <c r="D539" s="50"/>
      <c r="E539" s="50"/>
      <c r="F539" s="50"/>
      <c r="G539" s="51" t="n">
        <f aca="false">TRUNC(G538*G537,2)</f>
        <v>328</v>
      </c>
      <c r="J539" s="23" t="n">
        <f aca="false">IF(AND(A539&lt;&gt;"",A538=""),J538+1,J538)</f>
        <v>32</v>
      </c>
      <c r="K539" s="23" t="str">
        <f aca="false">IF(C539="M.O.",G539,"")</f>
        <v/>
      </c>
      <c r="L539" s="23" t="str">
        <f aca="false">IF(AND(F539&lt;&gt;"",K539=""),G539,"")</f>
        <v/>
      </c>
      <c r="M539" s="23" t="str">
        <f aca="false">IF(AND(E539="",F539="",D539&lt;&gt;""),A539,"")</f>
        <v/>
      </c>
      <c r="N539" s="23" t="str">
        <f aca="false">IF(M539&lt;&gt;"",SUMIF(J539:J568,J539,K539:K568),"")</f>
        <v/>
      </c>
      <c r="O539" s="23" t="str">
        <f aca="false">IF(M539&lt;&gt;"",SUMIF(J539:J568,J539,L539:L568),"")</f>
        <v/>
      </c>
      <c r="Q539" s="20" t="n">
        <f aca="false">IF(A539="PREÇO TOTAL (c/ taxa):",G539,"")</f>
        <v>328</v>
      </c>
      <c r="AC539" s="22"/>
    </row>
    <row r="540" customFormat="false" ht="14.05" hidden="false" customHeight="true" outlineLevel="0" collapsed="false">
      <c r="A540" s="52"/>
      <c r="B540" s="52"/>
      <c r="C540" s="52"/>
      <c r="D540" s="52"/>
      <c r="E540" s="52"/>
      <c r="F540" s="52"/>
      <c r="G540" s="52"/>
      <c r="J540" s="23" t="n">
        <f aca="false">IF(AND(A540&lt;&gt;"",A539=""),J539+1,J539)</f>
        <v>32</v>
      </c>
      <c r="K540" s="23" t="str">
        <f aca="false">IF(C540="M.O.",G540,"")</f>
        <v/>
      </c>
      <c r="L540" s="23" t="str">
        <f aca="false">IF(AND(F540&lt;&gt;"",K540=""),G540,"")</f>
        <v/>
      </c>
      <c r="M540" s="23" t="str">
        <f aca="false">IF(AND(E540="",F540="",D540&lt;&gt;""),A540,"")</f>
        <v/>
      </c>
      <c r="N540" s="23" t="str">
        <f aca="false">IF(M540&lt;&gt;"",SUMIF(J540:J569,J540,K540:K569),"")</f>
        <v/>
      </c>
      <c r="O540" s="23" t="str">
        <f aca="false">IF(M540&lt;&gt;"",SUMIF(J540:J569,J540,L540:L569),"")</f>
        <v/>
      </c>
      <c r="Q540" s="20" t="str">
        <f aca="false">IF(A540="PREÇO TOTAL (c/ taxa):",G540,"")</f>
        <v/>
      </c>
      <c r="AC540" s="22"/>
    </row>
    <row r="541" customFormat="false" ht="25.35" hidden="false" customHeight="true" outlineLevel="0" collapsed="false">
      <c r="A541" s="44" t="s">
        <v>341</v>
      </c>
      <c r="B541" s="44" t="s">
        <v>342</v>
      </c>
      <c r="C541" s="45" t="s">
        <v>248</v>
      </c>
      <c r="D541" s="45" t="s">
        <v>249</v>
      </c>
      <c r="E541" s="46"/>
      <c r="F541" s="47"/>
      <c r="G541" s="47"/>
      <c r="J541" s="23" t="n">
        <f aca="false">IF(AND(A541&lt;&gt;"",A540=""),J540+1,J540)</f>
        <v>33</v>
      </c>
      <c r="K541" s="23" t="str">
        <f aca="false">IF(C541="M.O.",G541,"")</f>
        <v/>
      </c>
      <c r="L541" s="23" t="str">
        <f aca="false">IF(AND(F541&lt;&gt;"",K541=""),G541,"")</f>
        <v/>
      </c>
      <c r="M541" s="23" t="str">
        <f aca="false">IF(AND(E541="",F541="",D541&lt;&gt;""),A541,"")</f>
        <v>02.04.02</v>
      </c>
      <c r="N541" s="23" t="n">
        <f aca="false">IF(M541&lt;&gt;"",SUMIF(J541:J570,J541,K541:K570),"")</f>
        <v>7.11</v>
      </c>
      <c r="O541" s="23" t="n">
        <f aca="false">IF(M541&lt;&gt;"",SUMIF(J541:J570,J541,L541:L570),"")</f>
        <v>0</v>
      </c>
      <c r="Q541" s="20" t="str">
        <f aca="false">IF(A541="PREÇO TOTAL (c/ taxa):",G541,"")</f>
        <v/>
      </c>
      <c r="AC541" s="22"/>
    </row>
    <row r="542" customFormat="false" ht="14.05" hidden="false" customHeight="true" outlineLevel="0" collapsed="false">
      <c r="A542" s="13" t="n">
        <v>6117</v>
      </c>
      <c r="B542" s="48" t="str">
        <f aca="false">VLOOKUP(A542,Insumos!$A$9:$E$160,2,FALSE())</f>
        <v>AJUDANTE DE CARPINTEIRO</v>
      </c>
      <c r="C542" s="49" t="str">
        <f aca="false">VLOOKUP(A542,Insumos!$A$9:$E$160,3,FALSE())</f>
        <v>M.O.</v>
      </c>
      <c r="D542" s="49" t="str">
        <f aca="false">VLOOKUP(A542,Insumos!$A$9:$E$160,4,FALSE())</f>
        <v>H</v>
      </c>
      <c r="E542" s="46" t="n">
        <v>0.8</v>
      </c>
      <c r="F542" s="47" t="n">
        <f aca="false">VLOOKUP(A542,Insumos!$A$9:$E$160,5,FALSE())</f>
        <v>7.85</v>
      </c>
      <c r="G542" s="47" t="n">
        <f aca="false">TRUNC(E542*F542,2)</f>
        <v>6.28</v>
      </c>
      <c r="J542" s="23" t="n">
        <f aca="false">IF(AND(A542&lt;&gt;"",A541=""),J541+1,J541)</f>
        <v>33</v>
      </c>
      <c r="K542" s="23" t="n">
        <f aca="false">IF(C542="M.O.",G542,"")</f>
        <v>6.28</v>
      </c>
      <c r="L542" s="23" t="str">
        <f aca="false">IF(AND(F542&lt;&gt;"",K542=""),G542,"")</f>
        <v/>
      </c>
      <c r="M542" s="23" t="str">
        <f aca="false">IF(AND(E542="",F542="",D542&lt;&gt;""),A542,"")</f>
        <v/>
      </c>
      <c r="N542" s="23" t="str">
        <f aca="false">IF(M542&lt;&gt;"",SUMIF(J542:J571,J542,K542:K571),"")</f>
        <v/>
      </c>
      <c r="O542" s="23" t="str">
        <f aca="false">IF(M542&lt;&gt;"",SUMIF(J542:J571,J542,L542:L571),"")</f>
        <v/>
      </c>
      <c r="Q542" s="20" t="str">
        <f aca="false">IF(A542="PREÇO TOTAL (c/ taxa):",G542,"")</f>
        <v/>
      </c>
      <c r="AC542" s="22"/>
    </row>
    <row r="543" customFormat="false" ht="14.05" hidden="false" customHeight="true" outlineLevel="0" collapsed="false">
      <c r="A543" s="13" t="n">
        <v>1213</v>
      </c>
      <c r="B543" s="48" t="str">
        <f aca="false">VLOOKUP(A543,Insumos!$A$9:$E$160,2,FALSE())</f>
        <v>CARPINTEIRO DE FORMAS</v>
      </c>
      <c r="C543" s="49" t="str">
        <f aca="false">VLOOKUP(A543,Insumos!$A$9:$E$160,3,FALSE())</f>
        <v>M.O.</v>
      </c>
      <c r="D543" s="49" t="str">
        <f aca="false">VLOOKUP(A543,Insumos!$A$9:$E$160,4,FALSE())</f>
        <v>H</v>
      </c>
      <c r="E543" s="46" t="n">
        <v>0.08</v>
      </c>
      <c r="F543" s="47" t="n">
        <f aca="false">VLOOKUP(A543,Insumos!$A$9:$E$160,5,FALSE())</f>
        <v>10.44</v>
      </c>
      <c r="G543" s="47" t="n">
        <f aca="false">TRUNC(E543*F543,2)</f>
        <v>0.83</v>
      </c>
      <c r="J543" s="23" t="n">
        <f aca="false">IF(AND(A543&lt;&gt;"",A542=""),J542+1,J542)</f>
        <v>33</v>
      </c>
      <c r="K543" s="23" t="n">
        <f aca="false">IF(C543="M.O.",G543,"")</f>
        <v>0.83</v>
      </c>
      <c r="L543" s="23" t="str">
        <f aca="false">IF(AND(F543&lt;&gt;"",K543=""),G543,"")</f>
        <v/>
      </c>
      <c r="M543" s="23" t="str">
        <f aca="false">IF(AND(E543="",F543="",D543&lt;&gt;""),A543,"")</f>
        <v/>
      </c>
      <c r="N543" s="23" t="str">
        <f aca="false">IF(M543&lt;&gt;"",SUMIF(J543:J572,J543,K543:K572),"")</f>
        <v/>
      </c>
      <c r="O543" s="23" t="str">
        <f aca="false">IF(M543&lt;&gt;"",SUMIF(J543:J572,J543,L543:L572),"")</f>
        <v/>
      </c>
      <c r="Q543" s="20" t="str">
        <f aca="false">IF(A543="PREÇO TOTAL (c/ taxa):",G543,"")</f>
        <v/>
      </c>
      <c r="AC543" s="22"/>
    </row>
    <row r="544" customFormat="false" ht="14.05" hidden="false" customHeight="true" outlineLevel="0" collapsed="false">
      <c r="A544" s="50" t="s">
        <v>229</v>
      </c>
      <c r="B544" s="50"/>
      <c r="C544" s="50"/>
      <c r="D544" s="50"/>
      <c r="E544" s="50"/>
      <c r="F544" s="50"/>
      <c r="G544" s="51" t="n">
        <f aca="false">SUMIF(J495:J543,J544,K495:K543)</f>
        <v>7.11</v>
      </c>
      <c r="J544" s="23" t="n">
        <f aca="false">IF(AND(A544&lt;&gt;"",A543=""),J543+1,J543)</f>
        <v>33</v>
      </c>
      <c r="K544" s="23" t="str">
        <f aca="false">IF(C544="M.O.",G544,"")</f>
        <v/>
      </c>
      <c r="L544" s="23" t="str">
        <f aca="false">IF(AND(F544&lt;&gt;"",K544=""),G544,"")</f>
        <v/>
      </c>
      <c r="M544" s="23" t="str">
        <f aca="false">IF(AND(E544="",F544="",D544&lt;&gt;""),A544,"")</f>
        <v/>
      </c>
      <c r="N544" s="23" t="str">
        <f aca="false">IF(M544&lt;&gt;"",SUMIF(J544:J573,J544,K544:K573),"")</f>
        <v/>
      </c>
      <c r="O544" s="23" t="str">
        <f aca="false">IF(M544&lt;&gt;"",SUMIF(J544:J573,J544,L544:L573),"")</f>
        <v/>
      </c>
      <c r="Q544" s="20" t="str">
        <f aca="false">IF(A544="PREÇO TOTAL (c/ taxa):",G544,"")</f>
        <v/>
      </c>
      <c r="AC544" s="22"/>
    </row>
    <row r="545" customFormat="false" ht="14.05" hidden="false" customHeight="true" outlineLevel="0" collapsed="false">
      <c r="A545" s="50" t="s">
        <v>232</v>
      </c>
      <c r="B545" s="50"/>
      <c r="C545" s="50"/>
      <c r="D545" s="50"/>
      <c r="E545" s="50"/>
      <c r="F545" s="50"/>
      <c r="G545" s="51" t="n">
        <f aca="false">SUMIF(J496:J544,J545,L496:L544)</f>
        <v>0</v>
      </c>
      <c r="J545" s="23" t="n">
        <f aca="false">IF(AND(A545&lt;&gt;"",A544=""),J544+1,J544)</f>
        <v>33</v>
      </c>
      <c r="K545" s="23" t="str">
        <f aca="false">IF(C545="M.O.",G545,"")</f>
        <v/>
      </c>
      <c r="L545" s="23" t="str">
        <f aca="false">IF(AND(F545&lt;&gt;"",K545=""),G545,"")</f>
        <v/>
      </c>
      <c r="M545" s="23" t="str">
        <f aca="false">IF(AND(E545="",F545="",D545&lt;&gt;""),A545,"")</f>
        <v/>
      </c>
      <c r="N545" s="23" t="str">
        <f aca="false">IF(M545&lt;&gt;"",SUMIF(J545:J574,J545,K545:K574),"")</f>
        <v/>
      </c>
      <c r="O545" s="23" t="str">
        <f aca="false">IF(M545&lt;&gt;"",SUMIF(J545:J574,J545,L545:L574),"")</f>
        <v/>
      </c>
      <c r="Q545" s="20" t="str">
        <f aca="false">IF(A545="PREÇO TOTAL (c/ taxa):",G545,"")</f>
        <v/>
      </c>
      <c r="AC545" s="22"/>
    </row>
    <row r="546" customFormat="false" ht="14.05" hidden="false" customHeight="true" outlineLevel="0" collapsed="false">
      <c r="A546" s="50" t="s">
        <v>250</v>
      </c>
      <c r="B546" s="50"/>
      <c r="C546" s="50"/>
      <c r="D546" s="50"/>
      <c r="E546" s="50"/>
      <c r="F546" s="50"/>
      <c r="G546" s="51" t="n">
        <f aca="false">SUM(G544:G545)</f>
        <v>7.11</v>
      </c>
      <c r="J546" s="23" t="n">
        <f aca="false">IF(AND(A546&lt;&gt;"",A545=""),J545+1,J545)</f>
        <v>33</v>
      </c>
      <c r="K546" s="23" t="str">
        <f aca="false">IF(C546="M.O.",G546,"")</f>
        <v/>
      </c>
      <c r="L546" s="23" t="str">
        <f aca="false">IF(AND(F546&lt;&gt;"",K546=""),G546,"")</f>
        <v/>
      </c>
      <c r="M546" s="23" t="str">
        <f aca="false">IF(AND(E546="",F546="",D546&lt;&gt;""),A546,"")</f>
        <v/>
      </c>
      <c r="N546" s="23" t="str">
        <f aca="false">IF(M546&lt;&gt;"",SUMIF(J546:J575,J546,K546:K575),"")</f>
        <v/>
      </c>
      <c r="O546" s="23" t="str">
        <f aca="false">IF(M546&lt;&gt;"",SUMIF(J546:J575,J546,L546:L575),"")</f>
        <v/>
      </c>
      <c r="Q546" s="20" t="str">
        <f aca="false">IF(A546="PREÇO TOTAL (c/ taxa):",G546,"")</f>
        <v/>
      </c>
      <c r="AC546" s="22"/>
    </row>
    <row r="547" customFormat="false" ht="14.05" hidden="false" customHeight="true" outlineLevel="0" collapsed="false">
      <c r="A547" s="50" t="s">
        <v>251</v>
      </c>
      <c r="B547" s="50"/>
      <c r="C547" s="50"/>
      <c r="D547" s="50"/>
      <c r="E547" s="50"/>
      <c r="F547" s="50"/>
      <c r="G547" s="51" t="n">
        <v>0</v>
      </c>
      <c r="J547" s="23" t="n">
        <f aca="false">IF(AND(A547&lt;&gt;"",A546=""),J546+1,J546)</f>
        <v>33</v>
      </c>
      <c r="K547" s="23" t="str">
        <f aca="false">IF(C547="M.O.",G547,"")</f>
        <v/>
      </c>
      <c r="L547" s="23" t="str">
        <f aca="false">IF(AND(F547&lt;&gt;"",K547=""),G547,"")</f>
        <v/>
      </c>
      <c r="M547" s="23" t="str">
        <f aca="false">IF(AND(E547="",F547="",D547&lt;&gt;""),A547,"")</f>
        <v/>
      </c>
      <c r="N547" s="23" t="str">
        <f aca="false">IF(M547&lt;&gt;"",SUMIF(J547:J576,J547,K547:K576),"")</f>
        <v/>
      </c>
      <c r="O547" s="23" t="str">
        <f aca="false">IF(M547&lt;&gt;"",SUMIF(J547:J576,J547,L547:L576),"")</f>
        <v/>
      </c>
      <c r="Q547" s="20" t="str">
        <f aca="false">IF(A547="PREÇO TOTAL (c/ taxa):",G547,"")</f>
        <v/>
      </c>
      <c r="AC547" s="22"/>
    </row>
    <row r="548" customFormat="false" ht="14.05" hidden="false" customHeight="true" outlineLevel="0" collapsed="false">
      <c r="A548" s="50" t="s">
        <v>252</v>
      </c>
      <c r="B548" s="50"/>
      <c r="C548" s="50"/>
      <c r="D548" s="50"/>
      <c r="E548" s="50"/>
      <c r="F548" s="50"/>
      <c r="G548" s="51" t="n">
        <f aca="false">TRUNC(G546*$G$9,2)</f>
        <v>1.79</v>
      </c>
      <c r="J548" s="23" t="n">
        <f aca="false">IF(AND(A548&lt;&gt;"",A547=""),J547+1,J547)</f>
        <v>33</v>
      </c>
      <c r="K548" s="23" t="str">
        <f aca="false">IF(C548="M.O.",G548,"")</f>
        <v/>
      </c>
      <c r="L548" s="23" t="str">
        <f aca="false">IF(AND(F548&lt;&gt;"",K548=""),G548,"")</f>
        <v/>
      </c>
      <c r="M548" s="23" t="str">
        <f aca="false">IF(AND(E548="",F548="",D548&lt;&gt;""),A548,"")</f>
        <v/>
      </c>
      <c r="N548" s="23" t="str">
        <f aca="false">IF(M548&lt;&gt;"",SUMIF(J548:J577,J548,K548:K577),"")</f>
        <v/>
      </c>
      <c r="O548" s="23" t="str">
        <f aca="false">IF(M548&lt;&gt;"",SUMIF(J548:J577,J548,L548:L577),"")</f>
        <v/>
      </c>
      <c r="Q548" s="20" t="str">
        <f aca="false">IF(A548="PREÇO TOTAL (c/ taxa):",G548,"")</f>
        <v/>
      </c>
      <c r="AC548" s="22"/>
    </row>
    <row r="549" customFormat="false" ht="14.05" hidden="false" customHeight="true" outlineLevel="0" collapsed="false">
      <c r="A549" s="50" t="s">
        <v>253</v>
      </c>
      <c r="B549" s="50"/>
      <c r="C549" s="50"/>
      <c r="D549" s="50"/>
      <c r="E549" s="50"/>
      <c r="F549" s="50"/>
      <c r="G549" s="51" t="n">
        <v>0</v>
      </c>
      <c r="J549" s="23" t="n">
        <f aca="false">IF(AND(A549&lt;&gt;"",A548=""),J548+1,J548)</f>
        <v>33</v>
      </c>
      <c r="K549" s="23" t="str">
        <f aca="false">IF(C549="M.O.",G549,"")</f>
        <v/>
      </c>
      <c r="L549" s="23" t="str">
        <f aca="false">IF(AND(F549&lt;&gt;"",K549=""),G549,"")</f>
        <v/>
      </c>
      <c r="M549" s="23" t="str">
        <f aca="false">IF(AND(E549="",F549="",D549&lt;&gt;""),A549,"")</f>
        <v/>
      </c>
      <c r="N549" s="23" t="str">
        <f aca="false">IF(M549&lt;&gt;"",SUMIF(J549:J578,J549,K549:K578),"")</f>
        <v/>
      </c>
      <c r="O549" s="23" t="str">
        <f aca="false">IF(M549&lt;&gt;"",SUMIF(J549:J578,J549,L549:L578),"")</f>
        <v/>
      </c>
      <c r="Q549" s="20" t="str">
        <f aca="false">IF(A549="PREÇO TOTAL (c/ taxa):",G549,"")</f>
        <v/>
      </c>
      <c r="AC549" s="22"/>
    </row>
    <row r="550" customFormat="false" ht="14.05" hidden="false" customHeight="true" outlineLevel="0" collapsed="false">
      <c r="A550" s="50" t="s">
        <v>254</v>
      </c>
      <c r="B550" s="50"/>
      <c r="C550" s="50"/>
      <c r="D550" s="50"/>
      <c r="E550" s="50"/>
      <c r="F550" s="50"/>
      <c r="G550" s="51" t="n">
        <f aca="false">SUM(G547:G549)</f>
        <v>1.79</v>
      </c>
      <c r="J550" s="23" t="n">
        <f aca="false">IF(AND(A550&lt;&gt;"",A549=""),J549+1,J549)</f>
        <v>33</v>
      </c>
      <c r="K550" s="23" t="str">
        <f aca="false">IF(C550="M.O.",G550,"")</f>
        <v/>
      </c>
      <c r="L550" s="23" t="str">
        <f aca="false">IF(AND(F550&lt;&gt;"",K550=""),G550,"")</f>
        <v/>
      </c>
      <c r="M550" s="23" t="str">
        <f aca="false">IF(AND(E550="",F550="",D550&lt;&gt;""),A550,"")</f>
        <v/>
      </c>
      <c r="N550" s="23" t="str">
        <f aca="false">IF(M550&lt;&gt;"",SUMIF(J550:J579,J550,K550:K579),"")</f>
        <v/>
      </c>
      <c r="O550" s="23" t="str">
        <f aca="false">IF(M550&lt;&gt;"",SUMIF(J550:J579,J550,L550:L579),"")</f>
        <v/>
      </c>
      <c r="Q550" s="20" t="str">
        <f aca="false">IF(A550="PREÇO TOTAL (c/ taxa):",G550,"")</f>
        <v/>
      </c>
      <c r="AC550" s="22"/>
    </row>
    <row r="551" customFormat="false" ht="14.05" hidden="false" customHeight="true" outlineLevel="0" collapsed="false">
      <c r="A551" s="50" t="s">
        <v>256</v>
      </c>
      <c r="B551" s="50"/>
      <c r="C551" s="50"/>
      <c r="D551" s="50"/>
      <c r="E551" s="50"/>
      <c r="F551" s="50"/>
      <c r="G551" s="51" t="n">
        <f aca="false">G546+G550</f>
        <v>8.9</v>
      </c>
      <c r="J551" s="23" t="n">
        <f aca="false">IF(AND(A551&lt;&gt;"",A550=""),J550+1,J550)</f>
        <v>33</v>
      </c>
      <c r="K551" s="23" t="str">
        <f aca="false">IF(C551="M.O.",G551,"")</f>
        <v/>
      </c>
      <c r="L551" s="23" t="str">
        <f aca="false">IF(AND(F551&lt;&gt;"",K551=""),G551,"")</f>
        <v/>
      </c>
      <c r="M551" s="23" t="str">
        <f aca="false">IF(AND(E551="",F551="",D551&lt;&gt;""),A551,"")</f>
        <v/>
      </c>
      <c r="N551" s="23" t="str">
        <f aca="false">IF(M551&lt;&gt;"",SUMIF(J551:J580,J551,K551:K580),"")</f>
        <v/>
      </c>
      <c r="O551" s="23" t="str">
        <f aca="false">IF(M551&lt;&gt;"",SUMIF(J551:J580,J551,L551:L580),"")</f>
        <v/>
      </c>
      <c r="Q551" s="20" t="str">
        <f aca="false">IF(A551="PREÇO TOTAL (c/ taxa):",G551,"")</f>
        <v/>
      </c>
      <c r="AC551" s="22"/>
    </row>
    <row r="552" customFormat="false" ht="14.05" hidden="false" customHeight="true" outlineLevel="0" collapsed="false">
      <c r="A552" s="50" t="s">
        <v>257</v>
      </c>
      <c r="B552" s="50"/>
      <c r="C552" s="50"/>
      <c r="D552" s="50"/>
      <c r="E552" s="50"/>
      <c r="F552" s="50"/>
      <c r="G552" s="51" t="n">
        <v>50</v>
      </c>
      <c r="J552" s="23" t="n">
        <f aca="false">IF(AND(A552&lt;&gt;"",A551=""),J551+1,J551)</f>
        <v>33</v>
      </c>
      <c r="K552" s="23" t="str">
        <f aca="false">IF(C552="M.O.",G552,"")</f>
        <v/>
      </c>
      <c r="L552" s="23" t="str">
        <f aca="false">IF(AND(F552&lt;&gt;"",K552=""),G552,"")</f>
        <v/>
      </c>
      <c r="M552" s="23" t="str">
        <f aca="false">IF(AND(E552="",F552="",D552&lt;&gt;""),A552,"")</f>
        <v/>
      </c>
      <c r="N552" s="23" t="str">
        <f aca="false">IF(M552&lt;&gt;"",SUMIF(J552:J581,J552,K552:K581),"")</f>
        <v/>
      </c>
      <c r="O552" s="23" t="str">
        <f aca="false">IF(M552&lt;&gt;"",SUMIF(J552:J581,J552,L552:L581),"")</f>
        <v/>
      </c>
      <c r="Q552" s="20" t="str">
        <f aca="false">IF(A552="PREÇO TOTAL (c/ taxa):",G552,"")</f>
        <v/>
      </c>
      <c r="AC552" s="22"/>
    </row>
    <row r="553" customFormat="false" ht="14.05" hidden="false" customHeight="true" outlineLevel="0" collapsed="false">
      <c r="A553" s="50" t="s">
        <v>258</v>
      </c>
      <c r="B553" s="50"/>
      <c r="C553" s="50"/>
      <c r="D553" s="50"/>
      <c r="E553" s="50"/>
      <c r="F553" s="50"/>
      <c r="G553" s="51" t="n">
        <f aca="false">TRUNC(G552*G551,2)</f>
        <v>445</v>
      </c>
      <c r="J553" s="23" t="n">
        <f aca="false">IF(AND(A553&lt;&gt;"",A552=""),J552+1,J552)</f>
        <v>33</v>
      </c>
      <c r="K553" s="23" t="str">
        <f aca="false">IF(C553="M.O.",G553,"")</f>
        <v/>
      </c>
      <c r="L553" s="23" t="str">
        <f aca="false">IF(AND(F553&lt;&gt;"",K553=""),G553,"")</f>
        <v/>
      </c>
      <c r="M553" s="23" t="str">
        <f aca="false">IF(AND(E553="",F553="",D553&lt;&gt;""),A553,"")</f>
        <v/>
      </c>
      <c r="N553" s="23" t="str">
        <f aca="false">IF(M553&lt;&gt;"",SUMIF(J553:J582,J553,K553:K582),"")</f>
        <v/>
      </c>
      <c r="O553" s="23" t="str">
        <f aca="false">IF(M553&lt;&gt;"",SUMIF(J553:J582,J553,L553:L582),"")</f>
        <v/>
      </c>
      <c r="Q553" s="20" t="n">
        <f aca="false">IF(A553="PREÇO TOTAL (c/ taxa):",G553,"")</f>
        <v>445</v>
      </c>
      <c r="AC553" s="22"/>
    </row>
    <row r="554" customFormat="false" ht="14.05" hidden="false" customHeight="true" outlineLevel="0" collapsed="false">
      <c r="A554" s="52"/>
      <c r="B554" s="52"/>
      <c r="C554" s="52"/>
      <c r="D554" s="52"/>
      <c r="E554" s="52"/>
      <c r="F554" s="52"/>
      <c r="G554" s="52"/>
      <c r="J554" s="23" t="n">
        <f aca="false">IF(AND(A554&lt;&gt;"",A553=""),J553+1,J553)</f>
        <v>33</v>
      </c>
      <c r="K554" s="23" t="str">
        <f aca="false">IF(C554="M.O.",G554,"")</f>
        <v/>
      </c>
      <c r="L554" s="23" t="str">
        <f aca="false">IF(AND(F554&lt;&gt;"",K554=""),G554,"")</f>
        <v/>
      </c>
      <c r="M554" s="23" t="str">
        <f aca="false">IF(AND(E554="",F554="",D554&lt;&gt;""),A554,"")</f>
        <v/>
      </c>
      <c r="N554" s="23" t="str">
        <f aca="false">IF(M554&lt;&gt;"",SUMIF(J554:J583,J554,K554:K583),"")</f>
        <v/>
      </c>
      <c r="O554" s="23" t="str">
        <f aca="false">IF(M554&lt;&gt;"",SUMIF(J554:J583,J554,L554:L583),"")</f>
        <v/>
      </c>
      <c r="Q554" s="20" t="str">
        <f aca="false">IF(A554="PREÇO TOTAL (c/ taxa):",G554,"")</f>
        <v/>
      </c>
      <c r="AC554" s="22"/>
    </row>
    <row r="555" customFormat="false" ht="25.35" hidden="false" customHeight="true" outlineLevel="0" collapsed="false">
      <c r="A555" s="44" t="s">
        <v>343</v>
      </c>
      <c r="B555" s="44" t="s">
        <v>344</v>
      </c>
      <c r="C555" s="45" t="s">
        <v>248</v>
      </c>
      <c r="D555" s="45" t="s">
        <v>249</v>
      </c>
      <c r="E555" s="46"/>
      <c r="F555" s="47"/>
      <c r="G555" s="47"/>
      <c r="J555" s="23" t="n">
        <f aca="false">IF(AND(A555&lt;&gt;"",A554=""),J554+1,J554)</f>
        <v>34</v>
      </c>
      <c r="K555" s="23" t="str">
        <f aca="false">IF(C555="M.O.",G555,"")</f>
        <v/>
      </c>
      <c r="L555" s="23" t="str">
        <f aca="false">IF(AND(F555&lt;&gt;"",K555=""),G555,"")</f>
        <v/>
      </c>
      <c r="M555" s="23" t="str">
        <f aca="false">IF(AND(E555="",F555="",D555&lt;&gt;""),A555,"")</f>
        <v>02.04.03</v>
      </c>
      <c r="N555" s="23" t="n">
        <f aca="false">IF(M555&lt;&gt;"",SUMIF(J555:J584,J555,K555:K584),"")</f>
        <v>3.59</v>
      </c>
      <c r="O555" s="23" t="n">
        <f aca="false">IF(M555&lt;&gt;"",SUMIF(J555:J584,J555,L555:L584),"")</f>
        <v>0</v>
      </c>
      <c r="Q555" s="20" t="str">
        <f aca="false">IF(A555="PREÇO TOTAL (c/ taxa):",G555,"")</f>
        <v/>
      </c>
      <c r="AC555" s="22"/>
    </row>
    <row r="556" customFormat="false" ht="14.05" hidden="false" customHeight="true" outlineLevel="0" collapsed="false">
      <c r="A556" s="13" t="n">
        <v>1214</v>
      </c>
      <c r="B556" s="48" t="str">
        <f aca="false">VLOOKUP(A556,Insumos!$A$9:$E$160,2,FALSE())</f>
        <v>CARPINTEIRO DE ESQUADRIA</v>
      </c>
      <c r="C556" s="49" t="str">
        <f aca="false">VLOOKUP(A556,Insumos!$A$9:$E$160,3,FALSE())</f>
        <v>M.O.</v>
      </c>
      <c r="D556" s="49" t="str">
        <f aca="false">VLOOKUP(A556,Insumos!$A$9:$E$160,4,FALSE())</f>
        <v>H</v>
      </c>
      <c r="E556" s="46" t="n">
        <v>0.2</v>
      </c>
      <c r="F556" s="47" t="n">
        <f aca="false">VLOOKUP(A556,Insumos!$A$9:$E$160,5,FALSE())</f>
        <v>10.28</v>
      </c>
      <c r="G556" s="47" t="n">
        <f aca="false">TRUNC(E556*F556,2)</f>
        <v>2.05</v>
      </c>
      <c r="J556" s="23" t="n">
        <f aca="false">IF(AND(A556&lt;&gt;"",A555=""),J555+1,J555)</f>
        <v>34</v>
      </c>
      <c r="K556" s="23" t="n">
        <f aca="false">IF(C556="M.O.",G556,"")</f>
        <v>2.05</v>
      </c>
      <c r="L556" s="23" t="str">
        <f aca="false">IF(AND(F556&lt;&gt;"",K556=""),G556,"")</f>
        <v/>
      </c>
      <c r="M556" s="23" t="str">
        <f aca="false">IF(AND(E556="",F556="",D556&lt;&gt;""),A556,"")</f>
        <v/>
      </c>
      <c r="N556" s="23" t="str">
        <f aca="false">IF(M556&lt;&gt;"",SUMIF(J556:J585,J556,K556:K585),"")</f>
        <v/>
      </c>
      <c r="O556" s="23" t="str">
        <f aca="false">IF(M556&lt;&gt;"",SUMIF(J556:J585,J556,L556:L585),"")</f>
        <v/>
      </c>
      <c r="Q556" s="20" t="str">
        <f aca="false">IF(A556="PREÇO TOTAL (c/ taxa):",G556,"")</f>
        <v/>
      </c>
      <c r="AC556" s="22"/>
    </row>
    <row r="557" customFormat="false" ht="14.05" hidden="false" customHeight="true" outlineLevel="0" collapsed="false">
      <c r="A557" s="13" t="n">
        <v>6115</v>
      </c>
      <c r="B557" s="48" t="str">
        <f aca="false">VLOOKUP(A557,Insumos!$A$9:$E$160,2,FALSE())</f>
        <v>AJUDANTE</v>
      </c>
      <c r="C557" s="49" t="str">
        <f aca="false">VLOOKUP(A557,Insumos!$A$9:$E$160,3,FALSE())</f>
        <v>M.O.</v>
      </c>
      <c r="D557" s="49" t="str">
        <f aca="false">VLOOKUP(A557,Insumos!$A$9:$E$160,4,FALSE())</f>
        <v>H</v>
      </c>
      <c r="E557" s="46" t="n">
        <v>0.2</v>
      </c>
      <c r="F557" s="47" t="n">
        <f aca="false">VLOOKUP(A557,Insumos!$A$9:$E$160,5,FALSE())</f>
        <v>7.72</v>
      </c>
      <c r="G557" s="47" t="n">
        <f aca="false">TRUNC(E557*F557,2)</f>
        <v>1.54</v>
      </c>
      <c r="J557" s="23" t="n">
        <f aca="false">IF(AND(A557&lt;&gt;"",A556=""),J556+1,J556)</f>
        <v>34</v>
      </c>
      <c r="K557" s="23" t="n">
        <f aca="false">IF(C557="M.O.",G557,"")</f>
        <v>1.54</v>
      </c>
      <c r="L557" s="23" t="str">
        <f aca="false">IF(AND(F557&lt;&gt;"",K557=""),G557,"")</f>
        <v/>
      </c>
      <c r="M557" s="23" t="str">
        <f aca="false">IF(AND(E557="",F557="",D557&lt;&gt;""),A557,"")</f>
        <v/>
      </c>
      <c r="N557" s="23" t="str">
        <f aca="false">IF(M557&lt;&gt;"",SUMIF(J557:J586,J557,K557:K586),"")</f>
        <v/>
      </c>
      <c r="O557" s="23" t="str">
        <f aca="false">IF(M557&lt;&gt;"",SUMIF(J557:J586,J557,L557:L586),"")</f>
        <v/>
      </c>
      <c r="Q557" s="20" t="str">
        <f aca="false">IF(A557="PREÇO TOTAL (c/ taxa):",G557,"")</f>
        <v/>
      </c>
      <c r="AC557" s="22"/>
    </row>
    <row r="558" customFormat="false" ht="14.05" hidden="false" customHeight="true" outlineLevel="0" collapsed="false">
      <c r="A558" s="50" t="s">
        <v>229</v>
      </c>
      <c r="B558" s="50"/>
      <c r="C558" s="50"/>
      <c r="D558" s="50"/>
      <c r="E558" s="50"/>
      <c r="F558" s="50"/>
      <c r="G558" s="51" t="n">
        <f aca="false">SUMIF(J509:J557,J558,K509:K557)</f>
        <v>3.59</v>
      </c>
      <c r="J558" s="23" t="n">
        <f aca="false">IF(AND(A558&lt;&gt;"",A557=""),J557+1,J557)</f>
        <v>34</v>
      </c>
      <c r="K558" s="23" t="str">
        <f aca="false">IF(C558="M.O.",G558,"")</f>
        <v/>
      </c>
      <c r="L558" s="23" t="str">
        <f aca="false">IF(AND(F558&lt;&gt;"",K558=""),G558,"")</f>
        <v/>
      </c>
      <c r="M558" s="23" t="str">
        <f aca="false">IF(AND(E558="",F558="",D558&lt;&gt;""),A558,"")</f>
        <v/>
      </c>
      <c r="N558" s="23" t="str">
        <f aca="false">IF(M558&lt;&gt;"",SUMIF(J558:J587,J558,K558:K587),"")</f>
        <v/>
      </c>
      <c r="O558" s="23" t="str">
        <f aca="false">IF(M558&lt;&gt;"",SUMIF(J558:J587,J558,L558:L587),"")</f>
        <v/>
      </c>
      <c r="Q558" s="20" t="str">
        <f aca="false">IF(A558="PREÇO TOTAL (c/ taxa):",G558,"")</f>
        <v/>
      </c>
      <c r="AC558" s="22"/>
    </row>
    <row r="559" customFormat="false" ht="14.05" hidden="false" customHeight="true" outlineLevel="0" collapsed="false">
      <c r="A559" s="50" t="s">
        <v>232</v>
      </c>
      <c r="B559" s="50"/>
      <c r="C559" s="50"/>
      <c r="D559" s="50"/>
      <c r="E559" s="50"/>
      <c r="F559" s="50"/>
      <c r="G559" s="51" t="n">
        <f aca="false">SUMIF(J510:J558,J559,L510:L558)</f>
        <v>0</v>
      </c>
      <c r="J559" s="23" t="n">
        <f aca="false">IF(AND(A559&lt;&gt;"",A558=""),J558+1,J558)</f>
        <v>34</v>
      </c>
      <c r="K559" s="23" t="str">
        <f aca="false">IF(C559="M.O.",G559,"")</f>
        <v/>
      </c>
      <c r="L559" s="23" t="str">
        <f aca="false">IF(AND(F559&lt;&gt;"",K559=""),G559,"")</f>
        <v/>
      </c>
      <c r="M559" s="23" t="str">
        <f aca="false">IF(AND(E559="",F559="",D559&lt;&gt;""),A559,"")</f>
        <v/>
      </c>
      <c r="N559" s="23" t="str">
        <f aca="false">IF(M559&lt;&gt;"",SUMIF(J559:J588,J559,K559:K588),"")</f>
        <v/>
      </c>
      <c r="O559" s="23" t="str">
        <f aca="false">IF(M559&lt;&gt;"",SUMIF(J559:J588,J559,L559:L588),"")</f>
        <v/>
      </c>
      <c r="Q559" s="20" t="str">
        <f aca="false">IF(A559="PREÇO TOTAL (c/ taxa):",G559,"")</f>
        <v/>
      </c>
      <c r="AC559" s="22"/>
    </row>
    <row r="560" customFormat="false" ht="14.05" hidden="false" customHeight="true" outlineLevel="0" collapsed="false">
      <c r="A560" s="50" t="s">
        <v>250</v>
      </c>
      <c r="B560" s="50"/>
      <c r="C560" s="50"/>
      <c r="D560" s="50"/>
      <c r="E560" s="50"/>
      <c r="F560" s="50"/>
      <c r="G560" s="51" t="n">
        <f aca="false">SUM(G558:G559)</f>
        <v>3.59</v>
      </c>
      <c r="J560" s="23" t="n">
        <f aca="false">IF(AND(A560&lt;&gt;"",A559=""),J559+1,J559)</f>
        <v>34</v>
      </c>
      <c r="K560" s="23" t="str">
        <f aca="false">IF(C560="M.O.",G560,"")</f>
        <v/>
      </c>
      <c r="L560" s="23" t="str">
        <f aca="false">IF(AND(F560&lt;&gt;"",K560=""),G560,"")</f>
        <v/>
      </c>
      <c r="M560" s="23" t="str">
        <f aca="false">IF(AND(E560="",F560="",D560&lt;&gt;""),A560,"")</f>
        <v/>
      </c>
      <c r="N560" s="23" t="str">
        <f aca="false">IF(M560&lt;&gt;"",SUMIF(J560:J589,J560,K560:K589),"")</f>
        <v/>
      </c>
      <c r="O560" s="23" t="str">
        <f aca="false">IF(M560&lt;&gt;"",SUMIF(J560:J589,J560,L560:L589),"")</f>
        <v/>
      </c>
      <c r="Q560" s="20" t="str">
        <f aca="false">IF(A560="PREÇO TOTAL (c/ taxa):",G560,"")</f>
        <v/>
      </c>
      <c r="AC560" s="22"/>
    </row>
    <row r="561" customFormat="false" ht="14.05" hidden="false" customHeight="true" outlineLevel="0" collapsed="false">
      <c r="A561" s="50" t="s">
        <v>251</v>
      </c>
      <c r="B561" s="50"/>
      <c r="C561" s="50"/>
      <c r="D561" s="50"/>
      <c r="E561" s="50"/>
      <c r="F561" s="50"/>
      <c r="G561" s="51" t="n">
        <v>0</v>
      </c>
      <c r="J561" s="23" t="n">
        <f aca="false">IF(AND(A561&lt;&gt;"",A560=""),J560+1,J560)</f>
        <v>34</v>
      </c>
      <c r="K561" s="23" t="str">
        <f aca="false">IF(C561="M.O.",G561,"")</f>
        <v/>
      </c>
      <c r="L561" s="23" t="str">
        <f aca="false">IF(AND(F561&lt;&gt;"",K561=""),G561,"")</f>
        <v/>
      </c>
      <c r="M561" s="23" t="str">
        <f aca="false">IF(AND(E561="",F561="",D561&lt;&gt;""),A561,"")</f>
        <v/>
      </c>
      <c r="N561" s="23" t="str">
        <f aca="false">IF(M561&lt;&gt;"",SUMIF(J561:J590,J561,K561:K590),"")</f>
        <v/>
      </c>
      <c r="O561" s="23" t="str">
        <f aca="false">IF(M561&lt;&gt;"",SUMIF(J561:J590,J561,L561:L590),"")</f>
        <v/>
      </c>
      <c r="Q561" s="20" t="str">
        <f aca="false">IF(A561="PREÇO TOTAL (c/ taxa):",G561,"")</f>
        <v/>
      </c>
      <c r="AC561" s="22"/>
    </row>
    <row r="562" customFormat="false" ht="14.05" hidden="false" customHeight="true" outlineLevel="0" collapsed="false">
      <c r="A562" s="50" t="s">
        <v>252</v>
      </c>
      <c r="B562" s="50"/>
      <c r="C562" s="50"/>
      <c r="D562" s="50"/>
      <c r="E562" s="50"/>
      <c r="F562" s="50"/>
      <c r="G562" s="51" t="n">
        <f aca="false">TRUNC(G560*$G$9,2)</f>
        <v>0.9</v>
      </c>
      <c r="J562" s="23" t="n">
        <f aca="false">IF(AND(A562&lt;&gt;"",A561=""),J561+1,J561)</f>
        <v>34</v>
      </c>
      <c r="K562" s="23" t="str">
        <f aca="false">IF(C562="M.O.",G562,"")</f>
        <v/>
      </c>
      <c r="L562" s="23" t="str">
        <f aca="false">IF(AND(F562&lt;&gt;"",K562=""),G562,"")</f>
        <v/>
      </c>
      <c r="M562" s="23" t="str">
        <f aca="false">IF(AND(E562="",F562="",D562&lt;&gt;""),A562,"")</f>
        <v/>
      </c>
      <c r="N562" s="23" t="str">
        <f aca="false">IF(M562&lt;&gt;"",SUMIF(J562:J591,J562,K562:K591),"")</f>
        <v/>
      </c>
      <c r="O562" s="23" t="str">
        <f aca="false">IF(M562&lt;&gt;"",SUMIF(J562:J591,J562,L562:L591),"")</f>
        <v/>
      </c>
      <c r="Q562" s="20" t="str">
        <f aca="false">IF(A562="PREÇO TOTAL (c/ taxa):",G562,"")</f>
        <v/>
      </c>
      <c r="AC562" s="22"/>
    </row>
    <row r="563" customFormat="false" ht="14.05" hidden="false" customHeight="true" outlineLevel="0" collapsed="false">
      <c r="A563" s="50" t="s">
        <v>253</v>
      </c>
      <c r="B563" s="50"/>
      <c r="C563" s="50"/>
      <c r="D563" s="50"/>
      <c r="E563" s="50"/>
      <c r="F563" s="50"/>
      <c r="G563" s="51" t="n">
        <v>0</v>
      </c>
      <c r="J563" s="23" t="n">
        <f aca="false">IF(AND(A563&lt;&gt;"",A562=""),J562+1,J562)</f>
        <v>34</v>
      </c>
      <c r="K563" s="23" t="str">
        <f aca="false">IF(C563="M.O.",G563,"")</f>
        <v/>
      </c>
      <c r="L563" s="23" t="str">
        <f aca="false">IF(AND(F563&lt;&gt;"",K563=""),G563,"")</f>
        <v/>
      </c>
      <c r="M563" s="23" t="str">
        <f aca="false">IF(AND(E563="",F563="",D563&lt;&gt;""),A563,"")</f>
        <v/>
      </c>
      <c r="N563" s="23" t="str">
        <f aca="false">IF(M563&lt;&gt;"",SUMIF(J563:J592,J563,K563:K592),"")</f>
        <v/>
      </c>
      <c r="O563" s="23" t="str">
        <f aca="false">IF(M563&lt;&gt;"",SUMIF(J563:J592,J563,L563:L592),"")</f>
        <v/>
      </c>
      <c r="Q563" s="20" t="str">
        <f aca="false">IF(A563="PREÇO TOTAL (c/ taxa):",G563,"")</f>
        <v/>
      </c>
      <c r="AC563" s="22"/>
    </row>
    <row r="564" customFormat="false" ht="14.05" hidden="false" customHeight="true" outlineLevel="0" collapsed="false">
      <c r="A564" s="50" t="s">
        <v>254</v>
      </c>
      <c r="B564" s="50"/>
      <c r="C564" s="50"/>
      <c r="D564" s="50"/>
      <c r="E564" s="50"/>
      <c r="F564" s="50"/>
      <c r="G564" s="51" t="n">
        <f aca="false">SUM(G561:G563)</f>
        <v>0.9</v>
      </c>
      <c r="J564" s="23" t="n">
        <f aca="false">IF(AND(A564&lt;&gt;"",A563=""),J563+1,J563)</f>
        <v>34</v>
      </c>
      <c r="K564" s="23" t="str">
        <f aca="false">IF(C564="M.O.",G564,"")</f>
        <v/>
      </c>
      <c r="L564" s="23" t="str">
        <f aca="false">IF(AND(F564&lt;&gt;"",K564=""),G564,"")</f>
        <v/>
      </c>
      <c r="M564" s="23" t="str">
        <f aca="false">IF(AND(E564="",F564="",D564&lt;&gt;""),A564,"")</f>
        <v/>
      </c>
      <c r="N564" s="23" t="str">
        <f aca="false">IF(M564&lt;&gt;"",SUMIF(J564:J593,J564,K564:K593),"")</f>
        <v/>
      </c>
      <c r="O564" s="23" t="str">
        <f aca="false">IF(M564&lt;&gt;"",SUMIF(J564:J593,J564,L564:L593),"")</f>
        <v/>
      </c>
      <c r="Q564" s="20" t="str">
        <f aca="false">IF(A564="PREÇO TOTAL (c/ taxa):",G564,"")</f>
        <v/>
      </c>
      <c r="AC564" s="22"/>
    </row>
    <row r="565" customFormat="false" ht="14.05" hidden="false" customHeight="true" outlineLevel="0" collapsed="false">
      <c r="A565" s="50" t="s">
        <v>256</v>
      </c>
      <c r="B565" s="50"/>
      <c r="C565" s="50"/>
      <c r="D565" s="50"/>
      <c r="E565" s="50"/>
      <c r="F565" s="50"/>
      <c r="G565" s="51" t="n">
        <f aca="false">G560+G564</f>
        <v>4.49</v>
      </c>
      <c r="J565" s="23" t="n">
        <f aca="false">IF(AND(A565&lt;&gt;"",A564=""),J564+1,J564)</f>
        <v>34</v>
      </c>
      <c r="K565" s="23" t="str">
        <f aca="false">IF(C565="M.O.",G565,"")</f>
        <v/>
      </c>
      <c r="L565" s="23" t="str">
        <f aca="false">IF(AND(F565&lt;&gt;"",K565=""),G565,"")</f>
        <v/>
      </c>
      <c r="M565" s="23" t="str">
        <f aca="false">IF(AND(E565="",F565="",D565&lt;&gt;""),A565,"")</f>
        <v/>
      </c>
      <c r="N565" s="23" t="str">
        <f aca="false">IF(M565&lt;&gt;"",SUMIF(J565:J594,J565,K565:K594),"")</f>
        <v/>
      </c>
      <c r="O565" s="23" t="str">
        <f aca="false">IF(M565&lt;&gt;"",SUMIF(J565:J594,J565,L565:L594),"")</f>
        <v/>
      </c>
      <c r="Q565" s="20" t="str">
        <f aca="false">IF(A565="PREÇO TOTAL (c/ taxa):",G565,"")</f>
        <v/>
      </c>
      <c r="AC565" s="22"/>
    </row>
    <row r="566" customFormat="false" ht="14.05" hidden="false" customHeight="true" outlineLevel="0" collapsed="false">
      <c r="A566" s="50" t="s">
        <v>257</v>
      </c>
      <c r="B566" s="50"/>
      <c r="C566" s="50"/>
      <c r="D566" s="50"/>
      <c r="E566" s="50"/>
      <c r="F566" s="50"/>
      <c r="G566" s="51" t="n">
        <v>80</v>
      </c>
      <c r="J566" s="23" t="n">
        <f aca="false">IF(AND(A566&lt;&gt;"",A565=""),J565+1,J565)</f>
        <v>34</v>
      </c>
      <c r="K566" s="23" t="str">
        <f aca="false">IF(C566="M.O.",G566,"")</f>
        <v/>
      </c>
      <c r="L566" s="23" t="str">
        <f aca="false">IF(AND(F566&lt;&gt;"",K566=""),G566,"")</f>
        <v/>
      </c>
      <c r="M566" s="23" t="str">
        <f aca="false">IF(AND(E566="",F566="",D566&lt;&gt;""),A566,"")</f>
        <v/>
      </c>
      <c r="N566" s="23" t="str">
        <f aca="false">IF(M566&lt;&gt;"",SUMIF(J566:J595,J566,K566:K595),"")</f>
        <v/>
      </c>
      <c r="O566" s="23" t="str">
        <f aca="false">IF(M566&lt;&gt;"",SUMIF(J566:J595,J566,L566:L595),"")</f>
        <v/>
      </c>
      <c r="Q566" s="20" t="str">
        <f aca="false">IF(A566="PREÇO TOTAL (c/ taxa):",G566,"")</f>
        <v/>
      </c>
      <c r="AC566" s="22"/>
    </row>
    <row r="567" customFormat="false" ht="14.05" hidden="false" customHeight="true" outlineLevel="0" collapsed="false">
      <c r="A567" s="50" t="s">
        <v>258</v>
      </c>
      <c r="B567" s="50"/>
      <c r="C567" s="50"/>
      <c r="D567" s="50"/>
      <c r="E567" s="50"/>
      <c r="F567" s="50"/>
      <c r="G567" s="51" t="n">
        <f aca="false">TRUNC(G566*G565,2)</f>
        <v>359.2</v>
      </c>
      <c r="J567" s="23" t="n">
        <f aca="false">IF(AND(A567&lt;&gt;"",A566=""),J566+1,J566)</f>
        <v>34</v>
      </c>
      <c r="K567" s="23" t="str">
        <f aca="false">IF(C567="M.O.",G567,"")</f>
        <v/>
      </c>
      <c r="L567" s="23" t="str">
        <f aca="false">IF(AND(F567&lt;&gt;"",K567=""),G567,"")</f>
        <v/>
      </c>
      <c r="M567" s="23" t="str">
        <f aca="false">IF(AND(E567="",F567="",D567&lt;&gt;""),A567,"")</f>
        <v/>
      </c>
      <c r="N567" s="23" t="str">
        <f aca="false">IF(M567&lt;&gt;"",SUMIF(J567:J596,J567,K567:K596),"")</f>
        <v/>
      </c>
      <c r="O567" s="23" t="str">
        <f aca="false">IF(M567&lt;&gt;"",SUMIF(J567:J596,J567,L567:L596),"")</f>
        <v/>
      </c>
      <c r="Q567" s="20" t="n">
        <f aca="false">IF(A567="PREÇO TOTAL (c/ taxa):",G567,"")</f>
        <v>359.2</v>
      </c>
      <c r="AC567" s="22"/>
    </row>
    <row r="568" customFormat="false" ht="14.05" hidden="false" customHeight="true" outlineLevel="0" collapsed="false">
      <c r="A568" s="52"/>
      <c r="B568" s="52"/>
      <c r="C568" s="52"/>
      <c r="D568" s="52"/>
      <c r="E568" s="52"/>
      <c r="F568" s="52"/>
      <c r="G568" s="52"/>
      <c r="J568" s="23" t="n">
        <f aca="false">IF(AND(A568&lt;&gt;"",A567=""),J567+1,J567)</f>
        <v>34</v>
      </c>
      <c r="K568" s="23" t="str">
        <f aca="false">IF(C568="M.O.",G568,"")</f>
        <v/>
      </c>
      <c r="L568" s="23" t="str">
        <f aca="false">IF(AND(F568&lt;&gt;"",K568=""),G568,"")</f>
        <v/>
      </c>
      <c r="M568" s="23" t="str">
        <f aca="false">IF(AND(E568="",F568="",D568&lt;&gt;""),A568,"")</f>
        <v/>
      </c>
      <c r="N568" s="23" t="str">
        <f aca="false">IF(M568&lt;&gt;"",SUMIF(J568:J597,J568,K568:K597),"")</f>
        <v/>
      </c>
      <c r="O568" s="23" t="str">
        <f aca="false">IF(M568&lt;&gt;"",SUMIF(J568:J597,J568,L568:L597),"")</f>
        <v/>
      </c>
      <c r="Q568" s="20" t="str">
        <f aca="false">IF(A568="PREÇO TOTAL (c/ taxa):",G568,"")</f>
        <v/>
      </c>
      <c r="AC568" s="22"/>
    </row>
    <row r="569" customFormat="false" ht="25.35" hidden="false" customHeight="true" outlineLevel="0" collapsed="false">
      <c r="A569" s="44" t="s">
        <v>345</v>
      </c>
      <c r="B569" s="44" t="s">
        <v>346</v>
      </c>
      <c r="C569" s="45" t="s">
        <v>248</v>
      </c>
      <c r="D569" s="45" t="s">
        <v>306</v>
      </c>
      <c r="E569" s="46"/>
      <c r="F569" s="47"/>
      <c r="G569" s="47"/>
      <c r="J569" s="23" t="n">
        <f aca="false">IF(AND(A569&lt;&gt;"",A568=""),J568+1,J568)</f>
        <v>35</v>
      </c>
      <c r="K569" s="23" t="str">
        <f aca="false">IF(C569="M.O.",G569,"")</f>
        <v/>
      </c>
      <c r="L569" s="23" t="str">
        <f aca="false">IF(AND(F569&lt;&gt;"",K569=""),G569,"")</f>
        <v/>
      </c>
      <c r="M569" s="23" t="str">
        <f aca="false">IF(AND(E569="",F569="",D569&lt;&gt;""),A569,"")</f>
        <v>02.04.04</v>
      </c>
      <c r="N569" s="23" t="n">
        <f aca="false">IF(M569&lt;&gt;"",SUMIF(J569:J598,J569,K569:K598),"")</f>
        <v>0</v>
      </c>
      <c r="O569" s="23" t="n">
        <f aca="false">IF(M569&lt;&gt;"",SUMIF(J569:J598,J569,L569:L598),"")</f>
        <v>15</v>
      </c>
      <c r="Q569" s="20" t="str">
        <f aca="false">IF(A569="PREÇO TOTAL (c/ taxa):",G569,"")</f>
        <v/>
      </c>
      <c r="AC569" s="22"/>
    </row>
    <row r="570" customFormat="false" ht="37.3" hidden="false" customHeight="true" outlineLevel="0" collapsed="false">
      <c r="A570" s="13" t="s">
        <v>113</v>
      </c>
      <c r="B570" s="48" t="str">
        <f aca="false">VLOOKUP(A570,Insumos!$A$9:$E$160,2,FALSE())</f>
        <v>Furo em concreto com broca de vídea, utilizando martele elétrico (diâmetro da broca: 1 " / profundidade do furo: até 15 cm) (material+mão de obra)</v>
      </c>
      <c r="C570" s="49" t="str">
        <f aca="false">VLOOKUP(A570,Insumos!$A$9:$E$160,3,FALSE())</f>
        <v>MAT.</v>
      </c>
      <c r="D570" s="49" t="str">
        <f aca="false">VLOOKUP(A570,Insumos!$A$9:$E$160,4,FALSE())</f>
        <v>UN</v>
      </c>
      <c r="E570" s="46" t="n">
        <v>1</v>
      </c>
      <c r="F570" s="47" t="n">
        <f aca="false">VLOOKUP(A570,Insumos!$A$9:$E$160,5,FALSE())</f>
        <v>15</v>
      </c>
      <c r="G570" s="47" t="n">
        <f aca="false">TRUNC(E570*F570,2)</f>
        <v>15</v>
      </c>
      <c r="J570" s="23" t="n">
        <f aca="false">IF(AND(A570&lt;&gt;"",A569=""),J569+1,J569)</f>
        <v>35</v>
      </c>
      <c r="K570" s="23" t="str">
        <f aca="false">IF(C570="M.O.",G570,"")</f>
        <v/>
      </c>
      <c r="L570" s="23" t="n">
        <f aca="false">IF(AND(F570&lt;&gt;"",K570=""),G570,"")</f>
        <v>15</v>
      </c>
      <c r="M570" s="23" t="str">
        <f aca="false">IF(AND(E570="",F570="",D570&lt;&gt;""),A570,"")</f>
        <v/>
      </c>
      <c r="N570" s="23" t="str">
        <f aca="false">IF(M570&lt;&gt;"",SUMIF(J570:J599,J570,K570:K599),"")</f>
        <v/>
      </c>
      <c r="O570" s="23" t="str">
        <f aca="false">IF(M570&lt;&gt;"",SUMIF(J570:J599,J570,L570:L599),"")</f>
        <v/>
      </c>
      <c r="Q570" s="20" t="str">
        <f aca="false">IF(A570="PREÇO TOTAL (c/ taxa):",G570,"")</f>
        <v/>
      </c>
      <c r="AC570" s="22"/>
    </row>
    <row r="571" customFormat="false" ht="14.05" hidden="false" customHeight="true" outlineLevel="0" collapsed="false">
      <c r="A571" s="50" t="s">
        <v>229</v>
      </c>
      <c r="B571" s="50"/>
      <c r="C571" s="50"/>
      <c r="D571" s="50"/>
      <c r="E571" s="50"/>
      <c r="F571" s="50"/>
      <c r="G571" s="51" t="n">
        <f aca="false">SUMIF(J522:J570,J571,K522:K570)</f>
        <v>0</v>
      </c>
      <c r="J571" s="23" t="n">
        <f aca="false">IF(AND(A571&lt;&gt;"",A570=""),J570+1,J570)</f>
        <v>35</v>
      </c>
      <c r="K571" s="23" t="str">
        <f aca="false">IF(C571="M.O.",G571,"")</f>
        <v/>
      </c>
      <c r="L571" s="23" t="str">
        <f aca="false">IF(AND(F571&lt;&gt;"",K571=""),G571,"")</f>
        <v/>
      </c>
      <c r="M571" s="23" t="str">
        <f aca="false">IF(AND(E571="",F571="",D571&lt;&gt;""),A571,"")</f>
        <v/>
      </c>
      <c r="N571" s="23" t="str">
        <f aca="false">IF(M571&lt;&gt;"",SUMIF(J571:J600,J571,K571:K600),"")</f>
        <v/>
      </c>
      <c r="O571" s="23" t="str">
        <f aca="false">IF(M571&lt;&gt;"",SUMIF(J571:J600,J571,L571:L600),"")</f>
        <v/>
      </c>
      <c r="Q571" s="20" t="str">
        <f aca="false">IF(A571="PREÇO TOTAL (c/ taxa):",G571,"")</f>
        <v/>
      </c>
      <c r="AC571" s="22"/>
    </row>
    <row r="572" customFormat="false" ht="14.05" hidden="false" customHeight="true" outlineLevel="0" collapsed="false">
      <c r="A572" s="50" t="s">
        <v>232</v>
      </c>
      <c r="B572" s="50"/>
      <c r="C572" s="50"/>
      <c r="D572" s="50"/>
      <c r="E572" s="50"/>
      <c r="F572" s="50"/>
      <c r="G572" s="51" t="n">
        <f aca="false">SUMIF(J523:J571,J572,L523:L571)</f>
        <v>15</v>
      </c>
      <c r="J572" s="23" t="n">
        <f aca="false">IF(AND(A572&lt;&gt;"",A571=""),J571+1,J571)</f>
        <v>35</v>
      </c>
      <c r="K572" s="23" t="str">
        <f aca="false">IF(C572="M.O.",G572,"")</f>
        <v/>
      </c>
      <c r="L572" s="23" t="str">
        <f aca="false">IF(AND(F572&lt;&gt;"",K572=""),G572,"")</f>
        <v/>
      </c>
      <c r="M572" s="23" t="str">
        <f aca="false">IF(AND(E572="",F572="",D572&lt;&gt;""),A572,"")</f>
        <v/>
      </c>
      <c r="N572" s="23" t="str">
        <f aca="false">IF(M572&lt;&gt;"",SUMIF(J572:J601,J572,K572:K601),"")</f>
        <v/>
      </c>
      <c r="O572" s="23" t="str">
        <f aca="false">IF(M572&lt;&gt;"",SUMIF(J572:J601,J572,L572:L601),"")</f>
        <v/>
      </c>
      <c r="Q572" s="20" t="str">
        <f aca="false">IF(A572="PREÇO TOTAL (c/ taxa):",G572,"")</f>
        <v/>
      </c>
      <c r="AC572" s="22"/>
    </row>
    <row r="573" customFormat="false" ht="14.05" hidden="false" customHeight="true" outlineLevel="0" collapsed="false">
      <c r="A573" s="50" t="s">
        <v>250</v>
      </c>
      <c r="B573" s="50"/>
      <c r="C573" s="50"/>
      <c r="D573" s="50"/>
      <c r="E573" s="50"/>
      <c r="F573" s="50"/>
      <c r="G573" s="51" t="n">
        <f aca="false">SUM(G571:G572)</f>
        <v>15</v>
      </c>
      <c r="J573" s="23" t="n">
        <f aca="false">IF(AND(A573&lt;&gt;"",A572=""),J572+1,J572)</f>
        <v>35</v>
      </c>
      <c r="K573" s="23" t="str">
        <f aca="false">IF(C573="M.O.",G573,"")</f>
        <v/>
      </c>
      <c r="L573" s="23" t="str">
        <f aca="false">IF(AND(F573&lt;&gt;"",K573=""),G573,"")</f>
        <v/>
      </c>
      <c r="M573" s="23" t="str">
        <f aca="false">IF(AND(E573="",F573="",D573&lt;&gt;""),A573,"")</f>
        <v/>
      </c>
      <c r="N573" s="23" t="str">
        <f aca="false">IF(M573&lt;&gt;"",SUMIF(J573:J602,J573,K573:K602),"")</f>
        <v/>
      </c>
      <c r="O573" s="23" t="str">
        <f aca="false">IF(M573&lt;&gt;"",SUMIF(J573:J602,J573,L573:L602),"")</f>
        <v/>
      </c>
      <c r="Q573" s="20" t="str">
        <f aca="false">IF(A573="PREÇO TOTAL (c/ taxa):",G573,"")</f>
        <v/>
      </c>
      <c r="AC573" s="22"/>
    </row>
    <row r="574" customFormat="false" ht="14.05" hidden="false" customHeight="true" outlineLevel="0" collapsed="false">
      <c r="A574" s="50" t="s">
        <v>251</v>
      </c>
      <c r="B574" s="50"/>
      <c r="C574" s="50"/>
      <c r="D574" s="50"/>
      <c r="E574" s="50"/>
      <c r="F574" s="50"/>
      <c r="G574" s="51" t="n">
        <v>0</v>
      </c>
      <c r="J574" s="23" t="n">
        <f aca="false">IF(AND(A574&lt;&gt;"",A573=""),J573+1,J573)</f>
        <v>35</v>
      </c>
      <c r="K574" s="23" t="str">
        <f aca="false">IF(C574="M.O.",G574,"")</f>
        <v/>
      </c>
      <c r="L574" s="23" t="str">
        <f aca="false">IF(AND(F574&lt;&gt;"",K574=""),G574,"")</f>
        <v/>
      </c>
      <c r="M574" s="23" t="str">
        <f aca="false">IF(AND(E574="",F574="",D574&lt;&gt;""),A574,"")</f>
        <v/>
      </c>
      <c r="N574" s="23" t="str">
        <f aca="false">IF(M574&lt;&gt;"",SUMIF(J574:J603,J574,K574:K603),"")</f>
        <v/>
      </c>
      <c r="O574" s="23" t="str">
        <f aca="false">IF(M574&lt;&gt;"",SUMIF(J574:J603,J574,L574:L603),"")</f>
        <v/>
      </c>
      <c r="Q574" s="20" t="str">
        <f aca="false">IF(A574="PREÇO TOTAL (c/ taxa):",G574,"")</f>
        <v/>
      </c>
      <c r="AC574" s="22"/>
    </row>
    <row r="575" customFormat="false" ht="14.05" hidden="false" customHeight="true" outlineLevel="0" collapsed="false">
      <c r="A575" s="50" t="s">
        <v>252</v>
      </c>
      <c r="B575" s="50"/>
      <c r="C575" s="50"/>
      <c r="D575" s="50"/>
      <c r="E575" s="50"/>
      <c r="F575" s="50"/>
      <c r="G575" s="51" t="n">
        <f aca="false">TRUNC(G573*$G$9,2)</f>
        <v>3.78</v>
      </c>
      <c r="J575" s="23" t="n">
        <f aca="false">IF(AND(A575&lt;&gt;"",A574=""),J574+1,J574)</f>
        <v>35</v>
      </c>
      <c r="K575" s="23" t="str">
        <f aca="false">IF(C575="M.O.",G575,"")</f>
        <v/>
      </c>
      <c r="L575" s="23" t="str">
        <f aca="false">IF(AND(F575&lt;&gt;"",K575=""),G575,"")</f>
        <v/>
      </c>
      <c r="M575" s="23" t="str">
        <f aca="false">IF(AND(E575="",F575="",D575&lt;&gt;""),A575,"")</f>
        <v/>
      </c>
      <c r="N575" s="23" t="str">
        <f aca="false">IF(M575&lt;&gt;"",SUMIF(J575:J604,J575,K575:K604),"")</f>
        <v/>
      </c>
      <c r="O575" s="23" t="str">
        <f aca="false">IF(M575&lt;&gt;"",SUMIF(J575:J604,J575,L575:L604),"")</f>
        <v/>
      </c>
      <c r="Q575" s="20" t="str">
        <f aca="false">IF(A575="PREÇO TOTAL (c/ taxa):",G575,"")</f>
        <v/>
      </c>
      <c r="AC575" s="22"/>
    </row>
    <row r="576" customFormat="false" ht="14.05" hidden="false" customHeight="true" outlineLevel="0" collapsed="false">
      <c r="A576" s="50" t="s">
        <v>253</v>
      </c>
      <c r="B576" s="50"/>
      <c r="C576" s="50"/>
      <c r="D576" s="50"/>
      <c r="E576" s="50"/>
      <c r="F576" s="50"/>
      <c r="G576" s="51" t="n">
        <v>0</v>
      </c>
      <c r="J576" s="23" t="n">
        <f aca="false">IF(AND(A576&lt;&gt;"",A575=""),J575+1,J575)</f>
        <v>35</v>
      </c>
      <c r="K576" s="23" t="str">
        <f aca="false">IF(C576="M.O.",G576,"")</f>
        <v/>
      </c>
      <c r="L576" s="23" t="str">
        <f aca="false">IF(AND(F576&lt;&gt;"",K576=""),G576,"")</f>
        <v/>
      </c>
      <c r="M576" s="23" t="str">
        <f aca="false">IF(AND(E576="",F576="",D576&lt;&gt;""),A576,"")</f>
        <v/>
      </c>
      <c r="N576" s="23" t="str">
        <f aca="false">IF(M576&lt;&gt;"",SUMIF(J576:J605,J576,K576:K605),"")</f>
        <v/>
      </c>
      <c r="O576" s="23" t="str">
        <f aca="false">IF(M576&lt;&gt;"",SUMIF(J576:J605,J576,L576:L605),"")</f>
        <v/>
      </c>
      <c r="Q576" s="20" t="str">
        <f aca="false">IF(A576="PREÇO TOTAL (c/ taxa):",G576,"")</f>
        <v/>
      </c>
      <c r="AC576" s="22"/>
    </row>
    <row r="577" customFormat="false" ht="14.05" hidden="false" customHeight="true" outlineLevel="0" collapsed="false">
      <c r="A577" s="50" t="s">
        <v>254</v>
      </c>
      <c r="B577" s="50"/>
      <c r="C577" s="50"/>
      <c r="D577" s="50"/>
      <c r="E577" s="50"/>
      <c r="F577" s="50"/>
      <c r="G577" s="51" t="n">
        <f aca="false">SUM(G574:G576)</f>
        <v>3.78</v>
      </c>
      <c r="J577" s="23" t="n">
        <f aca="false">IF(AND(A577&lt;&gt;"",A576=""),J576+1,J576)</f>
        <v>35</v>
      </c>
      <c r="K577" s="23" t="str">
        <f aca="false">IF(C577="M.O.",G577,"")</f>
        <v/>
      </c>
      <c r="L577" s="23" t="str">
        <f aca="false">IF(AND(F577&lt;&gt;"",K577=""),G577,"")</f>
        <v/>
      </c>
      <c r="M577" s="23" t="str">
        <f aca="false">IF(AND(E577="",F577="",D577&lt;&gt;""),A577,"")</f>
        <v/>
      </c>
      <c r="N577" s="23" t="str">
        <f aca="false">IF(M577&lt;&gt;"",SUMIF(J577:J606,J577,K577:K606),"")</f>
        <v/>
      </c>
      <c r="O577" s="23" t="str">
        <f aca="false">IF(M577&lt;&gt;"",SUMIF(J577:J606,J577,L577:L606),"")</f>
        <v/>
      </c>
      <c r="Q577" s="20" t="str">
        <f aca="false">IF(A577="PREÇO TOTAL (c/ taxa):",G577,"")</f>
        <v/>
      </c>
      <c r="AC577" s="22"/>
    </row>
    <row r="578" customFormat="false" ht="14.05" hidden="false" customHeight="true" outlineLevel="0" collapsed="false">
      <c r="A578" s="50" t="s">
        <v>256</v>
      </c>
      <c r="B578" s="50"/>
      <c r="C578" s="50"/>
      <c r="D578" s="50"/>
      <c r="E578" s="50"/>
      <c r="F578" s="50"/>
      <c r="G578" s="51" t="n">
        <f aca="false">G573+G577</f>
        <v>18.78</v>
      </c>
      <c r="J578" s="23" t="n">
        <f aca="false">IF(AND(A578&lt;&gt;"",A577=""),J577+1,J577)</f>
        <v>35</v>
      </c>
      <c r="K578" s="23" t="str">
        <f aca="false">IF(C578="M.O.",G578,"")</f>
        <v/>
      </c>
      <c r="L578" s="23" t="str">
        <f aca="false">IF(AND(F578&lt;&gt;"",K578=""),G578,"")</f>
        <v/>
      </c>
      <c r="M578" s="23" t="str">
        <f aca="false">IF(AND(E578="",F578="",D578&lt;&gt;""),A578,"")</f>
        <v/>
      </c>
      <c r="N578" s="23" t="str">
        <f aca="false">IF(M578&lt;&gt;"",SUMIF(J578:J607,J578,K578:K607),"")</f>
        <v/>
      </c>
      <c r="O578" s="23" t="str">
        <f aca="false">IF(M578&lt;&gt;"",SUMIF(J578:J607,J578,L578:L607),"")</f>
        <v/>
      </c>
      <c r="Q578" s="20" t="str">
        <f aca="false">IF(A578="PREÇO TOTAL (c/ taxa):",G578,"")</f>
        <v/>
      </c>
      <c r="AC578" s="22"/>
    </row>
    <row r="579" customFormat="false" ht="14.05" hidden="false" customHeight="true" outlineLevel="0" collapsed="false">
      <c r="A579" s="50" t="s">
        <v>257</v>
      </c>
      <c r="B579" s="50"/>
      <c r="C579" s="50"/>
      <c r="D579" s="50"/>
      <c r="E579" s="50"/>
      <c r="F579" s="50"/>
      <c r="G579" s="51" t="n">
        <v>8</v>
      </c>
      <c r="J579" s="23" t="n">
        <f aca="false">IF(AND(A579&lt;&gt;"",A578=""),J578+1,J578)</f>
        <v>35</v>
      </c>
      <c r="K579" s="23" t="str">
        <f aca="false">IF(C579="M.O.",G579,"")</f>
        <v/>
      </c>
      <c r="L579" s="23" t="str">
        <f aca="false">IF(AND(F579&lt;&gt;"",K579=""),G579,"")</f>
        <v/>
      </c>
      <c r="M579" s="23" t="str">
        <f aca="false">IF(AND(E579="",F579="",D579&lt;&gt;""),A579,"")</f>
        <v/>
      </c>
      <c r="N579" s="23" t="str">
        <f aca="false">IF(M579&lt;&gt;"",SUMIF(J579:J608,J579,K579:K608),"")</f>
        <v/>
      </c>
      <c r="O579" s="23" t="str">
        <f aca="false">IF(M579&lt;&gt;"",SUMIF(J579:J608,J579,L579:L608),"")</f>
        <v/>
      </c>
      <c r="Q579" s="20" t="str">
        <f aca="false">IF(A579="PREÇO TOTAL (c/ taxa):",G579,"")</f>
        <v/>
      </c>
      <c r="AC579" s="22"/>
    </row>
    <row r="580" customFormat="false" ht="14.05" hidden="false" customHeight="true" outlineLevel="0" collapsed="false">
      <c r="A580" s="50" t="s">
        <v>258</v>
      </c>
      <c r="B580" s="50"/>
      <c r="C580" s="50"/>
      <c r="D580" s="50"/>
      <c r="E580" s="50"/>
      <c r="F580" s="50"/>
      <c r="G580" s="51" t="n">
        <f aca="false">TRUNC(G579*G578,2)</f>
        <v>150.24</v>
      </c>
      <c r="J580" s="23" t="n">
        <f aca="false">IF(AND(A580&lt;&gt;"",A579=""),J579+1,J579)</f>
        <v>35</v>
      </c>
      <c r="K580" s="23" t="str">
        <f aca="false">IF(C580="M.O.",G580,"")</f>
        <v/>
      </c>
      <c r="L580" s="23" t="str">
        <f aca="false">IF(AND(F580&lt;&gt;"",K580=""),G580,"")</f>
        <v/>
      </c>
      <c r="M580" s="23" t="str">
        <f aca="false">IF(AND(E580="",F580="",D580&lt;&gt;""),A580,"")</f>
        <v/>
      </c>
      <c r="N580" s="23" t="str">
        <f aca="false">IF(M580&lt;&gt;"",SUMIF(J580:J609,J580,K580:K609),"")</f>
        <v/>
      </c>
      <c r="O580" s="23" t="str">
        <f aca="false">IF(M580&lt;&gt;"",SUMIF(J580:J609,J580,L580:L609),"")</f>
        <v/>
      </c>
      <c r="Q580" s="20" t="n">
        <f aca="false">IF(A580="PREÇO TOTAL (c/ taxa):",G580,"")</f>
        <v>150.24</v>
      </c>
      <c r="AC580" s="22"/>
    </row>
    <row r="581" customFormat="false" ht="14.05" hidden="false" customHeight="true" outlineLevel="0" collapsed="false">
      <c r="A581" s="52"/>
      <c r="B581" s="52"/>
      <c r="C581" s="52"/>
      <c r="D581" s="52"/>
      <c r="E581" s="52"/>
      <c r="F581" s="52"/>
      <c r="G581" s="52"/>
      <c r="J581" s="23" t="n">
        <f aca="false">IF(AND(A581&lt;&gt;"",A580=""),J580+1,J580)</f>
        <v>35</v>
      </c>
      <c r="K581" s="23" t="str">
        <f aca="false">IF(C581="M.O.",G581,"")</f>
        <v/>
      </c>
      <c r="L581" s="23" t="str">
        <f aca="false">IF(AND(F581&lt;&gt;"",K581=""),G581,"")</f>
        <v/>
      </c>
      <c r="M581" s="23" t="str">
        <f aca="false">IF(AND(E581="",F581="",D581&lt;&gt;""),A581,"")</f>
        <v/>
      </c>
      <c r="N581" s="23" t="str">
        <f aca="false">IF(M581&lt;&gt;"",SUMIF(J581:J610,J581,K581:K610),"")</f>
        <v/>
      </c>
      <c r="O581" s="23" t="str">
        <f aca="false">IF(M581&lt;&gt;"",SUMIF(J581:J610,J581,L581:L610),"")</f>
        <v/>
      </c>
      <c r="Q581" s="20" t="str">
        <f aca="false">IF(A581="PREÇO TOTAL (c/ taxa):",G581,"")</f>
        <v/>
      </c>
      <c r="AC581" s="22"/>
    </row>
    <row r="582" customFormat="false" ht="14.05" hidden="false" customHeight="true" outlineLevel="0" collapsed="false">
      <c r="A582" s="44" t="n">
        <v>3</v>
      </c>
      <c r="B582" s="44" t="s">
        <v>347</v>
      </c>
      <c r="C582" s="44"/>
      <c r="D582" s="44"/>
      <c r="E582" s="44"/>
      <c r="F582" s="44"/>
      <c r="G582" s="44"/>
      <c r="J582" s="23" t="n">
        <f aca="false">IF(AND(A582&lt;&gt;"",A581=""),J581+1,J581)</f>
        <v>36</v>
      </c>
      <c r="K582" s="23" t="str">
        <f aca="false">IF(C582="M.O.",G582,"")</f>
        <v/>
      </c>
      <c r="L582" s="23" t="str">
        <f aca="false">IF(AND(F582&lt;&gt;"",K582=""),G582,"")</f>
        <v/>
      </c>
      <c r="M582" s="23" t="str">
        <f aca="false">IF(AND(E582="",F582="",D582&lt;&gt;""),A582,"")</f>
        <v/>
      </c>
      <c r="N582" s="23" t="str">
        <f aca="false">IF(M582&lt;&gt;"",SUMIF(J582:J611,J582,K582:K611),"")</f>
        <v/>
      </c>
      <c r="O582" s="23" t="str">
        <f aca="false">IF(M582&lt;&gt;"",SUMIF(J582:J611,J582,L582:L611),"")</f>
        <v/>
      </c>
      <c r="Q582" s="20" t="str">
        <f aca="false">IF(A582="PREÇO TOTAL (c/ taxa):",G582,"")</f>
        <v/>
      </c>
      <c r="AC582" s="22"/>
    </row>
    <row r="583" customFormat="false" ht="14.05" hidden="false" customHeight="true" outlineLevel="0" collapsed="false">
      <c r="A583" s="44" t="s">
        <v>348</v>
      </c>
      <c r="B583" s="44" t="s">
        <v>349</v>
      </c>
      <c r="C583" s="44"/>
      <c r="D583" s="44"/>
      <c r="E583" s="44"/>
      <c r="F583" s="44"/>
      <c r="G583" s="44"/>
      <c r="J583" s="23" t="n">
        <f aca="false">IF(AND(A583&lt;&gt;"",A582=""),J582+1,J582)</f>
        <v>36</v>
      </c>
      <c r="K583" s="23" t="str">
        <f aca="false">IF(C583="M.O.",G583,"")</f>
        <v/>
      </c>
      <c r="L583" s="23" t="str">
        <f aca="false">IF(AND(F583&lt;&gt;"",K583=""),G583,"")</f>
        <v/>
      </c>
      <c r="M583" s="23" t="str">
        <f aca="false">IF(AND(E583="",F583="",D583&lt;&gt;""),A583,"")</f>
        <v/>
      </c>
      <c r="N583" s="23" t="str">
        <f aca="false">IF(M583&lt;&gt;"",SUMIF(J583:J612,J583,K583:K612),"")</f>
        <v/>
      </c>
      <c r="O583" s="23" t="str">
        <f aca="false">IF(M583&lt;&gt;"",SUMIF(J583:J612,J583,L583:L612),"")</f>
        <v/>
      </c>
      <c r="Q583" s="20" t="str">
        <f aca="false">IF(A583="PREÇO TOTAL (c/ taxa):",G583,"")</f>
        <v/>
      </c>
      <c r="AC583" s="22"/>
    </row>
    <row r="584" customFormat="false" ht="14.05" hidden="false" customHeight="true" outlineLevel="0" collapsed="false">
      <c r="A584" s="44" t="s">
        <v>350</v>
      </c>
      <c r="B584" s="44" t="s">
        <v>351</v>
      </c>
      <c r="C584" s="45" t="s">
        <v>248</v>
      </c>
      <c r="D584" s="45" t="s">
        <v>306</v>
      </c>
      <c r="E584" s="46"/>
      <c r="F584" s="47"/>
      <c r="G584" s="47"/>
      <c r="J584" s="23" t="n">
        <f aca="false">IF(AND(A584&lt;&gt;"",A583=""),J583+1,J583)</f>
        <v>36</v>
      </c>
      <c r="K584" s="23" t="str">
        <f aca="false">IF(C584="M.O.",G584,"")</f>
        <v/>
      </c>
      <c r="L584" s="23" t="str">
        <f aca="false">IF(AND(F584&lt;&gt;"",K584=""),G584,"")</f>
        <v/>
      </c>
      <c r="M584" s="23" t="str">
        <f aca="false">IF(AND(E584="",F584="",D584&lt;&gt;""),A584,"")</f>
        <v>03.01.01</v>
      </c>
      <c r="N584" s="23" t="n">
        <f aca="false">IF(M584&lt;&gt;"",SUMIF(J584:J613,J584,K584:K613),"")</f>
        <v>1.15</v>
      </c>
      <c r="O584" s="23" t="n">
        <f aca="false">IF(M584&lt;&gt;"",SUMIF(J584:J613,J584,L584:L613),"")</f>
        <v>22.79</v>
      </c>
      <c r="Q584" s="20" t="str">
        <f aca="false">IF(A584="PREÇO TOTAL (c/ taxa):",G584,"")</f>
        <v/>
      </c>
      <c r="AC584" s="22"/>
    </row>
    <row r="585" customFormat="false" ht="14.05" hidden="false" customHeight="true" outlineLevel="0" collapsed="false">
      <c r="A585" s="13" t="s">
        <v>119</v>
      </c>
      <c r="B585" s="48" t="str">
        <f aca="false">VLOOKUP(A585,Insumos!$A$9:$E$160,2,FALSE())</f>
        <v>Fita dupla face de alta resistência</v>
      </c>
      <c r="C585" s="49" t="str">
        <f aca="false">VLOOKUP(A585,Insumos!$A$9:$E$160,3,FALSE())</f>
        <v>MAT.</v>
      </c>
      <c r="D585" s="49" t="str">
        <f aca="false">VLOOKUP(A585,Insumos!$A$9:$E$160,4,FALSE())</f>
        <v>M</v>
      </c>
      <c r="E585" s="46" t="n">
        <v>0.3</v>
      </c>
      <c r="F585" s="47" t="n">
        <f aca="false">VLOOKUP(A585,Insumos!$A$9:$E$160,5,FALSE())</f>
        <v>9.3</v>
      </c>
      <c r="G585" s="47" t="n">
        <f aca="false">TRUNC(E585*F585,2)</f>
        <v>2.79</v>
      </c>
      <c r="J585" s="23" t="n">
        <f aca="false">IF(AND(A585&lt;&gt;"",A584=""),J584+1,J584)</f>
        <v>36</v>
      </c>
      <c r="K585" s="23" t="str">
        <f aca="false">IF(C585="M.O.",G585,"")</f>
        <v/>
      </c>
      <c r="L585" s="23" t="n">
        <f aca="false">IF(AND(F585&lt;&gt;"",K585=""),G585,"")</f>
        <v>2.79</v>
      </c>
      <c r="M585" s="23" t="str">
        <f aca="false">IF(AND(E585="",F585="",D585&lt;&gt;""),A585,"")</f>
        <v/>
      </c>
      <c r="N585" s="23" t="str">
        <f aca="false">IF(M585&lt;&gt;"",SUMIF(J585:J614,J585,K585:K614),"")</f>
        <v/>
      </c>
      <c r="O585" s="23" t="str">
        <f aca="false">IF(M585&lt;&gt;"",SUMIF(J585:J614,J585,L585:L614),"")</f>
        <v/>
      </c>
      <c r="Q585" s="20" t="str">
        <f aca="false">IF(A585="PREÇO TOTAL (c/ taxa):",G585,"")</f>
        <v/>
      </c>
      <c r="AC585" s="22"/>
    </row>
    <row r="586" customFormat="false" ht="14.05" hidden="false" customHeight="true" outlineLevel="0" collapsed="false">
      <c r="A586" s="13" t="s">
        <v>131</v>
      </c>
      <c r="B586" s="48" t="str">
        <f aca="false">VLOOKUP(A586,Insumos!$A$9:$E$160,2,FALSE())</f>
        <v>Placa de plástico rígido, c/ pictograma conforme projeto - Tipo 3</v>
      </c>
      <c r="C586" s="49" t="str">
        <f aca="false">VLOOKUP(A586,Insumos!$A$9:$E$160,3,FALSE())</f>
        <v>MAT.</v>
      </c>
      <c r="D586" s="49" t="str">
        <f aca="false">VLOOKUP(A586,Insumos!$A$9:$E$160,4,FALSE())</f>
        <v>UN</v>
      </c>
      <c r="E586" s="46" t="n">
        <v>1</v>
      </c>
      <c r="F586" s="47" t="n">
        <f aca="false">VLOOKUP(A586,Insumos!$A$9:$E$160,5,FALSE())</f>
        <v>20</v>
      </c>
      <c r="G586" s="47" t="n">
        <f aca="false">TRUNC(E586*F586,2)</f>
        <v>20</v>
      </c>
      <c r="J586" s="23" t="n">
        <f aca="false">IF(AND(A586&lt;&gt;"",A585=""),J585+1,J585)</f>
        <v>36</v>
      </c>
      <c r="K586" s="23" t="str">
        <f aca="false">IF(C586="M.O.",G586,"")</f>
        <v/>
      </c>
      <c r="L586" s="23" t="n">
        <f aca="false">IF(AND(F586&lt;&gt;"",K586=""),G586,"")</f>
        <v>20</v>
      </c>
      <c r="M586" s="23" t="str">
        <f aca="false">IF(AND(E586="",F586="",D586&lt;&gt;""),A586,"")</f>
        <v/>
      </c>
      <c r="N586" s="23" t="str">
        <f aca="false">IF(M586&lt;&gt;"",SUMIF(J586:J615,J586,K586:K615),"")</f>
        <v/>
      </c>
      <c r="O586" s="23" t="str">
        <f aca="false">IF(M586&lt;&gt;"",SUMIF(J586:J615,J586,L586:L615),"")</f>
        <v/>
      </c>
      <c r="Q586" s="20" t="str">
        <f aca="false">IF(A586="PREÇO TOTAL (c/ taxa):",G586,"")</f>
        <v/>
      </c>
      <c r="AC586" s="22"/>
    </row>
    <row r="587" customFormat="false" ht="14.05" hidden="false" customHeight="true" outlineLevel="0" collapsed="false">
      <c r="A587" s="13" t="n">
        <v>6115</v>
      </c>
      <c r="B587" s="48" t="str">
        <f aca="false">VLOOKUP(A587,Insumos!$A$9:$E$160,2,FALSE())</f>
        <v>AJUDANTE</v>
      </c>
      <c r="C587" s="49" t="str">
        <f aca="false">VLOOKUP(A587,Insumos!$A$9:$E$160,3,FALSE())</f>
        <v>M.O.</v>
      </c>
      <c r="D587" s="49" t="str">
        <f aca="false">VLOOKUP(A587,Insumos!$A$9:$E$160,4,FALSE())</f>
        <v>H</v>
      </c>
      <c r="E587" s="46" t="n">
        <v>0.15</v>
      </c>
      <c r="F587" s="47" t="n">
        <f aca="false">VLOOKUP(A587,Insumos!$A$9:$E$160,5,FALSE())</f>
        <v>7.72</v>
      </c>
      <c r="G587" s="47" t="n">
        <f aca="false">TRUNC(E587*F587,2)</f>
        <v>1.15</v>
      </c>
      <c r="J587" s="23" t="n">
        <f aca="false">IF(AND(A587&lt;&gt;"",A586=""),J586+1,J586)</f>
        <v>36</v>
      </c>
      <c r="K587" s="23" t="n">
        <f aca="false">IF(C587="M.O.",G587,"")</f>
        <v>1.15</v>
      </c>
      <c r="L587" s="23" t="str">
        <f aca="false">IF(AND(F587&lt;&gt;"",K587=""),G587,"")</f>
        <v/>
      </c>
      <c r="M587" s="23" t="str">
        <f aca="false">IF(AND(E587="",F587="",D587&lt;&gt;""),A587,"")</f>
        <v/>
      </c>
      <c r="N587" s="23" t="str">
        <f aca="false">IF(M587&lt;&gt;"",SUMIF(J587:J616,J587,K587:K616),"")</f>
        <v/>
      </c>
      <c r="O587" s="23" t="str">
        <f aca="false">IF(M587&lt;&gt;"",SUMIF(J587:J616,J587,L587:L616),"")</f>
        <v/>
      </c>
      <c r="Q587" s="20" t="str">
        <f aca="false">IF(A587="PREÇO TOTAL (c/ taxa):",G587,"")</f>
        <v/>
      </c>
      <c r="AC587" s="22"/>
    </row>
    <row r="588" customFormat="false" ht="14.05" hidden="false" customHeight="true" outlineLevel="0" collapsed="false">
      <c r="A588" s="50" t="s">
        <v>229</v>
      </c>
      <c r="B588" s="50"/>
      <c r="C588" s="50"/>
      <c r="D588" s="50"/>
      <c r="E588" s="50"/>
      <c r="F588" s="50"/>
      <c r="G588" s="51" t="n">
        <f aca="false">SUMIF(J539:J587,J588,K539:K587)</f>
        <v>1.15</v>
      </c>
      <c r="J588" s="23" t="n">
        <f aca="false">IF(AND(A588&lt;&gt;"",A587=""),J587+1,J587)</f>
        <v>36</v>
      </c>
      <c r="K588" s="23" t="str">
        <f aca="false">IF(C588="M.O.",G588,"")</f>
        <v/>
      </c>
      <c r="L588" s="23" t="str">
        <f aca="false">IF(AND(F588&lt;&gt;"",K588=""),G588,"")</f>
        <v/>
      </c>
      <c r="M588" s="23" t="str">
        <f aca="false">IF(AND(E588="",F588="",D588&lt;&gt;""),A588,"")</f>
        <v/>
      </c>
      <c r="N588" s="23" t="str">
        <f aca="false">IF(M588&lt;&gt;"",SUMIF(J588:J617,J588,K588:K617),"")</f>
        <v/>
      </c>
      <c r="O588" s="23" t="str">
        <f aca="false">IF(M588&lt;&gt;"",SUMIF(J588:J617,J588,L588:L617),"")</f>
        <v/>
      </c>
      <c r="Q588" s="20" t="str">
        <f aca="false">IF(A588="PREÇO TOTAL (c/ taxa):",G588,"")</f>
        <v/>
      </c>
      <c r="AC588" s="22"/>
    </row>
    <row r="589" customFormat="false" ht="14.05" hidden="false" customHeight="true" outlineLevel="0" collapsed="false">
      <c r="A589" s="50" t="s">
        <v>232</v>
      </c>
      <c r="B589" s="50"/>
      <c r="C589" s="50"/>
      <c r="D589" s="50"/>
      <c r="E589" s="50"/>
      <c r="F589" s="50"/>
      <c r="G589" s="51" t="n">
        <f aca="false">SUMIF(J540:J588,J589,L540:L588)</f>
        <v>22.79</v>
      </c>
      <c r="J589" s="23" t="n">
        <f aca="false">IF(AND(A589&lt;&gt;"",A588=""),J588+1,J588)</f>
        <v>36</v>
      </c>
      <c r="K589" s="23" t="str">
        <f aca="false">IF(C589="M.O.",G589,"")</f>
        <v/>
      </c>
      <c r="L589" s="23" t="str">
        <f aca="false">IF(AND(F589&lt;&gt;"",K589=""),G589,"")</f>
        <v/>
      </c>
      <c r="M589" s="23" t="str">
        <f aca="false">IF(AND(E589="",F589="",D589&lt;&gt;""),A589,"")</f>
        <v/>
      </c>
      <c r="N589" s="23" t="str">
        <f aca="false">IF(M589&lt;&gt;"",SUMIF(J589:J618,J589,K589:K618),"")</f>
        <v/>
      </c>
      <c r="O589" s="23" t="str">
        <f aca="false">IF(M589&lt;&gt;"",SUMIF(J589:J618,J589,L589:L618),"")</f>
        <v/>
      </c>
      <c r="Q589" s="20" t="str">
        <f aca="false">IF(A589="PREÇO TOTAL (c/ taxa):",G589,"")</f>
        <v/>
      </c>
      <c r="AC589" s="22"/>
    </row>
    <row r="590" customFormat="false" ht="14.05" hidden="false" customHeight="true" outlineLevel="0" collapsed="false">
      <c r="A590" s="50" t="s">
        <v>250</v>
      </c>
      <c r="B590" s="50"/>
      <c r="C590" s="50"/>
      <c r="D590" s="50"/>
      <c r="E590" s="50"/>
      <c r="F590" s="50"/>
      <c r="G590" s="51" t="n">
        <f aca="false">SUM(G588:G589)</f>
        <v>23.94</v>
      </c>
      <c r="J590" s="23" t="n">
        <f aca="false">IF(AND(A590&lt;&gt;"",A589=""),J589+1,J589)</f>
        <v>36</v>
      </c>
      <c r="K590" s="23" t="str">
        <f aca="false">IF(C590="M.O.",G590,"")</f>
        <v/>
      </c>
      <c r="L590" s="23" t="str">
        <f aca="false">IF(AND(F590&lt;&gt;"",K590=""),G590,"")</f>
        <v/>
      </c>
      <c r="M590" s="23" t="str">
        <f aca="false">IF(AND(E590="",F590="",D590&lt;&gt;""),A590,"")</f>
        <v/>
      </c>
      <c r="N590" s="23" t="str">
        <f aca="false">IF(M590&lt;&gt;"",SUMIF(J590:J619,J590,K590:K619),"")</f>
        <v/>
      </c>
      <c r="O590" s="23" t="str">
        <f aca="false">IF(M590&lt;&gt;"",SUMIF(J590:J619,J590,L590:L619),"")</f>
        <v/>
      </c>
      <c r="Q590" s="20" t="str">
        <f aca="false">IF(A590="PREÇO TOTAL (c/ taxa):",G590,"")</f>
        <v/>
      </c>
      <c r="AC590" s="22"/>
    </row>
    <row r="591" customFormat="false" ht="14.05" hidden="false" customHeight="true" outlineLevel="0" collapsed="false">
      <c r="A591" s="50" t="s">
        <v>251</v>
      </c>
      <c r="B591" s="50"/>
      <c r="C591" s="50"/>
      <c r="D591" s="50"/>
      <c r="E591" s="50"/>
      <c r="F591" s="50"/>
      <c r="G591" s="51" t="n">
        <v>0</v>
      </c>
      <c r="J591" s="23" t="n">
        <f aca="false">IF(AND(A591&lt;&gt;"",A590=""),J590+1,J590)</f>
        <v>36</v>
      </c>
      <c r="K591" s="23" t="str">
        <f aca="false">IF(C591="M.O.",G591,"")</f>
        <v/>
      </c>
      <c r="L591" s="23" t="str">
        <f aca="false">IF(AND(F591&lt;&gt;"",K591=""),G591,"")</f>
        <v/>
      </c>
      <c r="M591" s="23" t="str">
        <f aca="false">IF(AND(E591="",F591="",D591&lt;&gt;""),A591,"")</f>
        <v/>
      </c>
      <c r="N591" s="23" t="str">
        <f aca="false">IF(M591&lt;&gt;"",SUMIF(J591:J620,J591,K591:K620),"")</f>
        <v/>
      </c>
      <c r="O591" s="23" t="str">
        <f aca="false">IF(M591&lt;&gt;"",SUMIF(J591:J620,J591,L591:L620),"")</f>
        <v/>
      </c>
      <c r="Q591" s="20" t="str">
        <f aca="false">IF(A591="PREÇO TOTAL (c/ taxa):",G591,"")</f>
        <v/>
      </c>
      <c r="AC591" s="22"/>
    </row>
    <row r="592" customFormat="false" ht="14.05" hidden="false" customHeight="true" outlineLevel="0" collapsed="false">
      <c r="A592" s="50" t="s">
        <v>252</v>
      </c>
      <c r="B592" s="50"/>
      <c r="C592" s="50"/>
      <c r="D592" s="50"/>
      <c r="E592" s="50"/>
      <c r="F592" s="50"/>
      <c r="G592" s="51" t="n">
        <f aca="false">TRUNC(G590*$G$9,2)</f>
        <v>6.03</v>
      </c>
      <c r="J592" s="23" t="n">
        <f aca="false">IF(AND(A592&lt;&gt;"",A591=""),J591+1,J591)</f>
        <v>36</v>
      </c>
      <c r="K592" s="23" t="str">
        <f aca="false">IF(C592="M.O.",G592,"")</f>
        <v/>
      </c>
      <c r="L592" s="23" t="str">
        <f aca="false">IF(AND(F592&lt;&gt;"",K592=""),G592,"")</f>
        <v/>
      </c>
      <c r="M592" s="23" t="str">
        <f aca="false">IF(AND(E592="",F592="",D592&lt;&gt;""),A592,"")</f>
        <v/>
      </c>
      <c r="N592" s="23" t="str">
        <f aca="false">IF(M592&lt;&gt;"",SUMIF(J592:J621,J592,K592:K621),"")</f>
        <v/>
      </c>
      <c r="O592" s="23" t="str">
        <f aca="false">IF(M592&lt;&gt;"",SUMIF(J592:J621,J592,L592:L621),"")</f>
        <v/>
      </c>
      <c r="Q592" s="20" t="str">
        <f aca="false">IF(A592="PREÇO TOTAL (c/ taxa):",G592,"")</f>
        <v/>
      </c>
      <c r="AC592" s="22"/>
    </row>
    <row r="593" customFormat="false" ht="14.05" hidden="false" customHeight="true" outlineLevel="0" collapsed="false">
      <c r="A593" s="50" t="s">
        <v>253</v>
      </c>
      <c r="B593" s="50"/>
      <c r="C593" s="50"/>
      <c r="D593" s="50"/>
      <c r="E593" s="50"/>
      <c r="F593" s="50"/>
      <c r="G593" s="51" t="n">
        <v>0</v>
      </c>
      <c r="J593" s="23" t="n">
        <f aca="false">IF(AND(A593&lt;&gt;"",A592=""),J592+1,J592)</f>
        <v>36</v>
      </c>
      <c r="K593" s="23" t="str">
        <f aca="false">IF(C593="M.O.",G593,"")</f>
        <v/>
      </c>
      <c r="L593" s="23" t="str">
        <f aca="false">IF(AND(F593&lt;&gt;"",K593=""),G593,"")</f>
        <v/>
      </c>
      <c r="M593" s="23" t="str">
        <f aca="false">IF(AND(E593="",F593="",D593&lt;&gt;""),A593,"")</f>
        <v/>
      </c>
      <c r="N593" s="23" t="str">
        <f aca="false">IF(M593&lt;&gt;"",SUMIF(J593:J622,J593,K593:K622),"")</f>
        <v/>
      </c>
      <c r="O593" s="23" t="str">
        <f aca="false">IF(M593&lt;&gt;"",SUMIF(J593:J622,J593,L593:L622),"")</f>
        <v/>
      </c>
      <c r="Q593" s="20" t="str">
        <f aca="false">IF(A593="PREÇO TOTAL (c/ taxa):",G593,"")</f>
        <v/>
      </c>
      <c r="AC593" s="22"/>
    </row>
    <row r="594" customFormat="false" ht="14.05" hidden="false" customHeight="true" outlineLevel="0" collapsed="false">
      <c r="A594" s="50" t="s">
        <v>254</v>
      </c>
      <c r="B594" s="50"/>
      <c r="C594" s="50"/>
      <c r="D594" s="50"/>
      <c r="E594" s="50"/>
      <c r="F594" s="50"/>
      <c r="G594" s="51" t="n">
        <f aca="false">SUM(G591:G593)</f>
        <v>6.03</v>
      </c>
      <c r="J594" s="23" t="n">
        <f aca="false">IF(AND(A594&lt;&gt;"",A593=""),J593+1,J593)</f>
        <v>36</v>
      </c>
      <c r="K594" s="23" t="str">
        <f aca="false">IF(C594="M.O.",G594,"")</f>
        <v/>
      </c>
      <c r="L594" s="23" t="str">
        <f aca="false">IF(AND(F594&lt;&gt;"",K594=""),G594,"")</f>
        <v/>
      </c>
      <c r="M594" s="23" t="str">
        <f aca="false">IF(AND(E594="",F594="",D594&lt;&gt;""),A594,"")</f>
        <v/>
      </c>
      <c r="N594" s="23" t="str">
        <f aca="false">IF(M594&lt;&gt;"",SUMIF(J594:J623,J594,K594:K623),"")</f>
        <v/>
      </c>
      <c r="O594" s="23" t="str">
        <f aca="false">IF(M594&lt;&gt;"",SUMIF(J594:J623,J594,L594:L623),"")</f>
        <v/>
      </c>
      <c r="Q594" s="20" t="str">
        <f aca="false">IF(A594="PREÇO TOTAL (c/ taxa):",G594,"")</f>
        <v/>
      </c>
      <c r="AC594" s="22"/>
    </row>
    <row r="595" customFormat="false" ht="14.05" hidden="false" customHeight="true" outlineLevel="0" collapsed="false">
      <c r="A595" s="50" t="s">
        <v>256</v>
      </c>
      <c r="B595" s="50"/>
      <c r="C595" s="50"/>
      <c r="D595" s="50"/>
      <c r="E595" s="50"/>
      <c r="F595" s="50"/>
      <c r="G595" s="51" t="n">
        <f aca="false">G590+G594</f>
        <v>29.97</v>
      </c>
      <c r="J595" s="23" t="n">
        <f aca="false">IF(AND(A595&lt;&gt;"",A594=""),J594+1,J594)</f>
        <v>36</v>
      </c>
      <c r="K595" s="23" t="str">
        <f aca="false">IF(C595="M.O.",G595,"")</f>
        <v/>
      </c>
      <c r="L595" s="23" t="str">
        <f aca="false">IF(AND(F595&lt;&gt;"",K595=""),G595,"")</f>
        <v/>
      </c>
      <c r="M595" s="23" t="str">
        <f aca="false">IF(AND(E595="",F595="",D595&lt;&gt;""),A595,"")</f>
        <v/>
      </c>
      <c r="N595" s="23" t="str">
        <f aca="false">IF(M595&lt;&gt;"",SUMIF(J595:J624,J595,K595:K624),"")</f>
        <v/>
      </c>
      <c r="O595" s="23" t="str">
        <f aca="false">IF(M595&lt;&gt;"",SUMIF(J595:J624,J595,L595:L624),"")</f>
        <v/>
      </c>
      <c r="Q595" s="20" t="str">
        <f aca="false">IF(A595="PREÇO TOTAL (c/ taxa):",G595,"")</f>
        <v/>
      </c>
      <c r="AC595" s="22"/>
    </row>
    <row r="596" customFormat="false" ht="14.05" hidden="false" customHeight="true" outlineLevel="0" collapsed="false">
      <c r="A596" s="50" t="s">
        <v>257</v>
      </c>
      <c r="B596" s="50"/>
      <c r="C596" s="50"/>
      <c r="D596" s="50"/>
      <c r="E596" s="50"/>
      <c r="F596" s="50"/>
      <c r="G596" s="51" t="n">
        <v>1</v>
      </c>
      <c r="J596" s="23" t="n">
        <f aca="false">IF(AND(A596&lt;&gt;"",A595=""),J595+1,J595)</f>
        <v>36</v>
      </c>
      <c r="K596" s="23" t="str">
        <f aca="false">IF(C596="M.O.",G596,"")</f>
        <v/>
      </c>
      <c r="L596" s="23" t="str">
        <f aca="false">IF(AND(F596&lt;&gt;"",K596=""),G596,"")</f>
        <v/>
      </c>
      <c r="M596" s="23" t="str">
        <f aca="false">IF(AND(E596="",F596="",D596&lt;&gt;""),A596,"")</f>
        <v/>
      </c>
      <c r="N596" s="23" t="str">
        <f aca="false">IF(M596&lt;&gt;"",SUMIF(J596:J625,J596,K596:K625),"")</f>
        <v/>
      </c>
      <c r="O596" s="23" t="str">
        <f aca="false">IF(M596&lt;&gt;"",SUMIF(J596:J625,J596,L596:L625),"")</f>
        <v/>
      </c>
      <c r="Q596" s="20" t="str">
        <f aca="false">IF(A596="PREÇO TOTAL (c/ taxa):",G596,"")</f>
        <v/>
      </c>
      <c r="AC596" s="22"/>
    </row>
    <row r="597" customFormat="false" ht="14.05" hidden="false" customHeight="true" outlineLevel="0" collapsed="false">
      <c r="A597" s="50" t="s">
        <v>258</v>
      </c>
      <c r="B597" s="50"/>
      <c r="C597" s="50"/>
      <c r="D597" s="50"/>
      <c r="E597" s="50"/>
      <c r="F597" s="50"/>
      <c r="G597" s="51" t="n">
        <f aca="false">TRUNC(G596*G595,2)</f>
        <v>29.97</v>
      </c>
      <c r="J597" s="23" t="n">
        <f aca="false">IF(AND(A597&lt;&gt;"",A596=""),J596+1,J596)</f>
        <v>36</v>
      </c>
      <c r="K597" s="23" t="str">
        <f aca="false">IF(C597="M.O.",G597,"")</f>
        <v/>
      </c>
      <c r="L597" s="23" t="str">
        <f aca="false">IF(AND(F597&lt;&gt;"",K597=""),G597,"")</f>
        <v/>
      </c>
      <c r="M597" s="23" t="str">
        <f aca="false">IF(AND(E597="",F597="",D597&lt;&gt;""),A597,"")</f>
        <v/>
      </c>
      <c r="N597" s="23" t="str">
        <f aca="false">IF(M597&lt;&gt;"",SUMIF(J597:J626,J597,K597:K626),"")</f>
        <v/>
      </c>
      <c r="O597" s="23" t="str">
        <f aca="false">IF(M597&lt;&gt;"",SUMIF(J597:J626,J597,L597:L626),"")</f>
        <v/>
      </c>
      <c r="Q597" s="20" t="n">
        <f aca="false">IF(A597="PREÇO TOTAL (c/ taxa):",G597,"")</f>
        <v>29.97</v>
      </c>
      <c r="AC597" s="22"/>
    </row>
    <row r="598" customFormat="false" ht="14.05" hidden="false" customHeight="true" outlineLevel="0" collapsed="false">
      <c r="A598" s="52"/>
      <c r="B598" s="52"/>
      <c r="C598" s="52"/>
      <c r="D598" s="52"/>
      <c r="E598" s="52"/>
      <c r="F598" s="52"/>
      <c r="G598" s="52"/>
      <c r="J598" s="23" t="n">
        <f aca="false">IF(AND(A598&lt;&gt;"",A597=""),J597+1,J597)</f>
        <v>36</v>
      </c>
      <c r="K598" s="23" t="str">
        <f aca="false">IF(C598="M.O.",G598,"")</f>
        <v/>
      </c>
      <c r="L598" s="23" t="str">
        <f aca="false">IF(AND(F598&lt;&gt;"",K598=""),G598,"")</f>
        <v/>
      </c>
      <c r="M598" s="23" t="str">
        <f aca="false">IF(AND(E598="",F598="",D598&lt;&gt;""),A598,"")</f>
        <v/>
      </c>
      <c r="N598" s="23" t="str">
        <f aca="false">IF(M598&lt;&gt;"",SUMIF(J598:J627,J598,K598:K627),"")</f>
        <v/>
      </c>
      <c r="O598" s="23" t="str">
        <f aca="false">IF(M598&lt;&gt;"",SUMIF(J598:J627,J598,L598:L627),"")</f>
        <v/>
      </c>
      <c r="Q598" s="20" t="str">
        <f aca="false">IF(A598="PREÇO TOTAL (c/ taxa):",G598,"")</f>
        <v/>
      </c>
      <c r="AC598" s="22"/>
    </row>
    <row r="599" customFormat="false" ht="14.05" hidden="false" customHeight="true" outlineLevel="0" collapsed="false">
      <c r="A599" s="44" t="s">
        <v>352</v>
      </c>
      <c r="B599" s="44" t="s">
        <v>353</v>
      </c>
      <c r="C599" s="45" t="s">
        <v>248</v>
      </c>
      <c r="D599" s="45" t="s">
        <v>306</v>
      </c>
      <c r="E599" s="46"/>
      <c r="F599" s="47"/>
      <c r="G599" s="47"/>
      <c r="J599" s="23" t="n">
        <f aca="false">IF(AND(A599&lt;&gt;"",A598=""),J598+1,J598)</f>
        <v>37</v>
      </c>
      <c r="K599" s="23" t="str">
        <f aca="false">IF(C599="M.O.",G599,"")</f>
        <v/>
      </c>
      <c r="L599" s="23" t="str">
        <f aca="false">IF(AND(F599&lt;&gt;"",K599=""),G599,"")</f>
        <v/>
      </c>
      <c r="M599" s="23" t="str">
        <f aca="false">IF(AND(E599="",F599="",D599&lt;&gt;""),A599,"")</f>
        <v>03.01.02</v>
      </c>
      <c r="N599" s="23" t="n">
        <f aca="false">IF(M599&lt;&gt;"",SUMIF(J599:J628,J599,K599:K628),"")</f>
        <v>1.15</v>
      </c>
      <c r="O599" s="23" t="n">
        <f aca="false">IF(M599&lt;&gt;"",SUMIF(J599:J628,J599,L599:L628),"")</f>
        <v>22.79</v>
      </c>
      <c r="Q599" s="20" t="str">
        <f aca="false">IF(A599="PREÇO TOTAL (c/ taxa):",G599,"")</f>
        <v/>
      </c>
      <c r="AC599" s="22"/>
    </row>
    <row r="600" customFormat="false" ht="14.05" hidden="false" customHeight="true" outlineLevel="0" collapsed="false">
      <c r="A600" s="13" t="n">
        <v>6115</v>
      </c>
      <c r="B600" s="48" t="str">
        <f aca="false">VLOOKUP(A600,Insumos!$A$9:$E$160,2,FALSE())</f>
        <v>AJUDANTE</v>
      </c>
      <c r="C600" s="49" t="str">
        <f aca="false">VLOOKUP(A600,Insumos!$A$9:$E$160,3,FALSE())</f>
        <v>M.O.</v>
      </c>
      <c r="D600" s="49" t="str">
        <f aca="false">VLOOKUP(A600,Insumos!$A$9:$E$160,4,FALSE())</f>
        <v>H</v>
      </c>
      <c r="E600" s="46" t="n">
        <v>0.15</v>
      </c>
      <c r="F600" s="47" t="n">
        <f aca="false">VLOOKUP(A600,Insumos!$A$9:$E$160,5,FALSE())</f>
        <v>7.72</v>
      </c>
      <c r="G600" s="47" t="n">
        <f aca="false">TRUNC(E600*F600,2)</f>
        <v>1.15</v>
      </c>
      <c r="J600" s="23" t="n">
        <f aca="false">IF(AND(A600&lt;&gt;"",A599=""),J599+1,J599)</f>
        <v>37</v>
      </c>
      <c r="K600" s="23" t="n">
        <f aca="false">IF(C600="M.O.",G600,"")</f>
        <v>1.15</v>
      </c>
      <c r="L600" s="23" t="str">
        <f aca="false">IF(AND(F600&lt;&gt;"",K600=""),G600,"")</f>
        <v/>
      </c>
      <c r="M600" s="23" t="str">
        <f aca="false">IF(AND(E600="",F600="",D600&lt;&gt;""),A600,"")</f>
        <v/>
      </c>
      <c r="N600" s="23" t="str">
        <f aca="false">IF(M600&lt;&gt;"",SUMIF(J600:J629,J600,K600:K629),"")</f>
        <v/>
      </c>
      <c r="O600" s="23" t="str">
        <f aca="false">IF(M600&lt;&gt;"",SUMIF(J600:J629,J600,L600:L629),"")</f>
        <v/>
      </c>
      <c r="Q600" s="20" t="str">
        <f aca="false">IF(A600="PREÇO TOTAL (c/ taxa):",G600,"")</f>
        <v/>
      </c>
      <c r="AC600" s="22"/>
    </row>
    <row r="601" customFormat="false" ht="14.05" hidden="false" customHeight="true" outlineLevel="0" collapsed="false">
      <c r="A601" s="13" t="s">
        <v>119</v>
      </c>
      <c r="B601" s="48" t="str">
        <f aca="false">VLOOKUP(A601,Insumos!$A$9:$E$160,2,FALSE())</f>
        <v>Fita dupla face de alta resistência</v>
      </c>
      <c r="C601" s="49" t="str">
        <f aca="false">VLOOKUP(A601,Insumos!$A$9:$E$160,3,FALSE())</f>
        <v>MAT.</v>
      </c>
      <c r="D601" s="49" t="str">
        <f aca="false">VLOOKUP(A601,Insumos!$A$9:$E$160,4,FALSE())</f>
        <v>M</v>
      </c>
      <c r="E601" s="46" t="n">
        <v>0.3</v>
      </c>
      <c r="F601" s="47" t="n">
        <f aca="false">VLOOKUP(A601,Insumos!$A$9:$E$160,5,FALSE())</f>
        <v>9.3</v>
      </c>
      <c r="G601" s="47" t="n">
        <f aca="false">TRUNC(E601*F601,2)</f>
        <v>2.79</v>
      </c>
      <c r="J601" s="23" t="n">
        <f aca="false">IF(AND(A601&lt;&gt;"",A600=""),J600+1,J600)</f>
        <v>37</v>
      </c>
      <c r="K601" s="23" t="str">
        <f aca="false">IF(C601="M.O.",G601,"")</f>
        <v/>
      </c>
      <c r="L601" s="23" t="n">
        <f aca="false">IF(AND(F601&lt;&gt;"",K601=""),G601,"")</f>
        <v>2.79</v>
      </c>
      <c r="M601" s="23" t="str">
        <f aca="false">IF(AND(E601="",F601="",D601&lt;&gt;""),A601,"")</f>
        <v/>
      </c>
      <c r="N601" s="23" t="str">
        <f aca="false">IF(M601&lt;&gt;"",SUMIF(J601:J630,J601,K601:K630),"")</f>
        <v/>
      </c>
      <c r="O601" s="23" t="str">
        <f aca="false">IF(M601&lt;&gt;"",SUMIF(J601:J630,J601,L601:L630),"")</f>
        <v/>
      </c>
      <c r="Q601" s="20" t="str">
        <f aca="false">IF(A601="PREÇO TOTAL (c/ taxa):",G601,"")</f>
        <v/>
      </c>
      <c r="AC601" s="22"/>
    </row>
    <row r="602" customFormat="false" ht="14.05" hidden="false" customHeight="true" outlineLevel="0" collapsed="false">
      <c r="A602" s="13" t="s">
        <v>153</v>
      </c>
      <c r="B602" s="48" t="str">
        <f aca="false">VLOOKUP(A602,Insumos!$A$9:$E$160,2,FALSE())</f>
        <v>Placa de plástico rígido, c/ pictograma conforme projeto - Tipo 4</v>
      </c>
      <c r="C602" s="49" t="str">
        <f aca="false">VLOOKUP(A602,Insumos!$A$9:$E$160,3,FALSE())</f>
        <v>MAT.</v>
      </c>
      <c r="D602" s="49" t="str">
        <f aca="false">VLOOKUP(A602,Insumos!$A$9:$E$160,4,FALSE())</f>
        <v>UN</v>
      </c>
      <c r="E602" s="46" t="n">
        <v>1</v>
      </c>
      <c r="F602" s="47" t="n">
        <f aca="false">VLOOKUP(A602,Insumos!$A$9:$E$160,5,FALSE())</f>
        <v>20</v>
      </c>
      <c r="G602" s="47" t="n">
        <f aca="false">TRUNC(E602*F602,2)</f>
        <v>20</v>
      </c>
      <c r="J602" s="23" t="n">
        <f aca="false">IF(AND(A602&lt;&gt;"",A601=""),J601+1,J601)</f>
        <v>37</v>
      </c>
      <c r="K602" s="23" t="str">
        <f aca="false">IF(C602="M.O.",G602,"")</f>
        <v/>
      </c>
      <c r="L602" s="23" t="n">
        <f aca="false">IF(AND(F602&lt;&gt;"",K602=""),G602,"")</f>
        <v>20</v>
      </c>
      <c r="M602" s="23" t="str">
        <f aca="false">IF(AND(E602="",F602="",D602&lt;&gt;""),A602,"")</f>
        <v/>
      </c>
      <c r="N602" s="23" t="str">
        <f aca="false">IF(M602&lt;&gt;"",SUMIF(J602:J631,J602,K602:K631),"")</f>
        <v/>
      </c>
      <c r="O602" s="23" t="str">
        <f aca="false">IF(M602&lt;&gt;"",SUMIF(J602:J631,J602,L602:L631),"")</f>
        <v/>
      </c>
      <c r="Q602" s="20" t="str">
        <f aca="false">IF(A602="PREÇO TOTAL (c/ taxa):",G602,"")</f>
        <v/>
      </c>
      <c r="AC602" s="22"/>
    </row>
    <row r="603" customFormat="false" ht="14.05" hidden="false" customHeight="true" outlineLevel="0" collapsed="false">
      <c r="A603" s="50" t="s">
        <v>229</v>
      </c>
      <c r="B603" s="50"/>
      <c r="C603" s="50"/>
      <c r="D603" s="50"/>
      <c r="E603" s="50"/>
      <c r="F603" s="50"/>
      <c r="G603" s="51" t="n">
        <f aca="false">SUMIF(J554:J602,J603,K554:K602)</f>
        <v>1.15</v>
      </c>
      <c r="J603" s="23" t="n">
        <f aca="false">IF(AND(A603&lt;&gt;"",A602=""),J602+1,J602)</f>
        <v>37</v>
      </c>
      <c r="K603" s="23" t="str">
        <f aca="false">IF(C603="M.O.",G603,"")</f>
        <v/>
      </c>
      <c r="L603" s="23" t="str">
        <f aca="false">IF(AND(F603&lt;&gt;"",K603=""),G603,"")</f>
        <v/>
      </c>
      <c r="M603" s="23" t="str">
        <f aca="false">IF(AND(E603="",F603="",D603&lt;&gt;""),A603,"")</f>
        <v/>
      </c>
      <c r="N603" s="23" t="str">
        <f aca="false">IF(M603&lt;&gt;"",SUMIF(J603:J632,J603,K603:K632),"")</f>
        <v/>
      </c>
      <c r="O603" s="23" t="str">
        <f aca="false">IF(M603&lt;&gt;"",SUMIF(J603:J632,J603,L603:L632),"")</f>
        <v/>
      </c>
      <c r="Q603" s="20" t="str">
        <f aca="false">IF(A603="PREÇO TOTAL (c/ taxa):",G603,"")</f>
        <v/>
      </c>
      <c r="AC603" s="22"/>
    </row>
    <row r="604" customFormat="false" ht="14.05" hidden="false" customHeight="true" outlineLevel="0" collapsed="false">
      <c r="A604" s="50" t="s">
        <v>232</v>
      </c>
      <c r="B604" s="50"/>
      <c r="C604" s="50"/>
      <c r="D604" s="50"/>
      <c r="E604" s="50"/>
      <c r="F604" s="50"/>
      <c r="G604" s="51" t="n">
        <f aca="false">SUMIF(J555:J603,J604,L555:L603)</f>
        <v>22.79</v>
      </c>
      <c r="J604" s="23" t="n">
        <f aca="false">IF(AND(A604&lt;&gt;"",A603=""),J603+1,J603)</f>
        <v>37</v>
      </c>
      <c r="K604" s="23" t="str">
        <f aca="false">IF(C604="M.O.",G604,"")</f>
        <v/>
      </c>
      <c r="L604" s="23" t="str">
        <f aca="false">IF(AND(F604&lt;&gt;"",K604=""),G604,"")</f>
        <v/>
      </c>
      <c r="M604" s="23" t="str">
        <f aca="false">IF(AND(E604="",F604="",D604&lt;&gt;""),A604,"")</f>
        <v/>
      </c>
      <c r="N604" s="23" t="str">
        <f aca="false">IF(M604&lt;&gt;"",SUMIF(J604:J633,J604,K604:K633),"")</f>
        <v/>
      </c>
      <c r="O604" s="23" t="str">
        <f aca="false">IF(M604&lt;&gt;"",SUMIF(J604:J633,J604,L604:L633),"")</f>
        <v/>
      </c>
      <c r="Q604" s="20" t="str">
        <f aca="false">IF(A604="PREÇO TOTAL (c/ taxa):",G604,"")</f>
        <v/>
      </c>
      <c r="AC604" s="22"/>
    </row>
    <row r="605" customFormat="false" ht="14.05" hidden="false" customHeight="true" outlineLevel="0" collapsed="false">
      <c r="A605" s="50" t="s">
        <v>250</v>
      </c>
      <c r="B605" s="50"/>
      <c r="C605" s="50"/>
      <c r="D605" s="50"/>
      <c r="E605" s="50"/>
      <c r="F605" s="50"/>
      <c r="G605" s="51" t="n">
        <f aca="false">SUM(G603:G604)</f>
        <v>23.94</v>
      </c>
      <c r="J605" s="23" t="n">
        <f aca="false">IF(AND(A605&lt;&gt;"",A604=""),J604+1,J604)</f>
        <v>37</v>
      </c>
      <c r="K605" s="23" t="str">
        <f aca="false">IF(C605="M.O.",G605,"")</f>
        <v/>
      </c>
      <c r="L605" s="23" t="str">
        <f aca="false">IF(AND(F605&lt;&gt;"",K605=""),G605,"")</f>
        <v/>
      </c>
      <c r="M605" s="23" t="str">
        <f aca="false">IF(AND(E605="",F605="",D605&lt;&gt;""),A605,"")</f>
        <v/>
      </c>
      <c r="N605" s="23" t="str">
        <f aca="false">IF(M605&lt;&gt;"",SUMIF(J605:J634,J605,K605:K634),"")</f>
        <v/>
      </c>
      <c r="O605" s="23" t="str">
        <f aca="false">IF(M605&lt;&gt;"",SUMIF(J605:J634,J605,L605:L634),"")</f>
        <v/>
      </c>
      <c r="Q605" s="20" t="str">
        <f aca="false">IF(A605="PREÇO TOTAL (c/ taxa):",G605,"")</f>
        <v/>
      </c>
      <c r="AC605" s="22"/>
    </row>
    <row r="606" customFormat="false" ht="14.05" hidden="false" customHeight="true" outlineLevel="0" collapsed="false">
      <c r="A606" s="50" t="s">
        <v>251</v>
      </c>
      <c r="B606" s="50"/>
      <c r="C606" s="50"/>
      <c r="D606" s="50"/>
      <c r="E606" s="50"/>
      <c r="F606" s="50"/>
      <c r="G606" s="51" t="n">
        <v>0</v>
      </c>
      <c r="J606" s="23" t="n">
        <f aca="false">IF(AND(A606&lt;&gt;"",A605=""),J605+1,J605)</f>
        <v>37</v>
      </c>
      <c r="K606" s="23" t="str">
        <f aca="false">IF(C606="M.O.",G606,"")</f>
        <v/>
      </c>
      <c r="L606" s="23" t="str">
        <f aca="false">IF(AND(F606&lt;&gt;"",K606=""),G606,"")</f>
        <v/>
      </c>
      <c r="M606" s="23" t="str">
        <f aca="false">IF(AND(E606="",F606="",D606&lt;&gt;""),A606,"")</f>
        <v/>
      </c>
      <c r="N606" s="23" t="str">
        <f aca="false">IF(M606&lt;&gt;"",SUMIF(J606:J635,J606,K606:K635),"")</f>
        <v/>
      </c>
      <c r="O606" s="23" t="str">
        <f aca="false">IF(M606&lt;&gt;"",SUMIF(J606:J635,J606,L606:L635),"")</f>
        <v/>
      </c>
      <c r="Q606" s="20" t="str">
        <f aca="false">IF(A606="PREÇO TOTAL (c/ taxa):",G606,"")</f>
        <v/>
      </c>
      <c r="AC606" s="22"/>
    </row>
    <row r="607" customFormat="false" ht="14.05" hidden="false" customHeight="true" outlineLevel="0" collapsed="false">
      <c r="A607" s="50" t="s">
        <v>252</v>
      </c>
      <c r="B607" s="50"/>
      <c r="C607" s="50"/>
      <c r="D607" s="50"/>
      <c r="E607" s="50"/>
      <c r="F607" s="50"/>
      <c r="G607" s="51" t="n">
        <f aca="false">TRUNC(G605*$G$9,2)</f>
        <v>6.03</v>
      </c>
      <c r="J607" s="23" t="n">
        <f aca="false">IF(AND(A607&lt;&gt;"",A606=""),J606+1,J606)</f>
        <v>37</v>
      </c>
      <c r="K607" s="23" t="str">
        <f aca="false">IF(C607="M.O.",G607,"")</f>
        <v/>
      </c>
      <c r="L607" s="23" t="str">
        <f aca="false">IF(AND(F607&lt;&gt;"",K607=""),G607,"")</f>
        <v/>
      </c>
      <c r="M607" s="23" t="str">
        <f aca="false">IF(AND(E607="",F607="",D607&lt;&gt;""),A607,"")</f>
        <v/>
      </c>
      <c r="N607" s="23" t="str">
        <f aca="false">IF(M607&lt;&gt;"",SUMIF(J607:J636,J607,K607:K636),"")</f>
        <v/>
      </c>
      <c r="O607" s="23" t="str">
        <f aca="false">IF(M607&lt;&gt;"",SUMIF(J607:J636,J607,L607:L636),"")</f>
        <v/>
      </c>
      <c r="Q607" s="20" t="str">
        <f aca="false">IF(A607="PREÇO TOTAL (c/ taxa):",G607,"")</f>
        <v/>
      </c>
      <c r="AC607" s="22"/>
    </row>
    <row r="608" customFormat="false" ht="14.05" hidden="false" customHeight="true" outlineLevel="0" collapsed="false">
      <c r="A608" s="50" t="s">
        <v>253</v>
      </c>
      <c r="B608" s="50"/>
      <c r="C608" s="50"/>
      <c r="D608" s="50"/>
      <c r="E608" s="50"/>
      <c r="F608" s="50"/>
      <c r="G608" s="51" t="n">
        <v>0</v>
      </c>
      <c r="J608" s="23" t="n">
        <f aca="false">IF(AND(A608&lt;&gt;"",A607=""),J607+1,J607)</f>
        <v>37</v>
      </c>
      <c r="K608" s="23" t="str">
        <f aca="false">IF(C608="M.O.",G608,"")</f>
        <v/>
      </c>
      <c r="L608" s="23" t="str">
        <f aca="false">IF(AND(F608&lt;&gt;"",K608=""),G608,"")</f>
        <v/>
      </c>
      <c r="M608" s="23" t="str">
        <f aca="false">IF(AND(E608="",F608="",D608&lt;&gt;""),A608,"")</f>
        <v/>
      </c>
      <c r="N608" s="23" t="str">
        <f aca="false">IF(M608&lt;&gt;"",SUMIF(J608:J637,J608,K608:K637),"")</f>
        <v/>
      </c>
      <c r="O608" s="23" t="str">
        <f aca="false">IF(M608&lt;&gt;"",SUMIF(J608:J637,J608,L608:L637),"")</f>
        <v/>
      </c>
      <c r="Q608" s="20" t="str">
        <f aca="false">IF(A608="PREÇO TOTAL (c/ taxa):",G608,"")</f>
        <v/>
      </c>
      <c r="AC608" s="22"/>
    </row>
    <row r="609" customFormat="false" ht="14.05" hidden="false" customHeight="true" outlineLevel="0" collapsed="false">
      <c r="A609" s="50" t="s">
        <v>254</v>
      </c>
      <c r="B609" s="50"/>
      <c r="C609" s="50"/>
      <c r="D609" s="50"/>
      <c r="E609" s="50"/>
      <c r="F609" s="50"/>
      <c r="G609" s="51" t="n">
        <f aca="false">SUM(G606:G608)</f>
        <v>6.03</v>
      </c>
      <c r="J609" s="23" t="n">
        <f aca="false">IF(AND(A609&lt;&gt;"",A608=""),J608+1,J608)</f>
        <v>37</v>
      </c>
      <c r="K609" s="23" t="str">
        <f aca="false">IF(C609="M.O.",G609,"")</f>
        <v/>
      </c>
      <c r="L609" s="23" t="str">
        <f aca="false">IF(AND(F609&lt;&gt;"",K609=""),G609,"")</f>
        <v/>
      </c>
      <c r="M609" s="23" t="str">
        <f aca="false">IF(AND(E609="",F609="",D609&lt;&gt;""),A609,"")</f>
        <v/>
      </c>
      <c r="N609" s="23" t="str">
        <f aca="false">IF(M609&lt;&gt;"",SUMIF(J609:J638,J609,K609:K638),"")</f>
        <v/>
      </c>
      <c r="O609" s="23" t="str">
        <f aca="false">IF(M609&lt;&gt;"",SUMIF(J609:J638,J609,L609:L638),"")</f>
        <v/>
      </c>
      <c r="Q609" s="20" t="str">
        <f aca="false">IF(A609="PREÇO TOTAL (c/ taxa):",G609,"")</f>
        <v/>
      </c>
      <c r="AC609" s="22"/>
    </row>
    <row r="610" customFormat="false" ht="14.05" hidden="false" customHeight="true" outlineLevel="0" collapsed="false">
      <c r="A610" s="50" t="s">
        <v>256</v>
      </c>
      <c r="B610" s="50"/>
      <c r="C610" s="50"/>
      <c r="D610" s="50"/>
      <c r="E610" s="50"/>
      <c r="F610" s="50"/>
      <c r="G610" s="51" t="n">
        <f aca="false">G605+G609</f>
        <v>29.97</v>
      </c>
      <c r="J610" s="23" t="n">
        <f aca="false">IF(AND(A610&lt;&gt;"",A609=""),J609+1,J609)</f>
        <v>37</v>
      </c>
      <c r="K610" s="23" t="str">
        <f aca="false">IF(C610="M.O.",G610,"")</f>
        <v/>
      </c>
      <c r="L610" s="23" t="str">
        <f aca="false">IF(AND(F610&lt;&gt;"",K610=""),G610,"")</f>
        <v/>
      </c>
      <c r="M610" s="23" t="str">
        <f aca="false">IF(AND(E610="",F610="",D610&lt;&gt;""),A610,"")</f>
        <v/>
      </c>
      <c r="N610" s="23" t="str">
        <f aca="false">IF(M610&lt;&gt;"",SUMIF(J610:J639,J610,K610:K639),"")</f>
        <v/>
      </c>
      <c r="O610" s="23" t="str">
        <f aca="false">IF(M610&lt;&gt;"",SUMIF(J610:J639,J610,L610:L639),"")</f>
        <v/>
      </c>
      <c r="Q610" s="20" t="str">
        <f aca="false">IF(A610="PREÇO TOTAL (c/ taxa):",G610,"")</f>
        <v/>
      </c>
      <c r="AC610" s="22"/>
    </row>
    <row r="611" customFormat="false" ht="14.05" hidden="false" customHeight="true" outlineLevel="0" collapsed="false">
      <c r="A611" s="50" t="s">
        <v>257</v>
      </c>
      <c r="B611" s="50"/>
      <c r="C611" s="50"/>
      <c r="D611" s="50"/>
      <c r="E611" s="50"/>
      <c r="F611" s="50"/>
      <c r="G611" s="51" t="n">
        <v>7</v>
      </c>
      <c r="J611" s="23" t="n">
        <f aca="false">IF(AND(A611&lt;&gt;"",A610=""),J610+1,J610)</f>
        <v>37</v>
      </c>
      <c r="K611" s="23" t="str">
        <f aca="false">IF(C611="M.O.",G611,"")</f>
        <v/>
      </c>
      <c r="L611" s="23" t="str">
        <f aca="false">IF(AND(F611&lt;&gt;"",K611=""),G611,"")</f>
        <v/>
      </c>
      <c r="M611" s="23" t="str">
        <f aca="false">IF(AND(E611="",F611="",D611&lt;&gt;""),A611,"")</f>
        <v/>
      </c>
      <c r="N611" s="23" t="str">
        <f aca="false">IF(M611&lt;&gt;"",SUMIF(J611:J640,J611,K611:K640),"")</f>
        <v/>
      </c>
      <c r="O611" s="23" t="str">
        <f aca="false">IF(M611&lt;&gt;"",SUMIF(J611:J640,J611,L611:L640),"")</f>
        <v/>
      </c>
      <c r="Q611" s="20" t="str">
        <f aca="false">IF(A611="PREÇO TOTAL (c/ taxa):",G611,"")</f>
        <v/>
      </c>
      <c r="AC611" s="22"/>
    </row>
    <row r="612" customFormat="false" ht="14.05" hidden="false" customHeight="true" outlineLevel="0" collapsed="false">
      <c r="A612" s="50" t="s">
        <v>258</v>
      </c>
      <c r="B612" s="50"/>
      <c r="C612" s="50"/>
      <c r="D612" s="50"/>
      <c r="E612" s="50"/>
      <c r="F612" s="50"/>
      <c r="G612" s="51" t="n">
        <f aca="false">TRUNC(G611*G610,2)</f>
        <v>209.79</v>
      </c>
      <c r="J612" s="23" t="n">
        <f aca="false">IF(AND(A612&lt;&gt;"",A611=""),J611+1,J611)</f>
        <v>37</v>
      </c>
      <c r="K612" s="23" t="str">
        <f aca="false">IF(C612="M.O.",G612,"")</f>
        <v/>
      </c>
      <c r="L612" s="23" t="str">
        <f aca="false">IF(AND(F612&lt;&gt;"",K612=""),G612,"")</f>
        <v/>
      </c>
      <c r="M612" s="23" t="str">
        <f aca="false">IF(AND(E612="",F612="",D612&lt;&gt;""),A612,"")</f>
        <v/>
      </c>
      <c r="N612" s="23" t="str">
        <f aca="false">IF(M612&lt;&gt;"",SUMIF(J612:J641,J612,K612:K641),"")</f>
        <v/>
      </c>
      <c r="O612" s="23" t="str">
        <f aca="false">IF(M612&lt;&gt;"",SUMIF(J612:J641,J612,L612:L641),"")</f>
        <v/>
      </c>
      <c r="Q612" s="20" t="n">
        <f aca="false">IF(A612="PREÇO TOTAL (c/ taxa):",G612,"")</f>
        <v>209.79</v>
      </c>
      <c r="AC612" s="22"/>
    </row>
    <row r="613" customFormat="false" ht="14.05" hidden="false" customHeight="true" outlineLevel="0" collapsed="false">
      <c r="A613" s="52"/>
      <c r="B613" s="52"/>
      <c r="C613" s="52"/>
      <c r="D613" s="52"/>
      <c r="E613" s="52"/>
      <c r="F613" s="52"/>
      <c r="G613" s="52"/>
      <c r="J613" s="23" t="n">
        <f aca="false">IF(AND(A613&lt;&gt;"",A612=""),J612+1,J612)</f>
        <v>37</v>
      </c>
      <c r="K613" s="23" t="str">
        <f aca="false">IF(C613="M.O.",G613,"")</f>
        <v/>
      </c>
      <c r="L613" s="23" t="str">
        <f aca="false">IF(AND(F613&lt;&gt;"",K613=""),G613,"")</f>
        <v/>
      </c>
      <c r="M613" s="23" t="str">
        <f aca="false">IF(AND(E613="",F613="",D613&lt;&gt;""),A613,"")</f>
        <v/>
      </c>
      <c r="N613" s="23" t="str">
        <f aca="false">IF(M613&lt;&gt;"",SUMIF(J613:J642,J613,K613:K642),"")</f>
        <v/>
      </c>
      <c r="O613" s="23" t="str">
        <f aca="false">IF(M613&lt;&gt;"",SUMIF(J613:J642,J613,L613:L642),"")</f>
        <v/>
      </c>
      <c r="Q613" s="20" t="str">
        <f aca="false">IF(A613="PREÇO TOTAL (c/ taxa):",G613,"")</f>
        <v/>
      </c>
      <c r="AC613" s="22"/>
    </row>
    <row r="614" customFormat="false" ht="14.05" hidden="false" customHeight="true" outlineLevel="0" collapsed="false">
      <c r="A614" s="44" t="s">
        <v>354</v>
      </c>
      <c r="B614" s="44" t="s">
        <v>355</v>
      </c>
      <c r="C614" s="45" t="s">
        <v>248</v>
      </c>
      <c r="D614" s="45" t="s">
        <v>306</v>
      </c>
      <c r="E614" s="46"/>
      <c r="F614" s="47"/>
      <c r="G614" s="47"/>
      <c r="J614" s="23" t="n">
        <f aca="false">IF(AND(A614&lt;&gt;"",A613=""),J613+1,J613)</f>
        <v>38</v>
      </c>
      <c r="K614" s="23" t="str">
        <f aca="false">IF(C614="M.O.",G614,"")</f>
        <v/>
      </c>
      <c r="L614" s="23" t="str">
        <f aca="false">IF(AND(F614&lt;&gt;"",K614=""),G614,"")</f>
        <v/>
      </c>
      <c r="M614" s="23" t="str">
        <f aca="false">IF(AND(E614="",F614="",D614&lt;&gt;""),A614,"")</f>
        <v>03.01.03</v>
      </c>
      <c r="N614" s="23" t="n">
        <f aca="false">IF(M614&lt;&gt;"",SUMIF(J614:J643,J614,K614:K643),"")</f>
        <v>1.15</v>
      </c>
      <c r="O614" s="23" t="n">
        <f aca="false">IF(M614&lt;&gt;"",SUMIF(J614:J643,J614,L614:L643),"")</f>
        <v>22.79</v>
      </c>
      <c r="Q614" s="20" t="str">
        <f aca="false">IF(A614="PREÇO TOTAL (c/ taxa):",G614,"")</f>
        <v/>
      </c>
      <c r="AC614" s="22"/>
    </row>
    <row r="615" customFormat="false" ht="14.05" hidden="false" customHeight="true" outlineLevel="0" collapsed="false">
      <c r="A615" s="13" t="n">
        <v>6115</v>
      </c>
      <c r="B615" s="48" t="str">
        <f aca="false">VLOOKUP(A615,Insumos!$A$9:$E$160,2,FALSE())</f>
        <v>AJUDANTE</v>
      </c>
      <c r="C615" s="49" t="str">
        <f aca="false">VLOOKUP(A615,Insumos!$A$9:$E$160,3,FALSE())</f>
        <v>M.O.</v>
      </c>
      <c r="D615" s="49" t="str">
        <f aca="false">VLOOKUP(A615,Insumos!$A$9:$E$160,4,FALSE())</f>
        <v>H</v>
      </c>
      <c r="E615" s="46" t="n">
        <v>0.15</v>
      </c>
      <c r="F615" s="47" t="n">
        <f aca="false">VLOOKUP(A615,Insumos!$A$9:$E$160,5,FALSE())</f>
        <v>7.72</v>
      </c>
      <c r="G615" s="47" t="n">
        <f aca="false">TRUNC(E615*F615,2)</f>
        <v>1.15</v>
      </c>
      <c r="J615" s="23" t="n">
        <f aca="false">IF(AND(A615&lt;&gt;"",A614=""),J614+1,J614)</f>
        <v>38</v>
      </c>
      <c r="K615" s="23" t="n">
        <f aca="false">IF(C615="M.O.",G615,"")</f>
        <v>1.15</v>
      </c>
      <c r="L615" s="23" t="str">
        <f aca="false">IF(AND(F615&lt;&gt;"",K615=""),G615,"")</f>
        <v/>
      </c>
      <c r="M615" s="23" t="str">
        <f aca="false">IF(AND(E615="",F615="",D615&lt;&gt;""),A615,"")</f>
        <v/>
      </c>
      <c r="N615" s="23" t="str">
        <f aca="false">IF(M615&lt;&gt;"",SUMIF(J615:J644,J615,K615:K644),"")</f>
        <v/>
      </c>
      <c r="O615" s="23" t="str">
        <f aca="false">IF(M615&lt;&gt;"",SUMIF(J615:J644,J615,L615:L644),"")</f>
        <v/>
      </c>
      <c r="Q615" s="20" t="str">
        <f aca="false">IF(A615="PREÇO TOTAL (c/ taxa):",G615,"")</f>
        <v/>
      </c>
      <c r="AC615" s="22"/>
    </row>
    <row r="616" customFormat="false" ht="14.05" hidden="false" customHeight="true" outlineLevel="0" collapsed="false">
      <c r="A616" s="13" t="s">
        <v>119</v>
      </c>
      <c r="B616" s="48" t="str">
        <f aca="false">VLOOKUP(A616,Insumos!$A$9:$E$160,2,FALSE())</f>
        <v>Fita dupla face de alta resistência</v>
      </c>
      <c r="C616" s="49" t="str">
        <f aca="false">VLOOKUP(A616,Insumos!$A$9:$E$160,3,FALSE())</f>
        <v>MAT.</v>
      </c>
      <c r="D616" s="49" t="str">
        <f aca="false">VLOOKUP(A616,Insumos!$A$9:$E$160,4,FALSE())</f>
        <v>M</v>
      </c>
      <c r="E616" s="46" t="n">
        <v>0.3</v>
      </c>
      <c r="F616" s="47" t="n">
        <f aca="false">VLOOKUP(A616,Insumos!$A$9:$E$160,5,FALSE())</f>
        <v>9.3</v>
      </c>
      <c r="G616" s="47" t="n">
        <f aca="false">TRUNC(E616*F616,2)</f>
        <v>2.79</v>
      </c>
      <c r="J616" s="23" t="n">
        <f aca="false">IF(AND(A616&lt;&gt;"",A615=""),J615+1,J615)</f>
        <v>38</v>
      </c>
      <c r="K616" s="23" t="str">
        <f aca="false">IF(C616="M.O.",G616,"")</f>
        <v/>
      </c>
      <c r="L616" s="23" t="n">
        <f aca="false">IF(AND(F616&lt;&gt;"",K616=""),G616,"")</f>
        <v>2.79</v>
      </c>
      <c r="M616" s="23" t="str">
        <f aca="false">IF(AND(E616="",F616="",D616&lt;&gt;""),A616,"")</f>
        <v/>
      </c>
      <c r="N616" s="23" t="str">
        <f aca="false">IF(M616&lt;&gt;"",SUMIF(J616:J645,J616,K616:K645),"")</f>
        <v/>
      </c>
      <c r="O616" s="23" t="str">
        <f aca="false">IF(M616&lt;&gt;"",SUMIF(J616:J645,J616,L616:L645),"")</f>
        <v/>
      </c>
      <c r="Q616" s="20" t="str">
        <f aca="false">IF(A616="PREÇO TOTAL (c/ taxa):",G616,"")</f>
        <v/>
      </c>
      <c r="AC616" s="22"/>
    </row>
    <row r="617" customFormat="false" ht="14.05" hidden="false" customHeight="true" outlineLevel="0" collapsed="false">
      <c r="A617" s="13" t="s">
        <v>157</v>
      </c>
      <c r="B617" s="48" t="str">
        <f aca="false">VLOOKUP(A617,Insumos!$A$9:$E$160,2,FALSE())</f>
        <v>Placa de plástico rígido, c/ pictograma conforme projeto - Tipo 6</v>
      </c>
      <c r="C617" s="49" t="str">
        <f aca="false">VLOOKUP(A617,Insumos!$A$9:$E$160,3,FALSE())</f>
        <v>MAT.</v>
      </c>
      <c r="D617" s="49" t="str">
        <f aca="false">VLOOKUP(A617,Insumos!$A$9:$E$160,4,FALSE())</f>
        <v>UN</v>
      </c>
      <c r="E617" s="46" t="n">
        <v>1</v>
      </c>
      <c r="F617" s="47" t="n">
        <f aca="false">VLOOKUP(A617,Insumos!$A$9:$E$160,5,FALSE())</f>
        <v>20</v>
      </c>
      <c r="G617" s="47" t="n">
        <f aca="false">TRUNC(E617*F617,2)</f>
        <v>20</v>
      </c>
      <c r="J617" s="23" t="n">
        <f aca="false">IF(AND(A617&lt;&gt;"",A616=""),J616+1,J616)</f>
        <v>38</v>
      </c>
      <c r="K617" s="23" t="str">
        <f aca="false">IF(C617="M.O.",G617,"")</f>
        <v/>
      </c>
      <c r="L617" s="23" t="n">
        <f aca="false">IF(AND(F617&lt;&gt;"",K617=""),G617,"")</f>
        <v>20</v>
      </c>
      <c r="M617" s="23" t="str">
        <f aca="false">IF(AND(E617="",F617="",D617&lt;&gt;""),A617,"")</f>
        <v/>
      </c>
      <c r="N617" s="23" t="str">
        <f aca="false">IF(M617&lt;&gt;"",SUMIF(J617:J646,J617,K617:K646),"")</f>
        <v/>
      </c>
      <c r="O617" s="23" t="str">
        <f aca="false">IF(M617&lt;&gt;"",SUMIF(J617:J646,J617,L617:L646),"")</f>
        <v/>
      </c>
      <c r="Q617" s="20" t="str">
        <f aca="false">IF(A617="PREÇO TOTAL (c/ taxa):",G617,"")</f>
        <v/>
      </c>
      <c r="AC617" s="22"/>
    </row>
    <row r="618" customFormat="false" ht="14.05" hidden="false" customHeight="true" outlineLevel="0" collapsed="false">
      <c r="A618" s="50" t="s">
        <v>229</v>
      </c>
      <c r="B618" s="50"/>
      <c r="C618" s="50"/>
      <c r="D618" s="50"/>
      <c r="E618" s="50"/>
      <c r="F618" s="50"/>
      <c r="G618" s="51" t="n">
        <f aca="false">SUMIF(J569:J617,J618,K569:K617)</f>
        <v>1.15</v>
      </c>
      <c r="J618" s="23" t="n">
        <f aca="false">IF(AND(A618&lt;&gt;"",A617=""),J617+1,J617)</f>
        <v>38</v>
      </c>
      <c r="K618" s="23" t="str">
        <f aca="false">IF(C618="M.O.",G618,"")</f>
        <v/>
      </c>
      <c r="L618" s="23" t="str">
        <f aca="false">IF(AND(F618&lt;&gt;"",K618=""),G618,"")</f>
        <v/>
      </c>
      <c r="M618" s="23" t="str">
        <f aca="false">IF(AND(E618="",F618="",D618&lt;&gt;""),A618,"")</f>
        <v/>
      </c>
      <c r="N618" s="23" t="str">
        <f aca="false">IF(M618&lt;&gt;"",SUMIF(J618:J647,J618,K618:K647),"")</f>
        <v/>
      </c>
      <c r="O618" s="23" t="str">
        <f aca="false">IF(M618&lt;&gt;"",SUMIF(J618:J647,J618,L618:L647),"")</f>
        <v/>
      </c>
      <c r="Q618" s="20" t="str">
        <f aca="false">IF(A618="PREÇO TOTAL (c/ taxa):",G618,"")</f>
        <v/>
      </c>
      <c r="AC618" s="22"/>
    </row>
    <row r="619" customFormat="false" ht="14.05" hidden="false" customHeight="true" outlineLevel="0" collapsed="false">
      <c r="A619" s="50" t="s">
        <v>232</v>
      </c>
      <c r="B619" s="50"/>
      <c r="C619" s="50"/>
      <c r="D619" s="50"/>
      <c r="E619" s="50"/>
      <c r="F619" s="50"/>
      <c r="G619" s="51" t="n">
        <f aca="false">SUMIF(J570:J618,J619,L570:L618)</f>
        <v>22.79</v>
      </c>
      <c r="J619" s="23" t="n">
        <f aca="false">IF(AND(A619&lt;&gt;"",A618=""),J618+1,J618)</f>
        <v>38</v>
      </c>
      <c r="K619" s="23" t="str">
        <f aca="false">IF(C619="M.O.",G619,"")</f>
        <v/>
      </c>
      <c r="L619" s="23" t="str">
        <f aca="false">IF(AND(F619&lt;&gt;"",K619=""),G619,"")</f>
        <v/>
      </c>
      <c r="M619" s="23" t="str">
        <f aca="false">IF(AND(E619="",F619="",D619&lt;&gt;""),A619,"")</f>
        <v/>
      </c>
      <c r="N619" s="23" t="str">
        <f aca="false">IF(M619&lt;&gt;"",SUMIF(J619:J648,J619,K619:K648),"")</f>
        <v/>
      </c>
      <c r="O619" s="23" t="str">
        <f aca="false">IF(M619&lt;&gt;"",SUMIF(J619:J648,J619,L619:L648),"")</f>
        <v/>
      </c>
      <c r="Q619" s="20" t="str">
        <f aca="false">IF(A619="PREÇO TOTAL (c/ taxa):",G619,"")</f>
        <v/>
      </c>
      <c r="AC619" s="22"/>
    </row>
    <row r="620" customFormat="false" ht="14.05" hidden="false" customHeight="true" outlineLevel="0" collapsed="false">
      <c r="A620" s="50" t="s">
        <v>250</v>
      </c>
      <c r="B620" s="50"/>
      <c r="C620" s="50"/>
      <c r="D620" s="50"/>
      <c r="E620" s="50"/>
      <c r="F620" s="50"/>
      <c r="G620" s="51" t="n">
        <f aca="false">SUM(G618:G619)</f>
        <v>23.94</v>
      </c>
      <c r="J620" s="23" t="n">
        <f aca="false">IF(AND(A620&lt;&gt;"",A619=""),J619+1,J619)</f>
        <v>38</v>
      </c>
      <c r="K620" s="23" t="str">
        <f aca="false">IF(C620="M.O.",G620,"")</f>
        <v/>
      </c>
      <c r="L620" s="23" t="str">
        <f aca="false">IF(AND(F620&lt;&gt;"",K620=""),G620,"")</f>
        <v/>
      </c>
      <c r="M620" s="23" t="str">
        <f aca="false">IF(AND(E620="",F620="",D620&lt;&gt;""),A620,"")</f>
        <v/>
      </c>
      <c r="N620" s="23" t="str">
        <f aca="false">IF(M620&lt;&gt;"",SUMIF(J620:J649,J620,K620:K649),"")</f>
        <v/>
      </c>
      <c r="O620" s="23" t="str">
        <f aca="false">IF(M620&lt;&gt;"",SUMIF(J620:J649,J620,L620:L649),"")</f>
        <v/>
      </c>
      <c r="Q620" s="20" t="str">
        <f aca="false">IF(A620="PREÇO TOTAL (c/ taxa):",G620,"")</f>
        <v/>
      </c>
      <c r="AC620" s="22"/>
    </row>
    <row r="621" customFormat="false" ht="14.05" hidden="false" customHeight="true" outlineLevel="0" collapsed="false">
      <c r="A621" s="50" t="s">
        <v>251</v>
      </c>
      <c r="B621" s="50"/>
      <c r="C621" s="50"/>
      <c r="D621" s="50"/>
      <c r="E621" s="50"/>
      <c r="F621" s="50"/>
      <c r="G621" s="51" t="n">
        <v>0</v>
      </c>
      <c r="J621" s="23" t="n">
        <f aca="false">IF(AND(A621&lt;&gt;"",A620=""),J620+1,J620)</f>
        <v>38</v>
      </c>
      <c r="K621" s="23" t="str">
        <f aca="false">IF(C621="M.O.",G621,"")</f>
        <v/>
      </c>
      <c r="L621" s="23" t="str">
        <f aca="false">IF(AND(F621&lt;&gt;"",K621=""),G621,"")</f>
        <v/>
      </c>
      <c r="M621" s="23" t="str">
        <f aca="false">IF(AND(E621="",F621="",D621&lt;&gt;""),A621,"")</f>
        <v/>
      </c>
      <c r="N621" s="23" t="str">
        <f aca="false">IF(M621&lt;&gt;"",SUMIF(J621:J650,J621,K621:K650),"")</f>
        <v/>
      </c>
      <c r="O621" s="23" t="str">
        <f aca="false">IF(M621&lt;&gt;"",SUMIF(J621:J650,J621,L621:L650),"")</f>
        <v/>
      </c>
      <c r="Q621" s="20" t="str">
        <f aca="false">IF(A621="PREÇO TOTAL (c/ taxa):",G621,"")</f>
        <v/>
      </c>
      <c r="AC621" s="22"/>
    </row>
    <row r="622" customFormat="false" ht="14.05" hidden="false" customHeight="true" outlineLevel="0" collapsed="false">
      <c r="A622" s="50" t="s">
        <v>252</v>
      </c>
      <c r="B622" s="50"/>
      <c r="C622" s="50"/>
      <c r="D622" s="50"/>
      <c r="E622" s="50"/>
      <c r="F622" s="50"/>
      <c r="G622" s="51" t="n">
        <f aca="false">TRUNC(G620*$G$9,2)</f>
        <v>6.03</v>
      </c>
      <c r="J622" s="23" t="n">
        <f aca="false">IF(AND(A622&lt;&gt;"",A621=""),J621+1,J621)</f>
        <v>38</v>
      </c>
      <c r="K622" s="23" t="str">
        <f aca="false">IF(C622="M.O.",G622,"")</f>
        <v/>
      </c>
      <c r="L622" s="23" t="str">
        <f aca="false">IF(AND(F622&lt;&gt;"",K622=""),G622,"")</f>
        <v/>
      </c>
      <c r="M622" s="23" t="str">
        <f aca="false">IF(AND(E622="",F622="",D622&lt;&gt;""),A622,"")</f>
        <v/>
      </c>
      <c r="N622" s="23" t="str">
        <f aca="false">IF(M622&lt;&gt;"",SUMIF(J622:J651,J622,K622:K651),"")</f>
        <v/>
      </c>
      <c r="O622" s="23" t="str">
        <f aca="false">IF(M622&lt;&gt;"",SUMIF(J622:J651,J622,L622:L651),"")</f>
        <v/>
      </c>
      <c r="Q622" s="20" t="str">
        <f aca="false">IF(A622="PREÇO TOTAL (c/ taxa):",G622,"")</f>
        <v/>
      </c>
      <c r="AC622" s="22"/>
    </row>
    <row r="623" customFormat="false" ht="14.05" hidden="false" customHeight="true" outlineLevel="0" collapsed="false">
      <c r="A623" s="50" t="s">
        <v>253</v>
      </c>
      <c r="B623" s="50"/>
      <c r="C623" s="50"/>
      <c r="D623" s="50"/>
      <c r="E623" s="50"/>
      <c r="F623" s="50"/>
      <c r="G623" s="51" t="n">
        <v>0</v>
      </c>
      <c r="J623" s="23" t="n">
        <f aca="false">IF(AND(A623&lt;&gt;"",A622=""),J622+1,J622)</f>
        <v>38</v>
      </c>
      <c r="K623" s="23" t="str">
        <f aca="false">IF(C623="M.O.",G623,"")</f>
        <v/>
      </c>
      <c r="L623" s="23" t="str">
        <f aca="false">IF(AND(F623&lt;&gt;"",K623=""),G623,"")</f>
        <v/>
      </c>
      <c r="M623" s="23" t="str">
        <f aca="false">IF(AND(E623="",F623="",D623&lt;&gt;""),A623,"")</f>
        <v/>
      </c>
      <c r="N623" s="23" t="str">
        <f aca="false">IF(M623&lt;&gt;"",SUMIF(J623:J652,J623,K623:K652),"")</f>
        <v/>
      </c>
      <c r="O623" s="23" t="str">
        <f aca="false">IF(M623&lt;&gt;"",SUMIF(J623:J652,J623,L623:L652),"")</f>
        <v/>
      </c>
      <c r="Q623" s="20" t="str">
        <f aca="false">IF(A623="PREÇO TOTAL (c/ taxa):",G623,"")</f>
        <v/>
      </c>
      <c r="AC623" s="22"/>
    </row>
    <row r="624" customFormat="false" ht="14.05" hidden="false" customHeight="true" outlineLevel="0" collapsed="false">
      <c r="A624" s="50" t="s">
        <v>254</v>
      </c>
      <c r="B624" s="50"/>
      <c r="C624" s="50"/>
      <c r="D624" s="50"/>
      <c r="E624" s="50"/>
      <c r="F624" s="50"/>
      <c r="G624" s="51" t="n">
        <f aca="false">SUM(G621:G623)</f>
        <v>6.03</v>
      </c>
      <c r="J624" s="23" t="n">
        <f aca="false">IF(AND(A624&lt;&gt;"",A623=""),J623+1,J623)</f>
        <v>38</v>
      </c>
      <c r="K624" s="23" t="str">
        <f aca="false">IF(C624="M.O.",G624,"")</f>
        <v/>
      </c>
      <c r="L624" s="23" t="str">
        <f aca="false">IF(AND(F624&lt;&gt;"",K624=""),G624,"")</f>
        <v/>
      </c>
      <c r="M624" s="23" t="str">
        <f aca="false">IF(AND(E624="",F624="",D624&lt;&gt;""),A624,"")</f>
        <v/>
      </c>
      <c r="N624" s="23" t="str">
        <f aca="false">IF(M624&lt;&gt;"",SUMIF(J624:J653,J624,K624:K653),"")</f>
        <v/>
      </c>
      <c r="O624" s="23" t="str">
        <f aca="false">IF(M624&lt;&gt;"",SUMIF(J624:J653,J624,L624:L653),"")</f>
        <v/>
      </c>
      <c r="Q624" s="20" t="str">
        <f aca="false">IF(A624="PREÇO TOTAL (c/ taxa):",G624,"")</f>
        <v/>
      </c>
      <c r="AC624" s="22"/>
    </row>
    <row r="625" customFormat="false" ht="14.05" hidden="false" customHeight="true" outlineLevel="0" collapsed="false">
      <c r="A625" s="50" t="s">
        <v>256</v>
      </c>
      <c r="B625" s="50"/>
      <c r="C625" s="50"/>
      <c r="D625" s="50"/>
      <c r="E625" s="50"/>
      <c r="F625" s="50"/>
      <c r="G625" s="51" t="n">
        <f aca="false">G620+G624</f>
        <v>29.97</v>
      </c>
      <c r="J625" s="23" t="n">
        <f aca="false">IF(AND(A625&lt;&gt;"",A624=""),J624+1,J624)</f>
        <v>38</v>
      </c>
      <c r="K625" s="23" t="str">
        <f aca="false">IF(C625="M.O.",G625,"")</f>
        <v/>
      </c>
      <c r="L625" s="23" t="str">
        <f aca="false">IF(AND(F625&lt;&gt;"",K625=""),G625,"")</f>
        <v/>
      </c>
      <c r="M625" s="23" t="str">
        <f aca="false">IF(AND(E625="",F625="",D625&lt;&gt;""),A625,"")</f>
        <v/>
      </c>
      <c r="N625" s="23" t="str">
        <f aca="false">IF(M625&lt;&gt;"",SUMIF(J625:J654,J625,K625:K654),"")</f>
        <v/>
      </c>
      <c r="O625" s="23" t="str">
        <f aca="false">IF(M625&lt;&gt;"",SUMIF(J625:J654,J625,L625:L654),"")</f>
        <v/>
      </c>
      <c r="Q625" s="20" t="str">
        <f aca="false">IF(A625="PREÇO TOTAL (c/ taxa):",G625,"")</f>
        <v/>
      </c>
      <c r="AC625" s="22"/>
    </row>
    <row r="626" customFormat="false" ht="14.05" hidden="false" customHeight="true" outlineLevel="0" collapsed="false">
      <c r="A626" s="50" t="s">
        <v>257</v>
      </c>
      <c r="B626" s="50"/>
      <c r="C626" s="50"/>
      <c r="D626" s="50"/>
      <c r="E626" s="50"/>
      <c r="F626" s="50"/>
      <c r="G626" s="51" t="n">
        <v>1</v>
      </c>
      <c r="J626" s="23" t="n">
        <f aca="false">IF(AND(A626&lt;&gt;"",A625=""),J625+1,J625)</f>
        <v>38</v>
      </c>
      <c r="K626" s="23" t="str">
        <f aca="false">IF(C626="M.O.",G626,"")</f>
        <v/>
      </c>
      <c r="L626" s="23" t="str">
        <f aca="false">IF(AND(F626&lt;&gt;"",K626=""),G626,"")</f>
        <v/>
      </c>
      <c r="M626" s="23" t="str">
        <f aca="false">IF(AND(E626="",F626="",D626&lt;&gt;""),A626,"")</f>
        <v/>
      </c>
      <c r="N626" s="23" t="str">
        <f aca="false">IF(M626&lt;&gt;"",SUMIF(J626:J655,J626,K626:K655),"")</f>
        <v/>
      </c>
      <c r="O626" s="23" t="str">
        <f aca="false">IF(M626&lt;&gt;"",SUMIF(J626:J655,J626,L626:L655),"")</f>
        <v/>
      </c>
      <c r="Q626" s="20" t="str">
        <f aca="false">IF(A626="PREÇO TOTAL (c/ taxa):",G626,"")</f>
        <v/>
      </c>
      <c r="AC626" s="22"/>
    </row>
    <row r="627" customFormat="false" ht="14.05" hidden="false" customHeight="true" outlineLevel="0" collapsed="false">
      <c r="A627" s="50" t="s">
        <v>258</v>
      </c>
      <c r="B627" s="50"/>
      <c r="C627" s="50"/>
      <c r="D627" s="50"/>
      <c r="E627" s="50"/>
      <c r="F627" s="50"/>
      <c r="G627" s="51" t="n">
        <f aca="false">TRUNC(G626*G625,2)</f>
        <v>29.97</v>
      </c>
      <c r="J627" s="23" t="n">
        <f aca="false">IF(AND(A627&lt;&gt;"",A626=""),J626+1,J626)</f>
        <v>38</v>
      </c>
      <c r="K627" s="23" t="str">
        <f aca="false">IF(C627="M.O.",G627,"")</f>
        <v/>
      </c>
      <c r="L627" s="23" t="str">
        <f aca="false">IF(AND(F627&lt;&gt;"",K627=""),G627,"")</f>
        <v/>
      </c>
      <c r="M627" s="23" t="str">
        <f aca="false">IF(AND(E627="",F627="",D627&lt;&gt;""),A627,"")</f>
        <v/>
      </c>
      <c r="N627" s="23" t="str">
        <f aca="false">IF(M627&lt;&gt;"",SUMIF(J627:J656,J627,K627:K656),"")</f>
        <v/>
      </c>
      <c r="O627" s="23" t="str">
        <f aca="false">IF(M627&lt;&gt;"",SUMIF(J627:J656,J627,L627:L656),"")</f>
        <v/>
      </c>
      <c r="Q627" s="20" t="n">
        <f aca="false">IF(A627="PREÇO TOTAL (c/ taxa):",G627,"")</f>
        <v>29.97</v>
      </c>
      <c r="AC627" s="22"/>
    </row>
    <row r="628" customFormat="false" ht="14.05" hidden="false" customHeight="true" outlineLevel="0" collapsed="false">
      <c r="A628" s="52"/>
      <c r="B628" s="52"/>
      <c r="C628" s="52"/>
      <c r="D628" s="52"/>
      <c r="E628" s="52"/>
      <c r="F628" s="52"/>
      <c r="G628" s="52"/>
      <c r="J628" s="23" t="n">
        <f aca="false">IF(AND(A628&lt;&gt;"",A627=""),J627+1,J627)</f>
        <v>38</v>
      </c>
      <c r="K628" s="23" t="str">
        <f aca="false">IF(C628="M.O.",G628,"")</f>
        <v/>
      </c>
      <c r="L628" s="23" t="str">
        <f aca="false">IF(AND(F628&lt;&gt;"",K628=""),G628,"")</f>
        <v/>
      </c>
      <c r="M628" s="23" t="str">
        <f aca="false">IF(AND(E628="",F628="",D628&lt;&gt;""),A628,"")</f>
        <v/>
      </c>
      <c r="N628" s="23" t="str">
        <f aca="false">IF(M628&lt;&gt;"",SUMIF(J628:J657,J628,K628:K657),"")</f>
        <v/>
      </c>
      <c r="O628" s="23" t="str">
        <f aca="false">IF(M628&lt;&gt;"",SUMIF(J628:J657,J628,L628:L657),"")</f>
        <v/>
      </c>
      <c r="Q628" s="20" t="str">
        <f aca="false">IF(A628="PREÇO TOTAL (c/ taxa):",G628,"")</f>
        <v/>
      </c>
      <c r="AC628" s="22"/>
    </row>
    <row r="629" customFormat="false" ht="14.05" hidden="false" customHeight="true" outlineLevel="0" collapsed="false">
      <c r="A629" s="44" t="s">
        <v>356</v>
      </c>
      <c r="B629" s="44" t="s">
        <v>357</v>
      </c>
      <c r="C629" s="45" t="s">
        <v>248</v>
      </c>
      <c r="D629" s="45" t="s">
        <v>306</v>
      </c>
      <c r="E629" s="46"/>
      <c r="F629" s="47"/>
      <c r="G629" s="47"/>
      <c r="J629" s="23" t="n">
        <f aca="false">IF(AND(A629&lt;&gt;"",A628=""),J628+1,J628)</f>
        <v>39</v>
      </c>
      <c r="K629" s="23" t="str">
        <f aca="false">IF(C629="M.O.",G629,"")</f>
        <v/>
      </c>
      <c r="L629" s="23" t="str">
        <f aca="false">IF(AND(F629&lt;&gt;"",K629=""),G629,"")</f>
        <v/>
      </c>
      <c r="M629" s="23" t="str">
        <f aca="false">IF(AND(E629="",F629="",D629&lt;&gt;""),A629,"")</f>
        <v>03.01.04</v>
      </c>
      <c r="N629" s="23" t="n">
        <f aca="false">IF(M629&lt;&gt;"",SUMIF(J629:J658,J629,K629:K658),"")</f>
        <v>1.15</v>
      </c>
      <c r="O629" s="23" t="n">
        <f aca="false">IF(M629&lt;&gt;"",SUMIF(J629:J658,J629,L629:L658),"")</f>
        <v>22.79</v>
      </c>
      <c r="Q629" s="20" t="str">
        <f aca="false">IF(A629="PREÇO TOTAL (c/ taxa):",G629,"")</f>
        <v/>
      </c>
      <c r="AC629" s="22"/>
    </row>
    <row r="630" customFormat="false" ht="14.05" hidden="false" customHeight="true" outlineLevel="0" collapsed="false">
      <c r="A630" s="13" t="n">
        <v>6115</v>
      </c>
      <c r="B630" s="48" t="str">
        <f aca="false">VLOOKUP(A630,Insumos!$A$9:$E$160,2,FALSE())</f>
        <v>AJUDANTE</v>
      </c>
      <c r="C630" s="49" t="str">
        <f aca="false">VLOOKUP(A630,Insumos!$A$9:$E$160,3,FALSE())</f>
        <v>M.O.</v>
      </c>
      <c r="D630" s="49" t="str">
        <f aca="false">VLOOKUP(A630,Insumos!$A$9:$E$160,4,FALSE())</f>
        <v>H</v>
      </c>
      <c r="E630" s="46" t="n">
        <v>0.15</v>
      </c>
      <c r="F630" s="47" t="n">
        <f aca="false">VLOOKUP(A630,Insumos!$A$9:$E$160,5,FALSE())</f>
        <v>7.72</v>
      </c>
      <c r="G630" s="47" t="n">
        <f aca="false">TRUNC(E630*F630,2)</f>
        <v>1.15</v>
      </c>
      <c r="J630" s="23" t="n">
        <f aca="false">IF(AND(A630&lt;&gt;"",A629=""),J629+1,J629)</f>
        <v>39</v>
      </c>
      <c r="K630" s="23" t="n">
        <f aca="false">IF(C630="M.O.",G630,"")</f>
        <v>1.15</v>
      </c>
      <c r="L630" s="23" t="str">
        <f aca="false">IF(AND(F630&lt;&gt;"",K630=""),G630,"")</f>
        <v/>
      </c>
      <c r="M630" s="23" t="str">
        <f aca="false">IF(AND(E630="",F630="",D630&lt;&gt;""),A630,"")</f>
        <v/>
      </c>
      <c r="N630" s="23" t="str">
        <f aca="false">IF(M630&lt;&gt;"",SUMIF(J630:J659,J630,K630:K659),"")</f>
        <v/>
      </c>
      <c r="O630" s="23" t="str">
        <f aca="false">IF(M630&lt;&gt;"",SUMIF(J630:J659,J630,L630:L659),"")</f>
        <v/>
      </c>
      <c r="Q630" s="20" t="str">
        <f aca="false">IF(A630="PREÇO TOTAL (c/ taxa):",G630,"")</f>
        <v/>
      </c>
      <c r="AC630" s="22"/>
    </row>
    <row r="631" customFormat="false" ht="14.05" hidden="false" customHeight="true" outlineLevel="0" collapsed="false">
      <c r="A631" s="13" t="s">
        <v>119</v>
      </c>
      <c r="B631" s="48" t="str">
        <f aca="false">VLOOKUP(A631,Insumos!$A$9:$E$160,2,FALSE())</f>
        <v>Fita dupla face de alta resistência</v>
      </c>
      <c r="C631" s="49" t="str">
        <f aca="false">VLOOKUP(A631,Insumos!$A$9:$E$160,3,FALSE())</f>
        <v>MAT.</v>
      </c>
      <c r="D631" s="49" t="str">
        <f aca="false">VLOOKUP(A631,Insumos!$A$9:$E$160,4,FALSE())</f>
        <v>M</v>
      </c>
      <c r="E631" s="46" t="n">
        <v>0.3</v>
      </c>
      <c r="F631" s="47" t="n">
        <f aca="false">VLOOKUP(A631,Insumos!$A$9:$E$160,5,FALSE())</f>
        <v>9.3</v>
      </c>
      <c r="G631" s="47" t="n">
        <f aca="false">TRUNC(E631*F631,2)</f>
        <v>2.79</v>
      </c>
      <c r="J631" s="23" t="n">
        <f aca="false">IF(AND(A631&lt;&gt;"",A630=""),J630+1,J630)</f>
        <v>39</v>
      </c>
      <c r="K631" s="23" t="str">
        <f aca="false">IF(C631="M.O.",G631,"")</f>
        <v/>
      </c>
      <c r="L631" s="23" t="n">
        <f aca="false">IF(AND(F631&lt;&gt;"",K631=""),G631,"")</f>
        <v>2.79</v>
      </c>
      <c r="M631" s="23" t="str">
        <f aca="false">IF(AND(E631="",F631="",D631&lt;&gt;""),A631,"")</f>
        <v/>
      </c>
      <c r="N631" s="23" t="str">
        <f aca="false">IF(M631&lt;&gt;"",SUMIF(J631:J660,J631,K631:K660),"")</f>
        <v/>
      </c>
      <c r="O631" s="23" t="str">
        <f aca="false">IF(M631&lt;&gt;"",SUMIF(J631:J660,J631,L631:L660),"")</f>
        <v/>
      </c>
      <c r="Q631" s="20" t="str">
        <f aca="false">IF(A631="PREÇO TOTAL (c/ taxa):",G631,"")</f>
        <v/>
      </c>
      <c r="AC631" s="22"/>
    </row>
    <row r="632" customFormat="false" ht="14.05" hidden="false" customHeight="true" outlineLevel="0" collapsed="false">
      <c r="A632" s="13" t="s">
        <v>159</v>
      </c>
      <c r="B632" s="48" t="str">
        <f aca="false">VLOOKUP(A632,Insumos!$A$9:$E$160,2,FALSE())</f>
        <v>Placa de plástico rígido, c/ pictograma conforme projeto - Tipo 9</v>
      </c>
      <c r="C632" s="49" t="str">
        <f aca="false">VLOOKUP(A632,Insumos!$A$9:$E$160,3,FALSE())</f>
        <v>MAT.</v>
      </c>
      <c r="D632" s="49" t="str">
        <f aca="false">VLOOKUP(A632,Insumos!$A$9:$E$160,4,FALSE())</f>
        <v>UN</v>
      </c>
      <c r="E632" s="46" t="n">
        <v>1</v>
      </c>
      <c r="F632" s="47" t="n">
        <f aca="false">VLOOKUP(A632,Insumos!$A$9:$E$160,5,FALSE())</f>
        <v>20</v>
      </c>
      <c r="G632" s="47" t="n">
        <f aca="false">TRUNC(E632*F632,2)</f>
        <v>20</v>
      </c>
      <c r="J632" s="23" t="n">
        <f aca="false">IF(AND(A632&lt;&gt;"",A631=""),J631+1,J631)</f>
        <v>39</v>
      </c>
      <c r="K632" s="23" t="str">
        <f aca="false">IF(C632="M.O.",G632,"")</f>
        <v/>
      </c>
      <c r="L632" s="23" t="n">
        <f aca="false">IF(AND(F632&lt;&gt;"",K632=""),G632,"")</f>
        <v>20</v>
      </c>
      <c r="M632" s="23" t="str">
        <f aca="false">IF(AND(E632="",F632="",D632&lt;&gt;""),A632,"")</f>
        <v/>
      </c>
      <c r="N632" s="23" t="str">
        <f aca="false">IF(M632&lt;&gt;"",SUMIF(J632:J661,J632,K632:K661),"")</f>
        <v/>
      </c>
      <c r="O632" s="23" t="str">
        <f aca="false">IF(M632&lt;&gt;"",SUMIF(J632:J661,J632,L632:L661),"")</f>
        <v/>
      </c>
      <c r="Q632" s="20" t="str">
        <f aca="false">IF(A632="PREÇO TOTAL (c/ taxa):",G632,"")</f>
        <v/>
      </c>
      <c r="AC632" s="22"/>
    </row>
    <row r="633" customFormat="false" ht="14.05" hidden="false" customHeight="true" outlineLevel="0" collapsed="false">
      <c r="A633" s="50" t="s">
        <v>229</v>
      </c>
      <c r="B633" s="50"/>
      <c r="C633" s="50"/>
      <c r="D633" s="50"/>
      <c r="E633" s="50"/>
      <c r="F633" s="50"/>
      <c r="G633" s="51" t="n">
        <f aca="false">SUMIF(J584:J632,J633,K584:K632)</f>
        <v>1.15</v>
      </c>
      <c r="J633" s="23" t="n">
        <f aca="false">IF(AND(A633&lt;&gt;"",A632=""),J632+1,J632)</f>
        <v>39</v>
      </c>
      <c r="K633" s="23" t="str">
        <f aca="false">IF(C633="M.O.",G633,"")</f>
        <v/>
      </c>
      <c r="L633" s="23" t="str">
        <f aca="false">IF(AND(F633&lt;&gt;"",K633=""),G633,"")</f>
        <v/>
      </c>
      <c r="M633" s="23" t="str">
        <f aca="false">IF(AND(E633="",F633="",D633&lt;&gt;""),A633,"")</f>
        <v/>
      </c>
      <c r="N633" s="23" t="str">
        <f aca="false">IF(M633&lt;&gt;"",SUMIF(J633:J662,J633,K633:K662),"")</f>
        <v/>
      </c>
      <c r="O633" s="23" t="str">
        <f aca="false">IF(M633&lt;&gt;"",SUMIF(J633:J662,J633,L633:L662),"")</f>
        <v/>
      </c>
      <c r="Q633" s="20" t="str">
        <f aca="false">IF(A633="PREÇO TOTAL (c/ taxa):",G633,"")</f>
        <v/>
      </c>
      <c r="AC633" s="22"/>
    </row>
    <row r="634" customFormat="false" ht="14.05" hidden="false" customHeight="true" outlineLevel="0" collapsed="false">
      <c r="A634" s="50" t="s">
        <v>232</v>
      </c>
      <c r="B634" s="50"/>
      <c r="C634" s="50"/>
      <c r="D634" s="50"/>
      <c r="E634" s="50"/>
      <c r="F634" s="50"/>
      <c r="G634" s="51" t="n">
        <f aca="false">SUMIF(J585:J633,J634,L585:L633)</f>
        <v>22.79</v>
      </c>
      <c r="J634" s="23" t="n">
        <f aca="false">IF(AND(A634&lt;&gt;"",A633=""),J633+1,J633)</f>
        <v>39</v>
      </c>
      <c r="K634" s="23" t="str">
        <f aca="false">IF(C634="M.O.",G634,"")</f>
        <v/>
      </c>
      <c r="L634" s="23" t="str">
        <f aca="false">IF(AND(F634&lt;&gt;"",K634=""),G634,"")</f>
        <v/>
      </c>
      <c r="M634" s="23" t="str">
        <f aca="false">IF(AND(E634="",F634="",D634&lt;&gt;""),A634,"")</f>
        <v/>
      </c>
      <c r="N634" s="23" t="str">
        <f aca="false">IF(M634&lt;&gt;"",SUMIF(J634:J663,J634,K634:K663),"")</f>
        <v/>
      </c>
      <c r="O634" s="23" t="str">
        <f aca="false">IF(M634&lt;&gt;"",SUMIF(J634:J663,J634,L634:L663),"")</f>
        <v/>
      </c>
      <c r="Q634" s="20" t="str">
        <f aca="false">IF(A634="PREÇO TOTAL (c/ taxa):",G634,"")</f>
        <v/>
      </c>
      <c r="AC634" s="22"/>
    </row>
    <row r="635" customFormat="false" ht="14.05" hidden="false" customHeight="true" outlineLevel="0" collapsed="false">
      <c r="A635" s="50" t="s">
        <v>250</v>
      </c>
      <c r="B635" s="50"/>
      <c r="C635" s="50"/>
      <c r="D635" s="50"/>
      <c r="E635" s="50"/>
      <c r="F635" s="50"/>
      <c r="G635" s="51" t="n">
        <f aca="false">SUM(G633:G634)</f>
        <v>23.94</v>
      </c>
      <c r="J635" s="23" t="n">
        <f aca="false">IF(AND(A635&lt;&gt;"",A634=""),J634+1,J634)</f>
        <v>39</v>
      </c>
      <c r="K635" s="23" t="str">
        <f aca="false">IF(C635="M.O.",G635,"")</f>
        <v/>
      </c>
      <c r="L635" s="23" t="str">
        <f aca="false">IF(AND(F635&lt;&gt;"",K635=""),G635,"")</f>
        <v/>
      </c>
      <c r="M635" s="23" t="str">
        <f aca="false">IF(AND(E635="",F635="",D635&lt;&gt;""),A635,"")</f>
        <v/>
      </c>
      <c r="N635" s="23" t="str">
        <f aca="false">IF(M635&lt;&gt;"",SUMIF(J635:J664,J635,K635:K664),"")</f>
        <v/>
      </c>
      <c r="O635" s="23" t="str">
        <f aca="false">IF(M635&lt;&gt;"",SUMIF(J635:J664,J635,L635:L664),"")</f>
        <v/>
      </c>
      <c r="Q635" s="20" t="str">
        <f aca="false">IF(A635="PREÇO TOTAL (c/ taxa):",G635,"")</f>
        <v/>
      </c>
      <c r="AC635" s="22"/>
    </row>
    <row r="636" customFormat="false" ht="14.05" hidden="false" customHeight="true" outlineLevel="0" collapsed="false">
      <c r="A636" s="50" t="s">
        <v>251</v>
      </c>
      <c r="B636" s="50"/>
      <c r="C636" s="50"/>
      <c r="D636" s="50"/>
      <c r="E636" s="50"/>
      <c r="F636" s="50"/>
      <c r="G636" s="51" t="n">
        <v>0</v>
      </c>
      <c r="J636" s="23" t="n">
        <f aca="false">IF(AND(A636&lt;&gt;"",A635=""),J635+1,J635)</f>
        <v>39</v>
      </c>
      <c r="K636" s="23" t="str">
        <f aca="false">IF(C636="M.O.",G636,"")</f>
        <v/>
      </c>
      <c r="L636" s="23" t="str">
        <f aca="false">IF(AND(F636&lt;&gt;"",K636=""),G636,"")</f>
        <v/>
      </c>
      <c r="M636" s="23" t="str">
        <f aca="false">IF(AND(E636="",F636="",D636&lt;&gt;""),A636,"")</f>
        <v/>
      </c>
      <c r="N636" s="23" t="str">
        <f aca="false">IF(M636&lt;&gt;"",SUMIF(J636:J665,J636,K636:K665),"")</f>
        <v/>
      </c>
      <c r="O636" s="23" t="str">
        <f aca="false">IF(M636&lt;&gt;"",SUMIF(J636:J665,J636,L636:L665),"")</f>
        <v/>
      </c>
      <c r="Q636" s="20" t="str">
        <f aca="false">IF(A636="PREÇO TOTAL (c/ taxa):",G636,"")</f>
        <v/>
      </c>
      <c r="AC636" s="22"/>
    </row>
    <row r="637" customFormat="false" ht="14.05" hidden="false" customHeight="true" outlineLevel="0" collapsed="false">
      <c r="A637" s="50" t="s">
        <v>252</v>
      </c>
      <c r="B637" s="50"/>
      <c r="C637" s="50"/>
      <c r="D637" s="50"/>
      <c r="E637" s="50"/>
      <c r="F637" s="50"/>
      <c r="G637" s="51" t="n">
        <f aca="false">TRUNC(G635*$G$9,2)</f>
        <v>6.03</v>
      </c>
      <c r="J637" s="23" t="n">
        <f aca="false">IF(AND(A637&lt;&gt;"",A636=""),J636+1,J636)</f>
        <v>39</v>
      </c>
      <c r="K637" s="23" t="str">
        <f aca="false">IF(C637="M.O.",G637,"")</f>
        <v/>
      </c>
      <c r="L637" s="23" t="str">
        <f aca="false">IF(AND(F637&lt;&gt;"",K637=""),G637,"")</f>
        <v/>
      </c>
      <c r="M637" s="23" t="str">
        <f aca="false">IF(AND(E637="",F637="",D637&lt;&gt;""),A637,"")</f>
        <v/>
      </c>
      <c r="N637" s="23" t="str">
        <f aca="false">IF(M637&lt;&gt;"",SUMIF(J637:J666,J637,K637:K666),"")</f>
        <v/>
      </c>
      <c r="O637" s="23" t="str">
        <f aca="false">IF(M637&lt;&gt;"",SUMIF(J637:J666,J637,L637:L666),"")</f>
        <v/>
      </c>
      <c r="Q637" s="20" t="str">
        <f aca="false">IF(A637="PREÇO TOTAL (c/ taxa):",G637,"")</f>
        <v/>
      </c>
      <c r="AC637" s="22"/>
    </row>
    <row r="638" customFormat="false" ht="14.05" hidden="false" customHeight="true" outlineLevel="0" collapsed="false">
      <c r="A638" s="50" t="s">
        <v>253</v>
      </c>
      <c r="B638" s="50"/>
      <c r="C638" s="50"/>
      <c r="D638" s="50"/>
      <c r="E638" s="50"/>
      <c r="F638" s="50"/>
      <c r="G638" s="51" t="n">
        <v>0</v>
      </c>
      <c r="J638" s="23" t="n">
        <f aca="false">IF(AND(A638&lt;&gt;"",A637=""),J637+1,J637)</f>
        <v>39</v>
      </c>
      <c r="K638" s="23" t="str">
        <f aca="false">IF(C638="M.O.",G638,"")</f>
        <v/>
      </c>
      <c r="L638" s="23" t="str">
        <f aca="false">IF(AND(F638&lt;&gt;"",K638=""),G638,"")</f>
        <v/>
      </c>
      <c r="M638" s="23" t="str">
        <f aca="false">IF(AND(E638="",F638="",D638&lt;&gt;""),A638,"")</f>
        <v/>
      </c>
      <c r="N638" s="23" t="str">
        <f aca="false">IF(M638&lt;&gt;"",SUMIF(J638:J667,J638,K638:K667),"")</f>
        <v/>
      </c>
      <c r="O638" s="23" t="str">
        <f aca="false">IF(M638&lt;&gt;"",SUMIF(J638:J667,J638,L638:L667),"")</f>
        <v/>
      </c>
      <c r="Q638" s="20" t="str">
        <f aca="false">IF(A638="PREÇO TOTAL (c/ taxa):",G638,"")</f>
        <v/>
      </c>
      <c r="AC638" s="22"/>
    </row>
    <row r="639" customFormat="false" ht="14.05" hidden="false" customHeight="true" outlineLevel="0" collapsed="false">
      <c r="A639" s="50" t="s">
        <v>254</v>
      </c>
      <c r="B639" s="50"/>
      <c r="C639" s="50"/>
      <c r="D639" s="50"/>
      <c r="E639" s="50"/>
      <c r="F639" s="50"/>
      <c r="G639" s="51" t="n">
        <f aca="false">SUM(G636:G638)</f>
        <v>6.03</v>
      </c>
      <c r="J639" s="23" t="n">
        <f aca="false">IF(AND(A639&lt;&gt;"",A638=""),J638+1,J638)</f>
        <v>39</v>
      </c>
      <c r="K639" s="23" t="str">
        <f aca="false">IF(C639="M.O.",G639,"")</f>
        <v/>
      </c>
      <c r="L639" s="23" t="str">
        <f aca="false">IF(AND(F639&lt;&gt;"",K639=""),G639,"")</f>
        <v/>
      </c>
      <c r="M639" s="23" t="str">
        <f aca="false">IF(AND(E639="",F639="",D639&lt;&gt;""),A639,"")</f>
        <v/>
      </c>
      <c r="N639" s="23" t="str">
        <f aca="false">IF(M639&lt;&gt;"",SUMIF(J639:J668,J639,K639:K668),"")</f>
        <v/>
      </c>
      <c r="O639" s="23" t="str">
        <f aca="false">IF(M639&lt;&gt;"",SUMIF(J639:J668,J639,L639:L668),"")</f>
        <v/>
      </c>
      <c r="Q639" s="20" t="str">
        <f aca="false">IF(A639="PREÇO TOTAL (c/ taxa):",G639,"")</f>
        <v/>
      </c>
      <c r="AC639" s="22"/>
    </row>
    <row r="640" customFormat="false" ht="14.05" hidden="false" customHeight="true" outlineLevel="0" collapsed="false">
      <c r="A640" s="50" t="s">
        <v>256</v>
      </c>
      <c r="B640" s="50"/>
      <c r="C640" s="50"/>
      <c r="D640" s="50"/>
      <c r="E640" s="50"/>
      <c r="F640" s="50"/>
      <c r="G640" s="51" t="n">
        <f aca="false">G635+G639</f>
        <v>29.97</v>
      </c>
      <c r="J640" s="23" t="n">
        <f aca="false">IF(AND(A640&lt;&gt;"",A639=""),J639+1,J639)</f>
        <v>39</v>
      </c>
      <c r="K640" s="23" t="str">
        <f aca="false">IF(C640="M.O.",G640,"")</f>
        <v/>
      </c>
      <c r="L640" s="23" t="str">
        <f aca="false">IF(AND(F640&lt;&gt;"",K640=""),G640,"")</f>
        <v/>
      </c>
      <c r="M640" s="23" t="str">
        <f aca="false">IF(AND(E640="",F640="",D640&lt;&gt;""),A640,"")</f>
        <v/>
      </c>
      <c r="N640" s="23" t="str">
        <f aca="false">IF(M640&lt;&gt;"",SUMIF(J640:J669,J640,K640:K669),"")</f>
        <v/>
      </c>
      <c r="O640" s="23" t="str">
        <f aca="false">IF(M640&lt;&gt;"",SUMIF(J640:J669,J640,L640:L669),"")</f>
        <v/>
      </c>
      <c r="Q640" s="20" t="str">
        <f aca="false">IF(A640="PREÇO TOTAL (c/ taxa):",G640,"")</f>
        <v/>
      </c>
      <c r="AC640" s="22"/>
    </row>
    <row r="641" customFormat="false" ht="14.05" hidden="false" customHeight="true" outlineLevel="0" collapsed="false">
      <c r="A641" s="50" t="s">
        <v>257</v>
      </c>
      <c r="B641" s="50"/>
      <c r="C641" s="50"/>
      <c r="D641" s="50"/>
      <c r="E641" s="50"/>
      <c r="F641" s="50"/>
      <c r="G641" s="51" t="n">
        <v>1</v>
      </c>
      <c r="J641" s="23" t="n">
        <f aca="false">IF(AND(A641&lt;&gt;"",A640=""),J640+1,J640)</f>
        <v>39</v>
      </c>
      <c r="K641" s="23" t="str">
        <f aca="false">IF(C641="M.O.",G641,"")</f>
        <v/>
      </c>
      <c r="L641" s="23" t="str">
        <f aca="false">IF(AND(F641&lt;&gt;"",K641=""),G641,"")</f>
        <v/>
      </c>
      <c r="M641" s="23" t="str">
        <f aca="false">IF(AND(E641="",F641="",D641&lt;&gt;""),A641,"")</f>
        <v/>
      </c>
      <c r="N641" s="23" t="str">
        <f aca="false">IF(M641&lt;&gt;"",SUMIF(J641:J670,J641,K641:K670),"")</f>
        <v/>
      </c>
      <c r="O641" s="23" t="str">
        <f aca="false">IF(M641&lt;&gt;"",SUMIF(J641:J670,J641,L641:L670),"")</f>
        <v/>
      </c>
      <c r="Q641" s="20" t="str">
        <f aca="false">IF(A641="PREÇO TOTAL (c/ taxa):",G641,"")</f>
        <v/>
      </c>
      <c r="AC641" s="22"/>
    </row>
    <row r="642" customFormat="false" ht="14.05" hidden="false" customHeight="true" outlineLevel="0" collapsed="false">
      <c r="A642" s="50" t="s">
        <v>258</v>
      </c>
      <c r="B642" s="50"/>
      <c r="C642" s="50"/>
      <c r="D642" s="50"/>
      <c r="E642" s="50"/>
      <c r="F642" s="50"/>
      <c r="G642" s="51" t="n">
        <f aca="false">TRUNC(G641*G640,2)</f>
        <v>29.97</v>
      </c>
      <c r="J642" s="23" t="n">
        <f aca="false">IF(AND(A642&lt;&gt;"",A641=""),J641+1,J641)</f>
        <v>39</v>
      </c>
      <c r="K642" s="23" t="str">
        <f aca="false">IF(C642="M.O.",G642,"")</f>
        <v/>
      </c>
      <c r="L642" s="23" t="str">
        <f aca="false">IF(AND(F642&lt;&gt;"",K642=""),G642,"")</f>
        <v/>
      </c>
      <c r="M642" s="23" t="str">
        <f aca="false">IF(AND(E642="",F642="",D642&lt;&gt;""),A642,"")</f>
        <v/>
      </c>
      <c r="N642" s="23" t="str">
        <f aca="false">IF(M642&lt;&gt;"",SUMIF(J642:J671,J642,K642:K671),"")</f>
        <v/>
      </c>
      <c r="O642" s="23" t="str">
        <f aca="false">IF(M642&lt;&gt;"",SUMIF(J642:J671,J642,L642:L671),"")</f>
        <v/>
      </c>
      <c r="Q642" s="20" t="n">
        <f aca="false">IF(A642="PREÇO TOTAL (c/ taxa):",G642,"")</f>
        <v>29.97</v>
      </c>
      <c r="AC642" s="22"/>
    </row>
    <row r="643" customFormat="false" ht="14.05" hidden="false" customHeight="true" outlineLevel="0" collapsed="false">
      <c r="A643" s="52"/>
      <c r="B643" s="52"/>
      <c r="C643" s="52"/>
      <c r="D643" s="52"/>
      <c r="E643" s="52"/>
      <c r="F643" s="52"/>
      <c r="G643" s="52"/>
      <c r="J643" s="23" t="n">
        <f aca="false">IF(AND(A643&lt;&gt;"",A642=""),J642+1,J642)</f>
        <v>39</v>
      </c>
      <c r="K643" s="23" t="str">
        <f aca="false">IF(C643="M.O.",G643,"")</f>
        <v/>
      </c>
      <c r="L643" s="23" t="str">
        <f aca="false">IF(AND(F643&lt;&gt;"",K643=""),G643,"")</f>
        <v/>
      </c>
      <c r="M643" s="23" t="str">
        <f aca="false">IF(AND(E643="",F643="",D643&lt;&gt;""),A643,"")</f>
        <v/>
      </c>
      <c r="N643" s="23" t="str">
        <f aca="false">IF(M643&lt;&gt;"",SUMIF(J643:J672,J643,K643:K672),"")</f>
        <v/>
      </c>
      <c r="O643" s="23" t="str">
        <f aca="false">IF(M643&lt;&gt;"",SUMIF(J643:J672,J643,L643:L672),"")</f>
        <v/>
      </c>
      <c r="Q643" s="20" t="str">
        <f aca="false">IF(A643="PREÇO TOTAL (c/ taxa):",G643,"")</f>
        <v/>
      </c>
      <c r="AC643" s="22"/>
    </row>
    <row r="644" customFormat="false" ht="14.05" hidden="false" customHeight="true" outlineLevel="0" collapsed="false">
      <c r="A644" s="44" t="s">
        <v>358</v>
      </c>
      <c r="B644" s="44" t="s">
        <v>359</v>
      </c>
      <c r="C644" s="45" t="s">
        <v>248</v>
      </c>
      <c r="D644" s="45" t="s">
        <v>306</v>
      </c>
      <c r="E644" s="46"/>
      <c r="F644" s="47"/>
      <c r="G644" s="47"/>
      <c r="J644" s="23" t="n">
        <f aca="false">IF(AND(A644&lt;&gt;"",A643=""),J643+1,J643)</f>
        <v>40</v>
      </c>
      <c r="K644" s="23" t="str">
        <f aca="false">IF(C644="M.O.",G644,"")</f>
        <v/>
      </c>
      <c r="L644" s="23" t="str">
        <f aca="false">IF(AND(F644&lt;&gt;"",K644=""),G644,"")</f>
        <v/>
      </c>
      <c r="M644" s="23" t="str">
        <f aca="false">IF(AND(E644="",F644="",D644&lt;&gt;""),A644,"")</f>
        <v>03.01.05</v>
      </c>
      <c r="N644" s="23" t="n">
        <f aca="false">IF(M644&lt;&gt;"",SUMIF(J644:J673,J644,K644:K673),"")</f>
        <v>1.15</v>
      </c>
      <c r="O644" s="23" t="n">
        <f aca="false">IF(M644&lt;&gt;"",SUMIF(J644:J673,J644,L644:L673),"")</f>
        <v>32.79</v>
      </c>
      <c r="Q644" s="20" t="str">
        <f aca="false">IF(A644="PREÇO TOTAL (c/ taxa):",G644,"")</f>
        <v/>
      </c>
      <c r="AC644" s="22"/>
    </row>
    <row r="645" customFormat="false" ht="14.05" hidden="false" customHeight="true" outlineLevel="0" collapsed="false">
      <c r="A645" s="13" t="n">
        <v>6115</v>
      </c>
      <c r="B645" s="48" t="str">
        <f aca="false">VLOOKUP(A645,Insumos!$A$9:$E$160,2,FALSE())</f>
        <v>AJUDANTE</v>
      </c>
      <c r="C645" s="49" t="str">
        <f aca="false">VLOOKUP(A645,Insumos!$A$9:$E$160,3,FALSE())</f>
        <v>M.O.</v>
      </c>
      <c r="D645" s="49" t="str">
        <f aca="false">VLOOKUP(A645,Insumos!$A$9:$E$160,4,FALSE())</f>
        <v>H</v>
      </c>
      <c r="E645" s="46" t="n">
        <v>0.15</v>
      </c>
      <c r="F645" s="47" t="n">
        <f aca="false">VLOOKUP(A645,Insumos!$A$9:$E$160,5,FALSE())</f>
        <v>7.72</v>
      </c>
      <c r="G645" s="47" t="n">
        <f aca="false">TRUNC(E645*F645,2)</f>
        <v>1.15</v>
      </c>
      <c r="J645" s="23" t="n">
        <f aca="false">IF(AND(A645&lt;&gt;"",A644=""),J644+1,J644)</f>
        <v>40</v>
      </c>
      <c r="K645" s="23" t="n">
        <f aca="false">IF(C645="M.O.",G645,"")</f>
        <v>1.15</v>
      </c>
      <c r="L645" s="23" t="str">
        <f aca="false">IF(AND(F645&lt;&gt;"",K645=""),G645,"")</f>
        <v/>
      </c>
      <c r="M645" s="23" t="str">
        <f aca="false">IF(AND(E645="",F645="",D645&lt;&gt;""),A645,"")</f>
        <v/>
      </c>
      <c r="N645" s="23" t="str">
        <f aca="false">IF(M645&lt;&gt;"",SUMIF(J645:J674,J645,K645:K674),"")</f>
        <v/>
      </c>
      <c r="O645" s="23" t="str">
        <f aca="false">IF(M645&lt;&gt;"",SUMIF(J645:J674,J645,L645:L674),"")</f>
        <v/>
      </c>
      <c r="Q645" s="20" t="str">
        <f aca="false">IF(A645="PREÇO TOTAL (c/ taxa):",G645,"")</f>
        <v/>
      </c>
      <c r="AC645" s="22"/>
    </row>
    <row r="646" customFormat="false" ht="14.05" hidden="false" customHeight="true" outlineLevel="0" collapsed="false">
      <c r="A646" s="13" t="s">
        <v>119</v>
      </c>
      <c r="B646" s="48" t="str">
        <f aca="false">VLOOKUP(A646,Insumos!$A$9:$E$160,2,FALSE())</f>
        <v>Fita dupla face de alta resistência</v>
      </c>
      <c r="C646" s="49" t="str">
        <f aca="false">VLOOKUP(A646,Insumos!$A$9:$E$160,3,FALSE())</f>
        <v>MAT.</v>
      </c>
      <c r="D646" s="49" t="str">
        <f aca="false">VLOOKUP(A646,Insumos!$A$9:$E$160,4,FALSE())</f>
        <v>M</v>
      </c>
      <c r="E646" s="46" t="n">
        <v>0.3</v>
      </c>
      <c r="F646" s="47" t="n">
        <f aca="false">VLOOKUP(A646,Insumos!$A$9:$E$160,5,FALSE())</f>
        <v>9.3</v>
      </c>
      <c r="G646" s="47" t="n">
        <f aca="false">TRUNC(E646*F646,2)</f>
        <v>2.79</v>
      </c>
      <c r="J646" s="23" t="n">
        <f aca="false">IF(AND(A646&lt;&gt;"",A645=""),J645+1,J645)</f>
        <v>40</v>
      </c>
      <c r="K646" s="23" t="str">
        <f aca="false">IF(C646="M.O.",G646,"")</f>
        <v/>
      </c>
      <c r="L646" s="23" t="n">
        <f aca="false">IF(AND(F646&lt;&gt;"",K646=""),G646,"")</f>
        <v>2.79</v>
      </c>
      <c r="M646" s="23" t="str">
        <f aca="false">IF(AND(E646="",F646="",D646&lt;&gt;""),A646,"")</f>
        <v/>
      </c>
      <c r="N646" s="23" t="str">
        <f aca="false">IF(M646&lt;&gt;"",SUMIF(J646:J675,J646,K646:K675),"")</f>
        <v/>
      </c>
      <c r="O646" s="23" t="str">
        <f aca="false">IF(M646&lt;&gt;"",SUMIF(J646:J675,J646,L646:L675),"")</f>
        <v/>
      </c>
      <c r="Q646" s="20" t="str">
        <f aca="false">IF(A646="PREÇO TOTAL (c/ taxa):",G646,"")</f>
        <v/>
      </c>
      <c r="AC646" s="22"/>
    </row>
    <row r="647" customFormat="false" ht="14.05" hidden="false" customHeight="true" outlineLevel="0" collapsed="false">
      <c r="A647" s="13" t="s">
        <v>161</v>
      </c>
      <c r="B647" s="48" t="str">
        <f aca="false">VLOOKUP(A647,Insumos!$A$9:$E$160,2,FALSE())</f>
        <v>Placa de plástico rígido, c/ pictograma conforme projeto - Tipo 14</v>
      </c>
      <c r="C647" s="49" t="str">
        <f aca="false">VLOOKUP(A647,Insumos!$A$9:$E$160,3,FALSE())</f>
        <v>MAT.</v>
      </c>
      <c r="D647" s="49" t="str">
        <f aca="false">VLOOKUP(A647,Insumos!$A$9:$E$160,4,FALSE())</f>
        <v>UN</v>
      </c>
      <c r="E647" s="46" t="n">
        <v>1</v>
      </c>
      <c r="F647" s="47" t="n">
        <f aca="false">VLOOKUP(A647,Insumos!$A$9:$E$160,5,FALSE())</f>
        <v>30</v>
      </c>
      <c r="G647" s="47" t="n">
        <f aca="false">TRUNC(E647*F647,2)</f>
        <v>30</v>
      </c>
      <c r="J647" s="23" t="n">
        <f aca="false">IF(AND(A647&lt;&gt;"",A646=""),J646+1,J646)</f>
        <v>40</v>
      </c>
      <c r="K647" s="23" t="str">
        <f aca="false">IF(C647="M.O.",G647,"")</f>
        <v/>
      </c>
      <c r="L647" s="23" t="n">
        <f aca="false">IF(AND(F647&lt;&gt;"",K647=""),G647,"")</f>
        <v>30</v>
      </c>
      <c r="M647" s="23" t="str">
        <f aca="false">IF(AND(E647="",F647="",D647&lt;&gt;""),A647,"")</f>
        <v/>
      </c>
      <c r="N647" s="23" t="str">
        <f aca="false">IF(M647&lt;&gt;"",SUMIF(J647:J676,J647,K647:K676),"")</f>
        <v/>
      </c>
      <c r="O647" s="23" t="str">
        <f aca="false">IF(M647&lt;&gt;"",SUMIF(J647:J676,J647,L647:L676),"")</f>
        <v/>
      </c>
      <c r="Q647" s="20" t="str">
        <f aca="false">IF(A647="PREÇO TOTAL (c/ taxa):",G647,"")</f>
        <v/>
      </c>
      <c r="AC647" s="22"/>
    </row>
    <row r="648" customFormat="false" ht="14.05" hidden="false" customHeight="true" outlineLevel="0" collapsed="false">
      <c r="A648" s="50" t="s">
        <v>229</v>
      </c>
      <c r="B648" s="50"/>
      <c r="C648" s="50"/>
      <c r="D648" s="50"/>
      <c r="E648" s="50"/>
      <c r="F648" s="50"/>
      <c r="G648" s="51" t="n">
        <f aca="false">SUMIF(J599:J647,J648,K599:K647)</f>
        <v>1.15</v>
      </c>
      <c r="J648" s="23" t="n">
        <f aca="false">IF(AND(A648&lt;&gt;"",A647=""),J647+1,J647)</f>
        <v>40</v>
      </c>
      <c r="K648" s="23" t="str">
        <f aca="false">IF(C648="M.O.",G648,"")</f>
        <v/>
      </c>
      <c r="L648" s="23" t="str">
        <f aca="false">IF(AND(F648&lt;&gt;"",K648=""),G648,"")</f>
        <v/>
      </c>
      <c r="M648" s="23" t="str">
        <f aca="false">IF(AND(E648="",F648="",D648&lt;&gt;""),A648,"")</f>
        <v/>
      </c>
      <c r="N648" s="23" t="str">
        <f aca="false">IF(M648&lt;&gt;"",SUMIF(J648:J677,J648,K648:K677),"")</f>
        <v/>
      </c>
      <c r="O648" s="23" t="str">
        <f aca="false">IF(M648&lt;&gt;"",SUMIF(J648:J677,J648,L648:L677),"")</f>
        <v/>
      </c>
      <c r="Q648" s="20" t="str">
        <f aca="false">IF(A648="PREÇO TOTAL (c/ taxa):",G648,"")</f>
        <v/>
      </c>
      <c r="AC648" s="22"/>
    </row>
    <row r="649" customFormat="false" ht="14.05" hidden="false" customHeight="true" outlineLevel="0" collapsed="false">
      <c r="A649" s="50" t="s">
        <v>232</v>
      </c>
      <c r="B649" s="50"/>
      <c r="C649" s="50"/>
      <c r="D649" s="50"/>
      <c r="E649" s="50"/>
      <c r="F649" s="50"/>
      <c r="G649" s="51" t="n">
        <f aca="false">SUMIF(J600:J648,J649,L600:L648)</f>
        <v>32.79</v>
      </c>
      <c r="J649" s="23" t="n">
        <f aca="false">IF(AND(A649&lt;&gt;"",A648=""),J648+1,J648)</f>
        <v>40</v>
      </c>
      <c r="K649" s="23" t="str">
        <f aca="false">IF(C649="M.O.",G649,"")</f>
        <v/>
      </c>
      <c r="L649" s="23" t="str">
        <f aca="false">IF(AND(F649&lt;&gt;"",K649=""),G649,"")</f>
        <v/>
      </c>
      <c r="M649" s="23" t="str">
        <f aca="false">IF(AND(E649="",F649="",D649&lt;&gt;""),A649,"")</f>
        <v/>
      </c>
      <c r="N649" s="23" t="str">
        <f aca="false">IF(M649&lt;&gt;"",SUMIF(J649:J678,J649,K649:K678),"")</f>
        <v/>
      </c>
      <c r="O649" s="23" t="str">
        <f aca="false">IF(M649&lt;&gt;"",SUMIF(J649:J678,J649,L649:L678),"")</f>
        <v/>
      </c>
      <c r="Q649" s="20" t="str">
        <f aca="false">IF(A649="PREÇO TOTAL (c/ taxa):",G649,"")</f>
        <v/>
      </c>
      <c r="AC649" s="22"/>
    </row>
    <row r="650" customFormat="false" ht="14.05" hidden="false" customHeight="true" outlineLevel="0" collapsed="false">
      <c r="A650" s="50" t="s">
        <v>250</v>
      </c>
      <c r="B650" s="50"/>
      <c r="C650" s="50"/>
      <c r="D650" s="50"/>
      <c r="E650" s="50"/>
      <c r="F650" s="50"/>
      <c r="G650" s="51" t="n">
        <f aca="false">SUM(G648:G649)</f>
        <v>33.94</v>
      </c>
      <c r="J650" s="23" t="n">
        <f aca="false">IF(AND(A650&lt;&gt;"",A649=""),J649+1,J649)</f>
        <v>40</v>
      </c>
      <c r="K650" s="23" t="str">
        <f aca="false">IF(C650="M.O.",G650,"")</f>
        <v/>
      </c>
      <c r="L650" s="23" t="str">
        <f aca="false">IF(AND(F650&lt;&gt;"",K650=""),G650,"")</f>
        <v/>
      </c>
      <c r="M650" s="23" t="str">
        <f aca="false">IF(AND(E650="",F650="",D650&lt;&gt;""),A650,"")</f>
        <v/>
      </c>
      <c r="N650" s="23" t="str">
        <f aca="false">IF(M650&lt;&gt;"",SUMIF(J650:J679,J650,K650:K679),"")</f>
        <v/>
      </c>
      <c r="O650" s="23" t="str">
        <f aca="false">IF(M650&lt;&gt;"",SUMIF(J650:J679,J650,L650:L679),"")</f>
        <v/>
      </c>
      <c r="Q650" s="20" t="str">
        <f aca="false">IF(A650="PREÇO TOTAL (c/ taxa):",G650,"")</f>
        <v/>
      </c>
      <c r="AC650" s="22"/>
    </row>
    <row r="651" customFormat="false" ht="14.05" hidden="false" customHeight="true" outlineLevel="0" collapsed="false">
      <c r="A651" s="50" t="s">
        <v>251</v>
      </c>
      <c r="B651" s="50"/>
      <c r="C651" s="50"/>
      <c r="D651" s="50"/>
      <c r="E651" s="50"/>
      <c r="F651" s="50"/>
      <c r="G651" s="51" t="n">
        <v>0</v>
      </c>
      <c r="J651" s="23" t="n">
        <f aca="false">IF(AND(A651&lt;&gt;"",A650=""),J650+1,J650)</f>
        <v>40</v>
      </c>
      <c r="K651" s="23" t="str">
        <f aca="false">IF(C651="M.O.",G651,"")</f>
        <v/>
      </c>
      <c r="L651" s="23" t="str">
        <f aca="false">IF(AND(F651&lt;&gt;"",K651=""),G651,"")</f>
        <v/>
      </c>
      <c r="M651" s="23" t="str">
        <f aca="false">IF(AND(E651="",F651="",D651&lt;&gt;""),A651,"")</f>
        <v/>
      </c>
      <c r="N651" s="23" t="str">
        <f aca="false">IF(M651&lt;&gt;"",SUMIF(J651:J680,J651,K651:K680),"")</f>
        <v/>
      </c>
      <c r="O651" s="23" t="str">
        <f aca="false">IF(M651&lt;&gt;"",SUMIF(J651:J680,J651,L651:L680),"")</f>
        <v/>
      </c>
      <c r="Q651" s="20" t="str">
        <f aca="false">IF(A651="PREÇO TOTAL (c/ taxa):",G651,"")</f>
        <v/>
      </c>
      <c r="AC651" s="22"/>
    </row>
    <row r="652" customFormat="false" ht="14.05" hidden="false" customHeight="true" outlineLevel="0" collapsed="false">
      <c r="A652" s="50" t="s">
        <v>252</v>
      </c>
      <c r="B652" s="50"/>
      <c r="C652" s="50"/>
      <c r="D652" s="50"/>
      <c r="E652" s="50"/>
      <c r="F652" s="50"/>
      <c r="G652" s="51" t="n">
        <f aca="false">TRUNC(G650*$G$9,2)</f>
        <v>8.55</v>
      </c>
      <c r="J652" s="23" t="n">
        <f aca="false">IF(AND(A652&lt;&gt;"",A651=""),J651+1,J651)</f>
        <v>40</v>
      </c>
      <c r="K652" s="23" t="str">
        <f aca="false">IF(C652="M.O.",G652,"")</f>
        <v/>
      </c>
      <c r="L652" s="23" t="str">
        <f aca="false">IF(AND(F652&lt;&gt;"",K652=""),G652,"")</f>
        <v/>
      </c>
      <c r="M652" s="23" t="str">
        <f aca="false">IF(AND(E652="",F652="",D652&lt;&gt;""),A652,"")</f>
        <v/>
      </c>
      <c r="N652" s="23" t="str">
        <f aca="false">IF(M652&lt;&gt;"",SUMIF(J652:J681,J652,K652:K681),"")</f>
        <v/>
      </c>
      <c r="O652" s="23" t="str">
        <f aca="false">IF(M652&lt;&gt;"",SUMIF(J652:J681,J652,L652:L681),"")</f>
        <v/>
      </c>
      <c r="Q652" s="20" t="str">
        <f aca="false">IF(A652="PREÇO TOTAL (c/ taxa):",G652,"")</f>
        <v/>
      </c>
      <c r="AC652" s="22"/>
    </row>
    <row r="653" customFormat="false" ht="14.05" hidden="false" customHeight="true" outlineLevel="0" collapsed="false">
      <c r="A653" s="50" t="s">
        <v>253</v>
      </c>
      <c r="B653" s="50"/>
      <c r="C653" s="50"/>
      <c r="D653" s="50"/>
      <c r="E653" s="50"/>
      <c r="F653" s="50"/>
      <c r="G653" s="51" t="n">
        <v>0</v>
      </c>
      <c r="J653" s="23" t="n">
        <f aca="false">IF(AND(A653&lt;&gt;"",A652=""),J652+1,J652)</f>
        <v>40</v>
      </c>
      <c r="K653" s="23" t="str">
        <f aca="false">IF(C653="M.O.",G653,"")</f>
        <v/>
      </c>
      <c r="L653" s="23" t="str">
        <f aca="false">IF(AND(F653&lt;&gt;"",K653=""),G653,"")</f>
        <v/>
      </c>
      <c r="M653" s="23" t="str">
        <f aca="false">IF(AND(E653="",F653="",D653&lt;&gt;""),A653,"")</f>
        <v/>
      </c>
      <c r="N653" s="23" t="str">
        <f aca="false">IF(M653&lt;&gt;"",SUMIF(J653:J682,J653,K653:K682),"")</f>
        <v/>
      </c>
      <c r="O653" s="23" t="str">
        <f aca="false">IF(M653&lt;&gt;"",SUMIF(J653:J682,J653,L653:L682),"")</f>
        <v/>
      </c>
      <c r="Q653" s="20" t="str">
        <f aca="false">IF(A653="PREÇO TOTAL (c/ taxa):",G653,"")</f>
        <v/>
      </c>
      <c r="AC653" s="22"/>
    </row>
    <row r="654" customFormat="false" ht="14.05" hidden="false" customHeight="true" outlineLevel="0" collapsed="false">
      <c r="A654" s="50" t="s">
        <v>254</v>
      </c>
      <c r="B654" s="50"/>
      <c r="C654" s="50"/>
      <c r="D654" s="50"/>
      <c r="E654" s="50"/>
      <c r="F654" s="50"/>
      <c r="G654" s="51" t="n">
        <f aca="false">SUM(G651:G653)</f>
        <v>8.55</v>
      </c>
      <c r="J654" s="23" t="n">
        <f aca="false">IF(AND(A654&lt;&gt;"",A653=""),J653+1,J653)</f>
        <v>40</v>
      </c>
      <c r="K654" s="23" t="str">
        <f aca="false">IF(C654="M.O.",G654,"")</f>
        <v/>
      </c>
      <c r="L654" s="23" t="str">
        <f aca="false">IF(AND(F654&lt;&gt;"",K654=""),G654,"")</f>
        <v/>
      </c>
      <c r="M654" s="23" t="str">
        <f aca="false">IF(AND(E654="",F654="",D654&lt;&gt;""),A654,"")</f>
        <v/>
      </c>
      <c r="N654" s="23" t="str">
        <f aca="false">IF(M654&lt;&gt;"",SUMIF(J654:J683,J654,K654:K683),"")</f>
        <v/>
      </c>
      <c r="O654" s="23" t="str">
        <f aca="false">IF(M654&lt;&gt;"",SUMIF(J654:J683,J654,L654:L683),"")</f>
        <v/>
      </c>
      <c r="Q654" s="20" t="str">
        <f aca="false">IF(A654="PREÇO TOTAL (c/ taxa):",G654,"")</f>
        <v/>
      </c>
      <c r="AC654" s="22"/>
    </row>
    <row r="655" customFormat="false" ht="14.05" hidden="false" customHeight="true" outlineLevel="0" collapsed="false">
      <c r="A655" s="50" t="s">
        <v>256</v>
      </c>
      <c r="B655" s="50"/>
      <c r="C655" s="50"/>
      <c r="D655" s="50"/>
      <c r="E655" s="50"/>
      <c r="F655" s="50"/>
      <c r="G655" s="51" t="n">
        <f aca="false">G650+G654</f>
        <v>42.49</v>
      </c>
      <c r="J655" s="23" t="n">
        <f aca="false">IF(AND(A655&lt;&gt;"",A654=""),J654+1,J654)</f>
        <v>40</v>
      </c>
      <c r="K655" s="23" t="str">
        <f aca="false">IF(C655="M.O.",G655,"")</f>
        <v/>
      </c>
      <c r="L655" s="23" t="str">
        <f aca="false">IF(AND(F655&lt;&gt;"",K655=""),G655,"")</f>
        <v/>
      </c>
      <c r="M655" s="23" t="str">
        <f aca="false">IF(AND(E655="",F655="",D655&lt;&gt;""),A655,"")</f>
        <v/>
      </c>
      <c r="N655" s="23" t="str">
        <f aca="false">IF(M655&lt;&gt;"",SUMIF(J655:J684,J655,K655:K684),"")</f>
        <v/>
      </c>
      <c r="O655" s="23" t="str">
        <f aca="false">IF(M655&lt;&gt;"",SUMIF(J655:J684,J655,L655:L684),"")</f>
        <v/>
      </c>
      <c r="Q655" s="20" t="str">
        <f aca="false">IF(A655="PREÇO TOTAL (c/ taxa):",G655,"")</f>
        <v/>
      </c>
      <c r="AC655" s="22"/>
    </row>
    <row r="656" customFormat="false" ht="14.05" hidden="false" customHeight="true" outlineLevel="0" collapsed="false">
      <c r="A656" s="50" t="s">
        <v>257</v>
      </c>
      <c r="B656" s="50"/>
      <c r="C656" s="50"/>
      <c r="D656" s="50"/>
      <c r="E656" s="50"/>
      <c r="F656" s="50"/>
      <c r="G656" s="51" t="n">
        <v>5</v>
      </c>
      <c r="J656" s="23" t="n">
        <f aca="false">IF(AND(A656&lt;&gt;"",A655=""),J655+1,J655)</f>
        <v>40</v>
      </c>
      <c r="K656" s="23" t="str">
        <f aca="false">IF(C656="M.O.",G656,"")</f>
        <v/>
      </c>
      <c r="L656" s="23" t="str">
        <f aca="false">IF(AND(F656&lt;&gt;"",K656=""),G656,"")</f>
        <v/>
      </c>
      <c r="M656" s="23" t="str">
        <f aca="false">IF(AND(E656="",F656="",D656&lt;&gt;""),A656,"")</f>
        <v/>
      </c>
      <c r="N656" s="23" t="str">
        <f aca="false">IF(M656&lt;&gt;"",SUMIF(J656:J685,J656,K656:K685),"")</f>
        <v/>
      </c>
      <c r="O656" s="23" t="str">
        <f aca="false">IF(M656&lt;&gt;"",SUMIF(J656:J685,J656,L656:L685),"")</f>
        <v/>
      </c>
      <c r="Q656" s="20" t="str">
        <f aca="false">IF(A656="PREÇO TOTAL (c/ taxa):",G656,"")</f>
        <v/>
      </c>
      <c r="AC656" s="22"/>
    </row>
    <row r="657" customFormat="false" ht="14.05" hidden="false" customHeight="true" outlineLevel="0" collapsed="false">
      <c r="A657" s="50" t="s">
        <v>258</v>
      </c>
      <c r="B657" s="50"/>
      <c r="C657" s="50"/>
      <c r="D657" s="50"/>
      <c r="E657" s="50"/>
      <c r="F657" s="50"/>
      <c r="G657" s="51" t="n">
        <f aca="false">TRUNC(G656*G655,2)</f>
        <v>212.45</v>
      </c>
      <c r="J657" s="23" t="n">
        <f aca="false">IF(AND(A657&lt;&gt;"",A656=""),J656+1,J656)</f>
        <v>40</v>
      </c>
      <c r="K657" s="23" t="str">
        <f aca="false">IF(C657="M.O.",G657,"")</f>
        <v/>
      </c>
      <c r="L657" s="23" t="str">
        <f aca="false">IF(AND(F657&lt;&gt;"",K657=""),G657,"")</f>
        <v/>
      </c>
      <c r="M657" s="23" t="str">
        <f aca="false">IF(AND(E657="",F657="",D657&lt;&gt;""),A657,"")</f>
        <v/>
      </c>
      <c r="N657" s="23" t="str">
        <f aca="false">IF(M657&lt;&gt;"",SUMIF(J657:J686,J657,K657:K686),"")</f>
        <v/>
      </c>
      <c r="O657" s="23" t="str">
        <f aca="false">IF(M657&lt;&gt;"",SUMIF(J657:J686,J657,L657:L686),"")</f>
        <v/>
      </c>
      <c r="Q657" s="20" t="n">
        <f aca="false">IF(A657="PREÇO TOTAL (c/ taxa):",G657,"")</f>
        <v>212.45</v>
      </c>
      <c r="AC657" s="22"/>
    </row>
    <row r="658" customFormat="false" ht="14.05" hidden="false" customHeight="true" outlineLevel="0" collapsed="false">
      <c r="A658" s="52"/>
      <c r="B658" s="52"/>
      <c r="C658" s="52"/>
      <c r="D658" s="52"/>
      <c r="E658" s="52"/>
      <c r="F658" s="52"/>
      <c r="G658" s="52"/>
      <c r="J658" s="23" t="n">
        <f aca="false">IF(AND(A658&lt;&gt;"",A657=""),J657+1,J657)</f>
        <v>40</v>
      </c>
      <c r="K658" s="23" t="str">
        <f aca="false">IF(C658="M.O.",G658,"")</f>
        <v/>
      </c>
      <c r="L658" s="23" t="str">
        <f aca="false">IF(AND(F658&lt;&gt;"",K658=""),G658,"")</f>
        <v/>
      </c>
      <c r="M658" s="23" t="str">
        <f aca="false">IF(AND(E658="",F658="",D658&lt;&gt;""),A658,"")</f>
        <v/>
      </c>
      <c r="N658" s="23" t="str">
        <f aca="false">IF(M658&lt;&gt;"",SUMIF(J658:J687,J658,K658:K687),"")</f>
        <v/>
      </c>
      <c r="O658" s="23" t="str">
        <f aca="false">IF(M658&lt;&gt;"",SUMIF(J658:J687,J658,L658:L687),"")</f>
        <v/>
      </c>
      <c r="Q658" s="20" t="str">
        <f aca="false">IF(A658="PREÇO TOTAL (c/ taxa):",G658,"")</f>
        <v/>
      </c>
      <c r="AC658" s="22"/>
    </row>
    <row r="659" customFormat="false" ht="14.05" hidden="false" customHeight="true" outlineLevel="0" collapsed="false">
      <c r="A659" s="44" t="s">
        <v>360</v>
      </c>
      <c r="B659" s="44" t="s">
        <v>361</v>
      </c>
      <c r="C659" s="45" t="s">
        <v>248</v>
      </c>
      <c r="D659" s="45" t="s">
        <v>306</v>
      </c>
      <c r="E659" s="46"/>
      <c r="F659" s="47"/>
      <c r="G659" s="47"/>
      <c r="J659" s="23" t="n">
        <f aca="false">IF(AND(A659&lt;&gt;"",A658=""),J658+1,J658)</f>
        <v>41</v>
      </c>
      <c r="K659" s="23" t="str">
        <f aca="false">IF(C659="M.O.",G659,"")</f>
        <v/>
      </c>
      <c r="L659" s="23" t="str">
        <f aca="false">IF(AND(F659&lt;&gt;"",K659=""),G659,"")</f>
        <v/>
      </c>
      <c r="M659" s="23" t="str">
        <f aca="false">IF(AND(E659="",F659="",D659&lt;&gt;""),A659,"")</f>
        <v>03.01.06</v>
      </c>
      <c r="N659" s="23" t="n">
        <f aca="false">IF(M659&lt;&gt;"",SUMIF(J659:J688,J659,K659:K688),"")</f>
        <v>1.15</v>
      </c>
      <c r="O659" s="23" t="n">
        <f aca="false">IF(M659&lt;&gt;"",SUMIF(J659:J688,J659,L659:L688),"")</f>
        <v>32.79</v>
      </c>
      <c r="Q659" s="20" t="str">
        <f aca="false">IF(A659="PREÇO TOTAL (c/ taxa):",G659,"")</f>
        <v/>
      </c>
      <c r="AC659" s="22"/>
    </row>
    <row r="660" customFormat="false" ht="14.05" hidden="false" customHeight="true" outlineLevel="0" collapsed="false">
      <c r="A660" s="13" t="n">
        <v>6115</v>
      </c>
      <c r="B660" s="48" t="str">
        <f aca="false">VLOOKUP(A660,Insumos!$A$9:$E$160,2,FALSE())</f>
        <v>AJUDANTE</v>
      </c>
      <c r="C660" s="49" t="str">
        <f aca="false">VLOOKUP(A660,Insumos!$A$9:$E$160,3,FALSE())</f>
        <v>M.O.</v>
      </c>
      <c r="D660" s="49" t="str">
        <f aca="false">VLOOKUP(A660,Insumos!$A$9:$E$160,4,FALSE())</f>
        <v>H</v>
      </c>
      <c r="E660" s="46" t="n">
        <v>0.15</v>
      </c>
      <c r="F660" s="47" t="n">
        <f aca="false">VLOOKUP(A660,Insumos!$A$9:$E$160,5,FALSE())</f>
        <v>7.72</v>
      </c>
      <c r="G660" s="47" t="n">
        <f aca="false">TRUNC(E660*F660,2)</f>
        <v>1.15</v>
      </c>
      <c r="J660" s="23" t="n">
        <f aca="false">IF(AND(A660&lt;&gt;"",A659=""),J659+1,J659)</f>
        <v>41</v>
      </c>
      <c r="K660" s="23" t="n">
        <f aca="false">IF(C660="M.O.",G660,"")</f>
        <v>1.15</v>
      </c>
      <c r="L660" s="23" t="str">
        <f aca="false">IF(AND(F660&lt;&gt;"",K660=""),G660,"")</f>
        <v/>
      </c>
      <c r="M660" s="23" t="str">
        <f aca="false">IF(AND(E660="",F660="",D660&lt;&gt;""),A660,"")</f>
        <v/>
      </c>
      <c r="N660" s="23" t="str">
        <f aca="false">IF(M660&lt;&gt;"",SUMIF(J660:J689,J660,K660:K689),"")</f>
        <v/>
      </c>
      <c r="O660" s="23" t="str">
        <f aca="false">IF(M660&lt;&gt;"",SUMIF(J660:J689,J660,L660:L689),"")</f>
        <v/>
      </c>
      <c r="Q660" s="20" t="str">
        <f aca="false">IF(A660="PREÇO TOTAL (c/ taxa):",G660,"")</f>
        <v/>
      </c>
      <c r="AC660" s="22"/>
    </row>
    <row r="661" customFormat="false" ht="14.05" hidden="false" customHeight="true" outlineLevel="0" collapsed="false">
      <c r="A661" s="13" t="s">
        <v>119</v>
      </c>
      <c r="B661" s="48" t="str">
        <f aca="false">VLOOKUP(A661,Insumos!$A$9:$E$160,2,FALSE())</f>
        <v>Fita dupla face de alta resistência</v>
      </c>
      <c r="C661" s="49" t="str">
        <f aca="false">VLOOKUP(A661,Insumos!$A$9:$E$160,3,FALSE())</f>
        <v>MAT.</v>
      </c>
      <c r="D661" s="49" t="str">
        <f aca="false">VLOOKUP(A661,Insumos!$A$9:$E$160,4,FALSE())</f>
        <v>M</v>
      </c>
      <c r="E661" s="46" t="n">
        <v>0.3</v>
      </c>
      <c r="F661" s="47" t="n">
        <f aca="false">VLOOKUP(A661,Insumos!$A$9:$E$160,5,FALSE())</f>
        <v>9.3</v>
      </c>
      <c r="G661" s="47" t="n">
        <f aca="false">TRUNC(E661*F661,2)</f>
        <v>2.79</v>
      </c>
      <c r="J661" s="23" t="n">
        <f aca="false">IF(AND(A661&lt;&gt;"",A660=""),J660+1,J660)</f>
        <v>41</v>
      </c>
      <c r="K661" s="23" t="str">
        <f aca="false">IF(C661="M.O.",G661,"")</f>
        <v/>
      </c>
      <c r="L661" s="23" t="n">
        <f aca="false">IF(AND(F661&lt;&gt;"",K661=""),G661,"")</f>
        <v>2.79</v>
      </c>
      <c r="M661" s="23" t="str">
        <f aca="false">IF(AND(E661="",F661="",D661&lt;&gt;""),A661,"")</f>
        <v/>
      </c>
      <c r="N661" s="23" t="str">
        <f aca="false">IF(M661&lt;&gt;"",SUMIF(J661:J690,J661,K661:K690),"")</f>
        <v/>
      </c>
      <c r="O661" s="23" t="str">
        <f aca="false">IF(M661&lt;&gt;"",SUMIF(J661:J690,J661,L661:L690),"")</f>
        <v/>
      </c>
      <c r="Q661" s="20" t="str">
        <f aca="false">IF(A661="PREÇO TOTAL (c/ taxa):",G661,"")</f>
        <v/>
      </c>
      <c r="AC661" s="22"/>
    </row>
    <row r="662" customFormat="false" ht="25.35" hidden="false" customHeight="true" outlineLevel="0" collapsed="false">
      <c r="A662" s="13" t="s">
        <v>163</v>
      </c>
      <c r="B662" s="48" t="str">
        <f aca="false">VLOOKUP(A662,Insumos!$A$9:$E$160,2,FALSE())</f>
        <v>Placa de plástico rígido, c/ pictograma conforme projeto - Tipo 16A</v>
      </c>
      <c r="C662" s="49" t="str">
        <f aca="false">VLOOKUP(A662,Insumos!$A$9:$E$160,3,FALSE())</f>
        <v>MAT.</v>
      </c>
      <c r="D662" s="49" t="str">
        <f aca="false">VLOOKUP(A662,Insumos!$A$9:$E$160,4,FALSE())</f>
        <v>UN</v>
      </c>
      <c r="E662" s="46" t="n">
        <v>1</v>
      </c>
      <c r="F662" s="47" t="n">
        <f aca="false">VLOOKUP(A662,Insumos!$A$9:$E$160,5,FALSE())</f>
        <v>30</v>
      </c>
      <c r="G662" s="47" t="n">
        <f aca="false">TRUNC(E662*F662,2)</f>
        <v>30</v>
      </c>
      <c r="J662" s="23" t="n">
        <f aca="false">IF(AND(A662&lt;&gt;"",A661=""),J661+1,J661)</f>
        <v>41</v>
      </c>
      <c r="K662" s="23" t="str">
        <f aca="false">IF(C662="M.O.",G662,"")</f>
        <v/>
      </c>
      <c r="L662" s="23" t="n">
        <f aca="false">IF(AND(F662&lt;&gt;"",K662=""),G662,"")</f>
        <v>30</v>
      </c>
      <c r="M662" s="23" t="str">
        <f aca="false">IF(AND(E662="",F662="",D662&lt;&gt;""),A662,"")</f>
        <v/>
      </c>
      <c r="N662" s="23" t="str">
        <f aca="false">IF(M662&lt;&gt;"",SUMIF(J662:J691,J662,K662:K691),"")</f>
        <v/>
      </c>
      <c r="O662" s="23" t="str">
        <f aca="false">IF(M662&lt;&gt;"",SUMIF(J662:J691,J662,L662:L691),"")</f>
        <v/>
      </c>
      <c r="Q662" s="20" t="str">
        <f aca="false">IF(A662="PREÇO TOTAL (c/ taxa):",G662,"")</f>
        <v/>
      </c>
      <c r="AC662" s="22"/>
    </row>
    <row r="663" customFormat="false" ht="14.05" hidden="false" customHeight="true" outlineLevel="0" collapsed="false">
      <c r="A663" s="50" t="s">
        <v>229</v>
      </c>
      <c r="B663" s="50"/>
      <c r="C663" s="50"/>
      <c r="D663" s="50"/>
      <c r="E663" s="50"/>
      <c r="F663" s="50"/>
      <c r="G663" s="51" t="n">
        <f aca="false">SUMIF(J614:J662,J663,K614:K662)</f>
        <v>1.15</v>
      </c>
      <c r="J663" s="23" t="n">
        <f aca="false">IF(AND(A663&lt;&gt;"",A662=""),J662+1,J662)</f>
        <v>41</v>
      </c>
      <c r="K663" s="23" t="str">
        <f aca="false">IF(C663="M.O.",G663,"")</f>
        <v/>
      </c>
      <c r="L663" s="23" t="str">
        <f aca="false">IF(AND(F663&lt;&gt;"",K663=""),G663,"")</f>
        <v/>
      </c>
      <c r="M663" s="23" t="str">
        <f aca="false">IF(AND(E663="",F663="",D663&lt;&gt;""),A663,"")</f>
        <v/>
      </c>
      <c r="N663" s="23" t="str">
        <f aca="false">IF(M663&lt;&gt;"",SUMIF(J663:J692,J663,K663:K692),"")</f>
        <v/>
      </c>
      <c r="O663" s="23" t="str">
        <f aca="false">IF(M663&lt;&gt;"",SUMIF(J663:J692,J663,L663:L692),"")</f>
        <v/>
      </c>
      <c r="Q663" s="20" t="str">
        <f aca="false">IF(A663="PREÇO TOTAL (c/ taxa):",G663,"")</f>
        <v/>
      </c>
      <c r="AC663" s="22"/>
    </row>
    <row r="664" customFormat="false" ht="14.05" hidden="false" customHeight="true" outlineLevel="0" collapsed="false">
      <c r="A664" s="50" t="s">
        <v>232</v>
      </c>
      <c r="B664" s="50"/>
      <c r="C664" s="50"/>
      <c r="D664" s="50"/>
      <c r="E664" s="50"/>
      <c r="F664" s="50"/>
      <c r="G664" s="51" t="n">
        <f aca="false">SUMIF(J615:J663,J664,L615:L663)</f>
        <v>32.79</v>
      </c>
      <c r="J664" s="23" t="n">
        <f aca="false">IF(AND(A664&lt;&gt;"",A663=""),J663+1,J663)</f>
        <v>41</v>
      </c>
      <c r="K664" s="23" t="str">
        <f aca="false">IF(C664="M.O.",G664,"")</f>
        <v/>
      </c>
      <c r="L664" s="23" t="str">
        <f aca="false">IF(AND(F664&lt;&gt;"",K664=""),G664,"")</f>
        <v/>
      </c>
      <c r="M664" s="23" t="str">
        <f aca="false">IF(AND(E664="",F664="",D664&lt;&gt;""),A664,"")</f>
        <v/>
      </c>
      <c r="N664" s="23" t="str">
        <f aca="false">IF(M664&lt;&gt;"",SUMIF(J664:J693,J664,K664:K693),"")</f>
        <v/>
      </c>
      <c r="O664" s="23" t="str">
        <f aca="false">IF(M664&lt;&gt;"",SUMIF(J664:J693,J664,L664:L693),"")</f>
        <v/>
      </c>
      <c r="Q664" s="20" t="str">
        <f aca="false">IF(A664="PREÇO TOTAL (c/ taxa):",G664,"")</f>
        <v/>
      </c>
      <c r="AC664" s="22"/>
    </row>
    <row r="665" customFormat="false" ht="14.05" hidden="false" customHeight="true" outlineLevel="0" collapsed="false">
      <c r="A665" s="50" t="s">
        <v>250</v>
      </c>
      <c r="B665" s="50"/>
      <c r="C665" s="50"/>
      <c r="D665" s="50"/>
      <c r="E665" s="50"/>
      <c r="F665" s="50"/>
      <c r="G665" s="51" t="n">
        <f aca="false">SUM(G663:G664)</f>
        <v>33.94</v>
      </c>
      <c r="J665" s="23" t="n">
        <f aca="false">IF(AND(A665&lt;&gt;"",A664=""),J664+1,J664)</f>
        <v>41</v>
      </c>
      <c r="K665" s="23" t="str">
        <f aca="false">IF(C665="M.O.",G665,"")</f>
        <v/>
      </c>
      <c r="L665" s="23" t="str">
        <f aca="false">IF(AND(F665&lt;&gt;"",K665=""),G665,"")</f>
        <v/>
      </c>
      <c r="M665" s="23" t="str">
        <f aca="false">IF(AND(E665="",F665="",D665&lt;&gt;""),A665,"")</f>
        <v/>
      </c>
      <c r="N665" s="23" t="str">
        <f aca="false">IF(M665&lt;&gt;"",SUMIF(J665:J694,J665,K665:K694),"")</f>
        <v/>
      </c>
      <c r="O665" s="23" t="str">
        <f aca="false">IF(M665&lt;&gt;"",SUMIF(J665:J694,J665,L665:L694),"")</f>
        <v/>
      </c>
      <c r="Q665" s="20" t="str">
        <f aca="false">IF(A665="PREÇO TOTAL (c/ taxa):",G665,"")</f>
        <v/>
      </c>
      <c r="AC665" s="22"/>
    </row>
    <row r="666" customFormat="false" ht="14.05" hidden="false" customHeight="true" outlineLevel="0" collapsed="false">
      <c r="A666" s="50" t="s">
        <v>251</v>
      </c>
      <c r="B666" s="50"/>
      <c r="C666" s="50"/>
      <c r="D666" s="50"/>
      <c r="E666" s="50"/>
      <c r="F666" s="50"/>
      <c r="G666" s="51" t="n">
        <v>0</v>
      </c>
      <c r="J666" s="23" t="n">
        <f aca="false">IF(AND(A666&lt;&gt;"",A665=""),J665+1,J665)</f>
        <v>41</v>
      </c>
      <c r="K666" s="23" t="str">
        <f aca="false">IF(C666="M.O.",G666,"")</f>
        <v/>
      </c>
      <c r="L666" s="23" t="str">
        <f aca="false">IF(AND(F666&lt;&gt;"",K666=""),G666,"")</f>
        <v/>
      </c>
      <c r="M666" s="23" t="str">
        <f aca="false">IF(AND(E666="",F666="",D666&lt;&gt;""),A666,"")</f>
        <v/>
      </c>
      <c r="N666" s="23" t="str">
        <f aca="false">IF(M666&lt;&gt;"",SUMIF(J666:J695,J666,K666:K695),"")</f>
        <v/>
      </c>
      <c r="O666" s="23" t="str">
        <f aca="false">IF(M666&lt;&gt;"",SUMIF(J666:J695,J666,L666:L695),"")</f>
        <v/>
      </c>
      <c r="Q666" s="20" t="str">
        <f aca="false">IF(A666="PREÇO TOTAL (c/ taxa):",G666,"")</f>
        <v/>
      </c>
      <c r="AC666" s="22"/>
    </row>
    <row r="667" customFormat="false" ht="14.05" hidden="false" customHeight="true" outlineLevel="0" collapsed="false">
      <c r="A667" s="50" t="s">
        <v>252</v>
      </c>
      <c r="B667" s="50"/>
      <c r="C667" s="50"/>
      <c r="D667" s="50"/>
      <c r="E667" s="50"/>
      <c r="F667" s="50"/>
      <c r="G667" s="51" t="n">
        <f aca="false">TRUNC(G665*$G$9,2)</f>
        <v>8.55</v>
      </c>
      <c r="J667" s="23" t="n">
        <f aca="false">IF(AND(A667&lt;&gt;"",A666=""),J666+1,J666)</f>
        <v>41</v>
      </c>
      <c r="K667" s="23" t="str">
        <f aca="false">IF(C667="M.O.",G667,"")</f>
        <v/>
      </c>
      <c r="L667" s="23" t="str">
        <f aca="false">IF(AND(F667&lt;&gt;"",K667=""),G667,"")</f>
        <v/>
      </c>
      <c r="M667" s="23" t="str">
        <f aca="false">IF(AND(E667="",F667="",D667&lt;&gt;""),A667,"")</f>
        <v/>
      </c>
      <c r="N667" s="23" t="str">
        <f aca="false">IF(M667&lt;&gt;"",SUMIF(J667:J696,J667,K667:K696),"")</f>
        <v/>
      </c>
      <c r="O667" s="23" t="str">
        <f aca="false">IF(M667&lt;&gt;"",SUMIF(J667:J696,J667,L667:L696),"")</f>
        <v/>
      </c>
      <c r="Q667" s="20" t="str">
        <f aca="false">IF(A667="PREÇO TOTAL (c/ taxa):",G667,"")</f>
        <v/>
      </c>
      <c r="AC667" s="22"/>
    </row>
    <row r="668" customFormat="false" ht="14.05" hidden="false" customHeight="true" outlineLevel="0" collapsed="false">
      <c r="A668" s="50" t="s">
        <v>253</v>
      </c>
      <c r="B668" s="50"/>
      <c r="C668" s="50"/>
      <c r="D668" s="50"/>
      <c r="E668" s="50"/>
      <c r="F668" s="50"/>
      <c r="G668" s="51" t="n">
        <v>0</v>
      </c>
      <c r="J668" s="23" t="n">
        <f aca="false">IF(AND(A668&lt;&gt;"",A667=""),J667+1,J667)</f>
        <v>41</v>
      </c>
      <c r="K668" s="23" t="str">
        <f aca="false">IF(C668="M.O.",G668,"")</f>
        <v/>
      </c>
      <c r="L668" s="23" t="str">
        <f aca="false">IF(AND(F668&lt;&gt;"",K668=""),G668,"")</f>
        <v/>
      </c>
      <c r="M668" s="23" t="str">
        <f aca="false">IF(AND(E668="",F668="",D668&lt;&gt;""),A668,"")</f>
        <v/>
      </c>
      <c r="N668" s="23" t="str">
        <f aca="false">IF(M668&lt;&gt;"",SUMIF(J668:J697,J668,K668:K697),"")</f>
        <v/>
      </c>
      <c r="O668" s="23" t="str">
        <f aca="false">IF(M668&lt;&gt;"",SUMIF(J668:J697,J668,L668:L697),"")</f>
        <v/>
      </c>
      <c r="Q668" s="20" t="str">
        <f aca="false">IF(A668="PREÇO TOTAL (c/ taxa):",G668,"")</f>
        <v/>
      </c>
      <c r="AC668" s="22"/>
    </row>
    <row r="669" customFormat="false" ht="14.05" hidden="false" customHeight="true" outlineLevel="0" collapsed="false">
      <c r="A669" s="50" t="s">
        <v>254</v>
      </c>
      <c r="B669" s="50"/>
      <c r="C669" s="50"/>
      <c r="D669" s="50"/>
      <c r="E669" s="50"/>
      <c r="F669" s="50"/>
      <c r="G669" s="51" t="n">
        <f aca="false">SUM(G666:G668)</f>
        <v>8.55</v>
      </c>
      <c r="J669" s="23" t="n">
        <f aca="false">IF(AND(A669&lt;&gt;"",A668=""),J668+1,J668)</f>
        <v>41</v>
      </c>
      <c r="K669" s="23" t="str">
        <f aca="false">IF(C669="M.O.",G669,"")</f>
        <v/>
      </c>
      <c r="L669" s="23" t="str">
        <f aca="false">IF(AND(F669&lt;&gt;"",K669=""),G669,"")</f>
        <v/>
      </c>
      <c r="M669" s="23" t="str">
        <f aca="false">IF(AND(E669="",F669="",D669&lt;&gt;""),A669,"")</f>
        <v/>
      </c>
      <c r="N669" s="23" t="str">
        <f aca="false">IF(M669&lt;&gt;"",SUMIF(J669:J698,J669,K669:K698),"")</f>
        <v/>
      </c>
      <c r="O669" s="23" t="str">
        <f aca="false">IF(M669&lt;&gt;"",SUMIF(J669:J698,J669,L669:L698),"")</f>
        <v/>
      </c>
      <c r="Q669" s="20" t="str">
        <f aca="false">IF(A669="PREÇO TOTAL (c/ taxa):",G669,"")</f>
        <v/>
      </c>
      <c r="AC669" s="22"/>
    </row>
    <row r="670" customFormat="false" ht="14.05" hidden="false" customHeight="true" outlineLevel="0" collapsed="false">
      <c r="A670" s="50" t="s">
        <v>256</v>
      </c>
      <c r="B670" s="50"/>
      <c r="C670" s="50"/>
      <c r="D670" s="50"/>
      <c r="E670" s="50"/>
      <c r="F670" s="50"/>
      <c r="G670" s="51" t="n">
        <f aca="false">G665+G669</f>
        <v>42.49</v>
      </c>
      <c r="J670" s="23" t="n">
        <f aca="false">IF(AND(A670&lt;&gt;"",A669=""),J669+1,J669)</f>
        <v>41</v>
      </c>
      <c r="K670" s="23" t="str">
        <f aca="false">IF(C670="M.O.",G670,"")</f>
        <v/>
      </c>
      <c r="L670" s="23" t="str">
        <f aca="false">IF(AND(F670&lt;&gt;"",K670=""),G670,"")</f>
        <v/>
      </c>
      <c r="M670" s="23" t="str">
        <f aca="false">IF(AND(E670="",F670="",D670&lt;&gt;""),A670,"")</f>
        <v/>
      </c>
      <c r="N670" s="23" t="str">
        <f aca="false">IF(M670&lt;&gt;"",SUMIF(J670:J699,J670,K670:K699),"")</f>
        <v/>
      </c>
      <c r="O670" s="23" t="str">
        <f aca="false">IF(M670&lt;&gt;"",SUMIF(J670:J699,J670,L670:L699),"")</f>
        <v/>
      </c>
      <c r="Q670" s="20" t="str">
        <f aca="false">IF(A670="PREÇO TOTAL (c/ taxa):",G670,"")</f>
        <v/>
      </c>
      <c r="AC670" s="22"/>
    </row>
    <row r="671" customFormat="false" ht="14.05" hidden="false" customHeight="true" outlineLevel="0" collapsed="false">
      <c r="A671" s="50" t="s">
        <v>257</v>
      </c>
      <c r="B671" s="50"/>
      <c r="C671" s="50"/>
      <c r="D671" s="50"/>
      <c r="E671" s="50"/>
      <c r="F671" s="50"/>
      <c r="G671" s="51" t="n">
        <v>8</v>
      </c>
      <c r="J671" s="23" t="n">
        <f aca="false">IF(AND(A671&lt;&gt;"",A670=""),J670+1,J670)</f>
        <v>41</v>
      </c>
      <c r="K671" s="23" t="str">
        <f aca="false">IF(C671="M.O.",G671,"")</f>
        <v/>
      </c>
      <c r="L671" s="23" t="str">
        <f aca="false">IF(AND(F671&lt;&gt;"",K671=""),G671,"")</f>
        <v/>
      </c>
      <c r="M671" s="23" t="str">
        <f aca="false">IF(AND(E671="",F671="",D671&lt;&gt;""),A671,"")</f>
        <v/>
      </c>
      <c r="N671" s="23" t="str">
        <f aca="false">IF(M671&lt;&gt;"",SUMIF(J671:J700,J671,K671:K700),"")</f>
        <v/>
      </c>
      <c r="O671" s="23" t="str">
        <f aca="false">IF(M671&lt;&gt;"",SUMIF(J671:J700,J671,L671:L700),"")</f>
        <v/>
      </c>
      <c r="Q671" s="20" t="str">
        <f aca="false">IF(A671="PREÇO TOTAL (c/ taxa):",G671,"")</f>
        <v/>
      </c>
      <c r="AC671" s="22"/>
    </row>
    <row r="672" customFormat="false" ht="14.05" hidden="false" customHeight="true" outlineLevel="0" collapsed="false">
      <c r="A672" s="50" t="s">
        <v>258</v>
      </c>
      <c r="B672" s="50"/>
      <c r="C672" s="50"/>
      <c r="D672" s="50"/>
      <c r="E672" s="50"/>
      <c r="F672" s="50"/>
      <c r="G672" s="51" t="n">
        <f aca="false">TRUNC(G671*G670,2)</f>
        <v>339.92</v>
      </c>
      <c r="J672" s="23" t="n">
        <f aca="false">IF(AND(A672&lt;&gt;"",A671=""),J671+1,J671)</f>
        <v>41</v>
      </c>
      <c r="K672" s="23" t="str">
        <f aca="false">IF(C672="M.O.",G672,"")</f>
        <v/>
      </c>
      <c r="L672" s="23" t="str">
        <f aca="false">IF(AND(F672&lt;&gt;"",K672=""),G672,"")</f>
        <v/>
      </c>
      <c r="M672" s="23" t="str">
        <f aca="false">IF(AND(E672="",F672="",D672&lt;&gt;""),A672,"")</f>
        <v/>
      </c>
      <c r="N672" s="23" t="str">
        <f aca="false">IF(M672&lt;&gt;"",SUMIF(J672:J701,J672,K672:K701),"")</f>
        <v/>
      </c>
      <c r="O672" s="23" t="str">
        <f aca="false">IF(M672&lt;&gt;"",SUMIF(J672:J701,J672,L672:L701),"")</f>
        <v/>
      </c>
      <c r="Q672" s="20" t="n">
        <f aca="false">IF(A672="PREÇO TOTAL (c/ taxa):",G672,"")</f>
        <v>339.92</v>
      </c>
      <c r="AC672" s="22"/>
    </row>
    <row r="673" customFormat="false" ht="14.05" hidden="false" customHeight="true" outlineLevel="0" collapsed="false">
      <c r="A673" s="52"/>
      <c r="B673" s="52"/>
      <c r="C673" s="52"/>
      <c r="D673" s="52"/>
      <c r="E673" s="52"/>
      <c r="F673" s="52"/>
      <c r="G673" s="52"/>
      <c r="J673" s="23" t="n">
        <f aca="false">IF(AND(A673&lt;&gt;"",A672=""),J672+1,J672)</f>
        <v>41</v>
      </c>
      <c r="K673" s="23" t="str">
        <f aca="false">IF(C673="M.O.",G673,"")</f>
        <v/>
      </c>
      <c r="L673" s="23" t="str">
        <f aca="false">IF(AND(F673&lt;&gt;"",K673=""),G673,"")</f>
        <v/>
      </c>
      <c r="M673" s="23" t="str">
        <f aca="false">IF(AND(E673="",F673="",D673&lt;&gt;""),A673,"")</f>
        <v/>
      </c>
      <c r="N673" s="23" t="str">
        <f aca="false">IF(M673&lt;&gt;"",SUMIF(J673:J702,J673,K673:K702),"")</f>
        <v/>
      </c>
      <c r="O673" s="23" t="str">
        <f aca="false">IF(M673&lt;&gt;"",SUMIF(J673:J702,J673,L673:L702),"")</f>
        <v/>
      </c>
      <c r="Q673" s="20" t="str">
        <f aca="false">IF(A673="PREÇO TOTAL (c/ taxa):",G673,"")</f>
        <v/>
      </c>
      <c r="AC673" s="22"/>
    </row>
    <row r="674" customFormat="false" ht="14.05" hidden="false" customHeight="true" outlineLevel="0" collapsed="false">
      <c r="A674" s="44" t="s">
        <v>362</v>
      </c>
      <c r="B674" s="44" t="s">
        <v>363</v>
      </c>
      <c r="C674" s="45" t="s">
        <v>248</v>
      </c>
      <c r="D674" s="45" t="s">
        <v>306</v>
      </c>
      <c r="E674" s="46"/>
      <c r="F674" s="47"/>
      <c r="G674" s="47"/>
      <c r="J674" s="23" t="n">
        <f aca="false">IF(AND(A674&lt;&gt;"",A673=""),J673+1,J673)</f>
        <v>42</v>
      </c>
      <c r="K674" s="23" t="str">
        <f aca="false">IF(C674="M.O.",G674,"")</f>
        <v/>
      </c>
      <c r="L674" s="23" t="str">
        <f aca="false">IF(AND(F674&lt;&gt;"",K674=""),G674,"")</f>
        <v/>
      </c>
      <c r="M674" s="23" t="str">
        <f aca="false">IF(AND(E674="",F674="",D674&lt;&gt;""),A674,"")</f>
        <v>03.01.07</v>
      </c>
      <c r="N674" s="23" t="n">
        <f aca="false">IF(M674&lt;&gt;"",SUMIF(J674:J703,J674,K674:K703),"")</f>
        <v>1.15</v>
      </c>
      <c r="O674" s="23" t="n">
        <f aca="false">IF(M674&lt;&gt;"",SUMIF(J674:J703,J674,L674:L703),"")</f>
        <v>32.79</v>
      </c>
      <c r="Q674" s="20" t="str">
        <f aca="false">IF(A674="PREÇO TOTAL (c/ taxa):",G674,"")</f>
        <v/>
      </c>
      <c r="AC674" s="22"/>
    </row>
    <row r="675" customFormat="false" ht="14.05" hidden="false" customHeight="true" outlineLevel="0" collapsed="false">
      <c r="A675" s="13" t="n">
        <v>6115</v>
      </c>
      <c r="B675" s="48" t="str">
        <f aca="false">VLOOKUP(A675,Insumos!$A$9:$E$160,2,FALSE())</f>
        <v>AJUDANTE</v>
      </c>
      <c r="C675" s="49" t="str">
        <f aca="false">VLOOKUP(A675,Insumos!$A$9:$E$160,3,FALSE())</f>
        <v>M.O.</v>
      </c>
      <c r="D675" s="49" t="str">
        <f aca="false">VLOOKUP(A675,Insumos!$A$9:$E$160,4,FALSE())</f>
        <v>H</v>
      </c>
      <c r="E675" s="46" t="n">
        <v>0.15</v>
      </c>
      <c r="F675" s="47" t="n">
        <f aca="false">VLOOKUP(A675,Insumos!$A$9:$E$160,5,FALSE())</f>
        <v>7.72</v>
      </c>
      <c r="G675" s="47" t="n">
        <f aca="false">TRUNC(E675*F675,2)</f>
        <v>1.15</v>
      </c>
      <c r="J675" s="23" t="n">
        <f aca="false">IF(AND(A675&lt;&gt;"",A674=""),J674+1,J674)</f>
        <v>42</v>
      </c>
      <c r="K675" s="23" t="n">
        <f aca="false">IF(C675="M.O.",G675,"")</f>
        <v>1.15</v>
      </c>
      <c r="L675" s="23" t="str">
        <f aca="false">IF(AND(F675&lt;&gt;"",K675=""),G675,"")</f>
        <v/>
      </c>
      <c r="M675" s="23" t="str">
        <f aca="false">IF(AND(E675="",F675="",D675&lt;&gt;""),A675,"")</f>
        <v/>
      </c>
      <c r="N675" s="23" t="str">
        <f aca="false">IF(M675&lt;&gt;"",SUMIF(J675:J704,J675,K675:K704),"")</f>
        <v/>
      </c>
      <c r="O675" s="23" t="str">
        <f aca="false">IF(M675&lt;&gt;"",SUMIF(J675:J704,J675,L675:L704),"")</f>
        <v/>
      </c>
      <c r="Q675" s="20" t="str">
        <f aca="false">IF(A675="PREÇO TOTAL (c/ taxa):",G675,"")</f>
        <v/>
      </c>
      <c r="AC675" s="22"/>
    </row>
    <row r="676" customFormat="false" ht="14.05" hidden="false" customHeight="true" outlineLevel="0" collapsed="false">
      <c r="A676" s="13" t="s">
        <v>119</v>
      </c>
      <c r="B676" s="48" t="str">
        <f aca="false">VLOOKUP(A676,Insumos!$A$9:$E$160,2,FALSE())</f>
        <v>Fita dupla face de alta resistência</v>
      </c>
      <c r="C676" s="49" t="str">
        <f aca="false">VLOOKUP(A676,Insumos!$A$9:$E$160,3,FALSE())</f>
        <v>MAT.</v>
      </c>
      <c r="D676" s="49" t="str">
        <f aca="false">VLOOKUP(A676,Insumos!$A$9:$E$160,4,FALSE())</f>
        <v>M</v>
      </c>
      <c r="E676" s="46" t="n">
        <v>0.3</v>
      </c>
      <c r="F676" s="47" t="n">
        <f aca="false">VLOOKUP(A676,Insumos!$A$9:$E$160,5,FALSE())</f>
        <v>9.3</v>
      </c>
      <c r="G676" s="47" t="n">
        <f aca="false">TRUNC(E676*F676,2)</f>
        <v>2.79</v>
      </c>
      <c r="J676" s="23" t="n">
        <f aca="false">IF(AND(A676&lt;&gt;"",A675=""),J675+1,J675)</f>
        <v>42</v>
      </c>
      <c r="K676" s="23" t="str">
        <f aca="false">IF(C676="M.O.",G676,"")</f>
        <v/>
      </c>
      <c r="L676" s="23" t="n">
        <f aca="false">IF(AND(F676&lt;&gt;"",K676=""),G676,"")</f>
        <v>2.79</v>
      </c>
      <c r="M676" s="23" t="str">
        <f aca="false">IF(AND(E676="",F676="",D676&lt;&gt;""),A676,"")</f>
        <v/>
      </c>
      <c r="N676" s="23" t="str">
        <f aca="false">IF(M676&lt;&gt;"",SUMIF(J676:J705,J676,K676:K705),"")</f>
        <v/>
      </c>
      <c r="O676" s="23" t="str">
        <f aca="false">IF(M676&lt;&gt;"",SUMIF(J676:J705,J676,L676:L705),"")</f>
        <v/>
      </c>
      <c r="Q676" s="20" t="str">
        <f aca="false">IF(A676="PREÇO TOTAL (c/ taxa):",G676,"")</f>
        <v/>
      </c>
      <c r="AC676" s="22"/>
    </row>
    <row r="677" customFormat="false" ht="25.35" hidden="false" customHeight="true" outlineLevel="0" collapsed="false">
      <c r="A677" s="13" t="s">
        <v>165</v>
      </c>
      <c r="B677" s="48" t="str">
        <f aca="false">VLOOKUP(A677,Insumos!$A$9:$E$160,2,FALSE())</f>
        <v>Placa de plástico rígido, c/ pictograma conforme projeto - Tipo 16B</v>
      </c>
      <c r="C677" s="49" t="str">
        <f aca="false">VLOOKUP(A677,Insumos!$A$9:$E$160,3,FALSE())</f>
        <v>MAT.</v>
      </c>
      <c r="D677" s="49" t="str">
        <f aca="false">VLOOKUP(A677,Insumos!$A$9:$E$160,4,FALSE())</f>
        <v>UN</v>
      </c>
      <c r="E677" s="46" t="n">
        <v>1</v>
      </c>
      <c r="F677" s="47" t="n">
        <f aca="false">VLOOKUP(A677,Insumos!$A$9:$E$160,5,FALSE())</f>
        <v>30</v>
      </c>
      <c r="G677" s="47" t="n">
        <f aca="false">TRUNC(E677*F677,2)</f>
        <v>30</v>
      </c>
      <c r="J677" s="23" t="n">
        <f aca="false">IF(AND(A677&lt;&gt;"",A676=""),J676+1,J676)</f>
        <v>42</v>
      </c>
      <c r="K677" s="23" t="str">
        <f aca="false">IF(C677="M.O.",G677,"")</f>
        <v/>
      </c>
      <c r="L677" s="23" t="n">
        <f aca="false">IF(AND(F677&lt;&gt;"",K677=""),G677,"")</f>
        <v>30</v>
      </c>
      <c r="M677" s="23" t="str">
        <f aca="false">IF(AND(E677="",F677="",D677&lt;&gt;""),A677,"")</f>
        <v/>
      </c>
      <c r="N677" s="23" t="str">
        <f aca="false">IF(M677&lt;&gt;"",SUMIF(J677:J706,J677,K677:K706),"")</f>
        <v/>
      </c>
      <c r="O677" s="23" t="str">
        <f aca="false">IF(M677&lt;&gt;"",SUMIF(J677:J706,J677,L677:L706),"")</f>
        <v/>
      </c>
      <c r="Q677" s="20" t="str">
        <f aca="false">IF(A677="PREÇO TOTAL (c/ taxa):",G677,"")</f>
        <v/>
      </c>
      <c r="AC677" s="22"/>
    </row>
    <row r="678" customFormat="false" ht="14.05" hidden="false" customHeight="true" outlineLevel="0" collapsed="false">
      <c r="A678" s="50" t="s">
        <v>229</v>
      </c>
      <c r="B678" s="50"/>
      <c r="C678" s="50"/>
      <c r="D678" s="50"/>
      <c r="E678" s="50"/>
      <c r="F678" s="50"/>
      <c r="G678" s="51" t="n">
        <f aca="false">SUMIF(J629:J677,J678,K629:K677)</f>
        <v>1.15</v>
      </c>
      <c r="J678" s="23" t="n">
        <f aca="false">IF(AND(A678&lt;&gt;"",A677=""),J677+1,J677)</f>
        <v>42</v>
      </c>
      <c r="K678" s="23" t="str">
        <f aca="false">IF(C678="M.O.",G678,"")</f>
        <v/>
      </c>
      <c r="L678" s="23" t="str">
        <f aca="false">IF(AND(F678&lt;&gt;"",K678=""),G678,"")</f>
        <v/>
      </c>
      <c r="M678" s="23" t="str">
        <f aca="false">IF(AND(E678="",F678="",D678&lt;&gt;""),A678,"")</f>
        <v/>
      </c>
      <c r="N678" s="23" t="str">
        <f aca="false">IF(M678&lt;&gt;"",SUMIF(J678:J707,J678,K678:K707),"")</f>
        <v/>
      </c>
      <c r="O678" s="23" t="str">
        <f aca="false">IF(M678&lt;&gt;"",SUMIF(J678:J707,J678,L678:L707),"")</f>
        <v/>
      </c>
      <c r="Q678" s="20" t="str">
        <f aca="false">IF(A678="PREÇO TOTAL (c/ taxa):",G678,"")</f>
        <v/>
      </c>
      <c r="AC678" s="22"/>
    </row>
    <row r="679" customFormat="false" ht="14.05" hidden="false" customHeight="true" outlineLevel="0" collapsed="false">
      <c r="A679" s="50" t="s">
        <v>232</v>
      </c>
      <c r="B679" s="50"/>
      <c r="C679" s="50"/>
      <c r="D679" s="50"/>
      <c r="E679" s="50"/>
      <c r="F679" s="50"/>
      <c r="G679" s="51" t="n">
        <f aca="false">SUMIF(J630:J678,J679,L630:L678)</f>
        <v>32.79</v>
      </c>
      <c r="J679" s="23" t="n">
        <f aca="false">IF(AND(A679&lt;&gt;"",A678=""),J678+1,J678)</f>
        <v>42</v>
      </c>
      <c r="K679" s="23" t="str">
        <f aca="false">IF(C679="M.O.",G679,"")</f>
        <v/>
      </c>
      <c r="L679" s="23" t="str">
        <f aca="false">IF(AND(F679&lt;&gt;"",K679=""),G679,"")</f>
        <v/>
      </c>
      <c r="M679" s="23" t="str">
        <f aca="false">IF(AND(E679="",F679="",D679&lt;&gt;""),A679,"")</f>
        <v/>
      </c>
      <c r="N679" s="23" t="str">
        <f aca="false">IF(M679&lt;&gt;"",SUMIF(J679:J708,J679,K679:K708),"")</f>
        <v/>
      </c>
      <c r="O679" s="23" t="str">
        <f aca="false">IF(M679&lt;&gt;"",SUMIF(J679:J708,J679,L679:L708),"")</f>
        <v/>
      </c>
      <c r="Q679" s="20" t="str">
        <f aca="false">IF(A679="PREÇO TOTAL (c/ taxa):",G679,"")</f>
        <v/>
      </c>
      <c r="AC679" s="22"/>
    </row>
    <row r="680" customFormat="false" ht="14.05" hidden="false" customHeight="true" outlineLevel="0" collapsed="false">
      <c r="A680" s="50" t="s">
        <v>250</v>
      </c>
      <c r="B680" s="50"/>
      <c r="C680" s="50"/>
      <c r="D680" s="50"/>
      <c r="E680" s="50"/>
      <c r="F680" s="50"/>
      <c r="G680" s="51" t="n">
        <f aca="false">SUM(G678:G679)</f>
        <v>33.94</v>
      </c>
      <c r="J680" s="23" t="n">
        <f aca="false">IF(AND(A680&lt;&gt;"",A679=""),J679+1,J679)</f>
        <v>42</v>
      </c>
      <c r="K680" s="23" t="str">
        <f aca="false">IF(C680="M.O.",G680,"")</f>
        <v/>
      </c>
      <c r="L680" s="23" t="str">
        <f aca="false">IF(AND(F680&lt;&gt;"",K680=""),G680,"")</f>
        <v/>
      </c>
      <c r="M680" s="23" t="str">
        <f aca="false">IF(AND(E680="",F680="",D680&lt;&gt;""),A680,"")</f>
        <v/>
      </c>
      <c r="N680" s="23" t="str">
        <f aca="false">IF(M680&lt;&gt;"",SUMIF(J680:J709,J680,K680:K709),"")</f>
        <v/>
      </c>
      <c r="O680" s="23" t="str">
        <f aca="false">IF(M680&lt;&gt;"",SUMIF(J680:J709,J680,L680:L709),"")</f>
        <v/>
      </c>
      <c r="Q680" s="20" t="str">
        <f aca="false">IF(A680="PREÇO TOTAL (c/ taxa):",G680,"")</f>
        <v/>
      </c>
      <c r="AC680" s="22"/>
    </row>
    <row r="681" customFormat="false" ht="14.05" hidden="false" customHeight="true" outlineLevel="0" collapsed="false">
      <c r="A681" s="50" t="s">
        <v>251</v>
      </c>
      <c r="B681" s="50"/>
      <c r="C681" s="50"/>
      <c r="D681" s="50"/>
      <c r="E681" s="50"/>
      <c r="F681" s="50"/>
      <c r="G681" s="51" t="n">
        <v>0</v>
      </c>
      <c r="J681" s="23" t="n">
        <f aca="false">IF(AND(A681&lt;&gt;"",A680=""),J680+1,J680)</f>
        <v>42</v>
      </c>
      <c r="K681" s="23" t="str">
        <f aca="false">IF(C681="M.O.",G681,"")</f>
        <v/>
      </c>
      <c r="L681" s="23" t="str">
        <f aca="false">IF(AND(F681&lt;&gt;"",K681=""),G681,"")</f>
        <v/>
      </c>
      <c r="M681" s="23" t="str">
        <f aca="false">IF(AND(E681="",F681="",D681&lt;&gt;""),A681,"")</f>
        <v/>
      </c>
      <c r="N681" s="23" t="str">
        <f aca="false">IF(M681&lt;&gt;"",SUMIF(J681:J710,J681,K681:K710),"")</f>
        <v/>
      </c>
      <c r="O681" s="23" t="str">
        <f aca="false">IF(M681&lt;&gt;"",SUMIF(J681:J710,J681,L681:L710),"")</f>
        <v/>
      </c>
      <c r="Q681" s="20" t="str">
        <f aca="false">IF(A681="PREÇO TOTAL (c/ taxa):",G681,"")</f>
        <v/>
      </c>
      <c r="AC681" s="22"/>
    </row>
    <row r="682" customFormat="false" ht="14.05" hidden="false" customHeight="true" outlineLevel="0" collapsed="false">
      <c r="A682" s="50" t="s">
        <v>252</v>
      </c>
      <c r="B682" s="50"/>
      <c r="C682" s="50"/>
      <c r="D682" s="50"/>
      <c r="E682" s="50"/>
      <c r="F682" s="50"/>
      <c r="G682" s="51" t="n">
        <f aca="false">TRUNC(G680*$G$9,2)</f>
        <v>8.55</v>
      </c>
      <c r="J682" s="23" t="n">
        <f aca="false">IF(AND(A682&lt;&gt;"",A681=""),J681+1,J681)</f>
        <v>42</v>
      </c>
      <c r="K682" s="23" t="str">
        <f aca="false">IF(C682="M.O.",G682,"")</f>
        <v/>
      </c>
      <c r="L682" s="23" t="str">
        <f aca="false">IF(AND(F682&lt;&gt;"",K682=""),G682,"")</f>
        <v/>
      </c>
      <c r="M682" s="23" t="str">
        <f aca="false">IF(AND(E682="",F682="",D682&lt;&gt;""),A682,"")</f>
        <v/>
      </c>
      <c r="N682" s="23" t="str">
        <f aca="false">IF(M682&lt;&gt;"",SUMIF(J682:J711,J682,K682:K711),"")</f>
        <v/>
      </c>
      <c r="O682" s="23" t="str">
        <f aca="false">IF(M682&lt;&gt;"",SUMIF(J682:J711,J682,L682:L711),"")</f>
        <v/>
      </c>
      <c r="Q682" s="20" t="str">
        <f aca="false">IF(A682="PREÇO TOTAL (c/ taxa):",G682,"")</f>
        <v/>
      </c>
      <c r="AC682" s="22"/>
    </row>
    <row r="683" customFormat="false" ht="14.05" hidden="false" customHeight="true" outlineLevel="0" collapsed="false">
      <c r="A683" s="50" t="s">
        <v>253</v>
      </c>
      <c r="B683" s="50"/>
      <c r="C683" s="50"/>
      <c r="D683" s="50"/>
      <c r="E683" s="50"/>
      <c r="F683" s="50"/>
      <c r="G683" s="51" t="n">
        <v>0</v>
      </c>
      <c r="J683" s="23" t="n">
        <f aca="false">IF(AND(A683&lt;&gt;"",A682=""),J682+1,J682)</f>
        <v>42</v>
      </c>
      <c r="K683" s="23" t="str">
        <f aca="false">IF(C683="M.O.",G683,"")</f>
        <v/>
      </c>
      <c r="L683" s="23" t="str">
        <f aca="false">IF(AND(F683&lt;&gt;"",K683=""),G683,"")</f>
        <v/>
      </c>
      <c r="M683" s="23" t="str">
        <f aca="false">IF(AND(E683="",F683="",D683&lt;&gt;""),A683,"")</f>
        <v/>
      </c>
      <c r="N683" s="23" t="str">
        <f aca="false">IF(M683&lt;&gt;"",SUMIF(J683:J712,J683,K683:K712),"")</f>
        <v/>
      </c>
      <c r="O683" s="23" t="str">
        <f aca="false">IF(M683&lt;&gt;"",SUMIF(J683:J712,J683,L683:L712),"")</f>
        <v/>
      </c>
      <c r="Q683" s="20" t="str">
        <f aca="false">IF(A683="PREÇO TOTAL (c/ taxa):",G683,"")</f>
        <v/>
      </c>
      <c r="AC683" s="22"/>
    </row>
    <row r="684" customFormat="false" ht="14.05" hidden="false" customHeight="true" outlineLevel="0" collapsed="false">
      <c r="A684" s="50" t="s">
        <v>254</v>
      </c>
      <c r="B684" s="50"/>
      <c r="C684" s="50"/>
      <c r="D684" s="50"/>
      <c r="E684" s="50"/>
      <c r="F684" s="50"/>
      <c r="G684" s="51" t="n">
        <f aca="false">SUM(G681:G683)</f>
        <v>8.55</v>
      </c>
      <c r="J684" s="23" t="n">
        <f aca="false">IF(AND(A684&lt;&gt;"",A683=""),J683+1,J683)</f>
        <v>42</v>
      </c>
      <c r="K684" s="23" t="str">
        <f aca="false">IF(C684="M.O.",G684,"")</f>
        <v/>
      </c>
      <c r="L684" s="23" t="str">
        <f aca="false">IF(AND(F684&lt;&gt;"",K684=""),G684,"")</f>
        <v/>
      </c>
      <c r="M684" s="23" t="str">
        <f aca="false">IF(AND(E684="",F684="",D684&lt;&gt;""),A684,"")</f>
        <v/>
      </c>
      <c r="N684" s="23" t="str">
        <f aca="false">IF(M684&lt;&gt;"",SUMIF(J684:J713,J684,K684:K713),"")</f>
        <v/>
      </c>
      <c r="O684" s="23" t="str">
        <f aca="false">IF(M684&lt;&gt;"",SUMIF(J684:J713,J684,L684:L713),"")</f>
        <v/>
      </c>
      <c r="Q684" s="20" t="str">
        <f aca="false">IF(A684="PREÇO TOTAL (c/ taxa):",G684,"")</f>
        <v/>
      </c>
      <c r="AC684" s="22"/>
    </row>
    <row r="685" customFormat="false" ht="14.05" hidden="false" customHeight="true" outlineLevel="0" collapsed="false">
      <c r="A685" s="50" t="s">
        <v>256</v>
      </c>
      <c r="B685" s="50"/>
      <c r="C685" s="50"/>
      <c r="D685" s="50"/>
      <c r="E685" s="50"/>
      <c r="F685" s="50"/>
      <c r="G685" s="51" t="n">
        <f aca="false">G680+G684</f>
        <v>42.49</v>
      </c>
      <c r="J685" s="23" t="n">
        <f aca="false">IF(AND(A685&lt;&gt;"",A684=""),J684+1,J684)</f>
        <v>42</v>
      </c>
      <c r="K685" s="23" t="str">
        <f aca="false">IF(C685="M.O.",G685,"")</f>
        <v/>
      </c>
      <c r="L685" s="23" t="str">
        <f aca="false">IF(AND(F685&lt;&gt;"",K685=""),G685,"")</f>
        <v/>
      </c>
      <c r="M685" s="23" t="str">
        <f aca="false">IF(AND(E685="",F685="",D685&lt;&gt;""),A685,"")</f>
        <v/>
      </c>
      <c r="N685" s="23" t="str">
        <f aca="false">IF(M685&lt;&gt;"",SUMIF(J685:J714,J685,K685:K714),"")</f>
        <v/>
      </c>
      <c r="O685" s="23" t="str">
        <f aca="false">IF(M685&lt;&gt;"",SUMIF(J685:J714,J685,L685:L714),"")</f>
        <v/>
      </c>
      <c r="Q685" s="20" t="str">
        <f aca="false">IF(A685="PREÇO TOTAL (c/ taxa):",G685,"")</f>
        <v/>
      </c>
      <c r="AC685" s="22"/>
    </row>
    <row r="686" customFormat="false" ht="14.05" hidden="false" customHeight="true" outlineLevel="0" collapsed="false">
      <c r="A686" s="50" t="s">
        <v>257</v>
      </c>
      <c r="B686" s="50"/>
      <c r="C686" s="50"/>
      <c r="D686" s="50"/>
      <c r="E686" s="50"/>
      <c r="F686" s="50"/>
      <c r="G686" s="51" t="n">
        <v>1</v>
      </c>
      <c r="J686" s="23" t="n">
        <f aca="false">IF(AND(A686&lt;&gt;"",A685=""),J685+1,J685)</f>
        <v>42</v>
      </c>
      <c r="K686" s="23" t="str">
        <f aca="false">IF(C686="M.O.",G686,"")</f>
        <v/>
      </c>
      <c r="L686" s="23" t="str">
        <f aca="false">IF(AND(F686&lt;&gt;"",K686=""),G686,"")</f>
        <v/>
      </c>
      <c r="M686" s="23" t="str">
        <f aca="false">IF(AND(E686="",F686="",D686&lt;&gt;""),A686,"")</f>
        <v/>
      </c>
      <c r="N686" s="23" t="str">
        <f aca="false">IF(M686&lt;&gt;"",SUMIF(J686:J715,J686,K686:K715),"")</f>
        <v/>
      </c>
      <c r="O686" s="23" t="str">
        <f aca="false">IF(M686&lt;&gt;"",SUMIF(J686:J715,J686,L686:L715),"")</f>
        <v/>
      </c>
      <c r="Q686" s="20" t="str">
        <f aca="false">IF(A686="PREÇO TOTAL (c/ taxa):",G686,"")</f>
        <v/>
      </c>
      <c r="AC686" s="22"/>
    </row>
    <row r="687" customFormat="false" ht="14.05" hidden="false" customHeight="true" outlineLevel="0" collapsed="false">
      <c r="A687" s="50" t="s">
        <v>258</v>
      </c>
      <c r="B687" s="50"/>
      <c r="C687" s="50"/>
      <c r="D687" s="50"/>
      <c r="E687" s="50"/>
      <c r="F687" s="50"/>
      <c r="G687" s="51" t="n">
        <f aca="false">TRUNC(G686*G685,2)</f>
        <v>42.49</v>
      </c>
      <c r="J687" s="23" t="n">
        <f aca="false">IF(AND(A687&lt;&gt;"",A686=""),J686+1,J686)</f>
        <v>42</v>
      </c>
      <c r="K687" s="23" t="str">
        <f aca="false">IF(C687="M.O.",G687,"")</f>
        <v/>
      </c>
      <c r="L687" s="23" t="str">
        <f aca="false">IF(AND(F687&lt;&gt;"",K687=""),G687,"")</f>
        <v/>
      </c>
      <c r="M687" s="23" t="str">
        <f aca="false">IF(AND(E687="",F687="",D687&lt;&gt;""),A687,"")</f>
        <v/>
      </c>
      <c r="N687" s="23" t="str">
        <f aca="false">IF(M687&lt;&gt;"",SUMIF(J687:J716,J687,K687:K716),"")</f>
        <v/>
      </c>
      <c r="O687" s="23" t="str">
        <f aca="false">IF(M687&lt;&gt;"",SUMIF(J687:J716,J687,L687:L716),"")</f>
        <v/>
      </c>
      <c r="Q687" s="20" t="n">
        <f aca="false">IF(A687="PREÇO TOTAL (c/ taxa):",G687,"")</f>
        <v>42.49</v>
      </c>
      <c r="AC687" s="22"/>
    </row>
    <row r="688" customFormat="false" ht="14.05" hidden="false" customHeight="true" outlineLevel="0" collapsed="false">
      <c r="A688" s="52"/>
      <c r="B688" s="52"/>
      <c r="C688" s="52"/>
      <c r="D688" s="52"/>
      <c r="E688" s="52"/>
      <c r="F688" s="52"/>
      <c r="G688" s="52"/>
      <c r="J688" s="23" t="n">
        <f aca="false">IF(AND(A688&lt;&gt;"",A687=""),J687+1,J687)</f>
        <v>42</v>
      </c>
      <c r="K688" s="23" t="str">
        <f aca="false">IF(C688="M.O.",G688,"")</f>
        <v/>
      </c>
      <c r="L688" s="23" t="str">
        <f aca="false">IF(AND(F688&lt;&gt;"",K688=""),G688,"")</f>
        <v/>
      </c>
      <c r="M688" s="23" t="str">
        <f aca="false">IF(AND(E688="",F688="",D688&lt;&gt;""),A688,"")</f>
        <v/>
      </c>
      <c r="N688" s="23" t="str">
        <f aca="false">IF(M688&lt;&gt;"",SUMIF(J688:J717,J688,K688:K717),"")</f>
        <v/>
      </c>
      <c r="O688" s="23" t="str">
        <f aca="false">IF(M688&lt;&gt;"",SUMIF(J688:J717,J688,L688:L717),"")</f>
        <v/>
      </c>
      <c r="Q688" s="20" t="str">
        <f aca="false">IF(A688="PREÇO TOTAL (c/ taxa):",G688,"")</f>
        <v/>
      </c>
      <c r="AC688" s="22"/>
    </row>
    <row r="689" customFormat="false" ht="14.05" hidden="false" customHeight="true" outlineLevel="0" collapsed="false">
      <c r="A689" s="44" t="s">
        <v>364</v>
      </c>
      <c r="B689" s="44" t="s">
        <v>365</v>
      </c>
      <c r="C689" s="45" t="s">
        <v>248</v>
      </c>
      <c r="D689" s="45" t="s">
        <v>306</v>
      </c>
      <c r="E689" s="46"/>
      <c r="F689" s="47"/>
      <c r="G689" s="47"/>
      <c r="J689" s="23" t="n">
        <f aca="false">IF(AND(A689&lt;&gt;"",A688=""),J688+1,J688)</f>
        <v>43</v>
      </c>
      <c r="K689" s="23" t="str">
        <f aca="false">IF(C689="M.O.",G689,"")</f>
        <v/>
      </c>
      <c r="L689" s="23" t="str">
        <f aca="false">IF(AND(F689&lt;&gt;"",K689=""),G689,"")</f>
        <v/>
      </c>
      <c r="M689" s="23" t="str">
        <f aca="false">IF(AND(E689="",F689="",D689&lt;&gt;""),A689,"")</f>
        <v>03.01.08</v>
      </c>
      <c r="N689" s="23" t="n">
        <f aca="false">IF(M689&lt;&gt;"",SUMIF(J689:J718,J689,K689:K718),"")</f>
        <v>1.15</v>
      </c>
      <c r="O689" s="23" t="n">
        <f aca="false">IF(M689&lt;&gt;"",SUMIF(J689:J718,J689,L689:L718),"")</f>
        <v>32.79</v>
      </c>
      <c r="Q689" s="20" t="str">
        <f aca="false">IF(A689="PREÇO TOTAL (c/ taxa):",G689,"")</f>
        <v/>
      </c>
      <c r="AC689" s="22"/>
    </row>
    <row r="690" customFormat="false" ht="14.05" hidden="false" customHeight="true" outlineLevel="0" collapsed="false">
      <c r="A690" s="13" t="n">
        <v>6115</v>
      </c>
      <c r="B690" s="48" t="str">
        <f aca="false">VLOOKUP(A690,Insumos!$A$9:$E$160,2,FALSE())</f>
        <v>AJUDANTE</v>
      </c>
      <c r="C690" s="49" t="str">
        <f aca="false">VLOOKUP(A690,Insumos!$A$9:$E$160,3,FALSE())</f>
        <v>M.O.</v>
      </c>
      <c r="D690" s="49" t="str">
        <f aca="false">VLOOKUP(A690,Insumos!$A$9:$E$160,4,FALSE())</f>
        <v>H</v>
      </c>
      <c r="E690" s="46" t="n">
        <v>0.15</v>
      </c>
      <c r="F690" s="47" t="n">
        <f aca="false">VLOOKUP(A690,Insumos!$A$9:$E$160,5,FALSE())</f>
        <v>7.72</v>
      </c>
      <c r="G690" s="47" t="n">
        <f aca="false">TRUNC(E690*F690,2)</f>
        <v>1.15</v>
      </c>
      <c r="J690" s="23" t="n">
        <f aca="false">IF(AND(A690&lt;&gt;"",A689=""),J689+1,J689)</f>
        <v>43</v>
      </c>
      <c r="K690" s="23" t="n">
        <f aca="false">IF(C690="M.O.",G690,"")</f>
        <v>1.15</v>
      </c>
      <c r="L690" s="23" t="str">
        <f aca="false">IF(AND(F690&lt;&gt;"",K690=""),G690,"")</f>
        <v/>
      </c>
      <c r="M690" s="23" t="str">
        <f aca="false">IF(AND(E690="",F690="",D690&lt;&gt;""),A690,"")</f>
        <v/>
      </c>
      <c r="N690" s="23" t="str">
        <f aca="false">IF(M690&lt;&gt;"",SUMIF(J690:J719,J690,K690:K719),"")</f>
        <v/>
      </c>
      <c r="O690" s="23" t="str">
        <f aca="false">IF(M690&lt;&gt;"",SUMIF(J690:J719,J690,L690:L719),"")</f>
        <v/>
      </c>
      <c r="Q690" s="20" t="str">
        <f aca="false">IF(A690="PREÇO TOTAL (c/ taxa):",G690,"")</f>
        <v/>
      </c>
      <c r="AC690" s="22"/>
    </row>
    <row r="691" customFormat="false" ht="14.05" hidden="false" customHeight="true" outlineLevel="0" collapsed="false">
      <c r="A691" s="13" t="s">
        <v>119</v>
      </c>
      <c r="B691" s="48" t="str">
        <f aca="false">VLOOKUP(A691,Insumos!$A$9:$E$160,2,FALSE())</f>
        <v>Fita dupla face de alta resistência</v>
      </c>
      <c r="C691" s="49" t="str">
        <f aca="false">VLOOKUP(A691,Insumos!$A$9:$E$160,3,FALSE())</f>
        <v>MAT.</v>
      </c>
      <c r="D691" s="49" t="str">
        <f aca="false">VLOOKUP(A691,Insumos!$A$9:$E$160,4,FALSE())</f>
        <v>M</v>
      </c>
      <c r="E691" s="46" t="n">
        <v>0.3</v>
      </c>
      <c r="F691" s="47" t="n">
        <f aca="false">VLOOKUP(A691,Insumos!$A$9:$E$160,5,FALSE())</f>
        <v>9.3</v>
      </c>
      <c r="G691" s="47" t="n">
        <f aca="false">TRUNC(E691*F691,2)</f>
        <v>2.79</v>
      </c>
      <c r="J691" s="23" t="n">
        <f aca="false">IF(AND(A691&lt;&gt;"",A690=""),J690+1,J690)</f>
        <v>43</v>
      </c>
      <c r="K691" s="23" t="str">
        <f aca="false">IF(C691="M.O.",G691,"")</f>
        <v/>
      </c>
      <c r="L691" s="23" t="n">
        <f aca="false">IF(AND(F691&lt;&gt;"",K691=""),G691,"")</f>
        <v>2.79</v>
      </c>
      <c r="M691" s="23" t="str">
        <f aca="false">IF(AND(E691="",F691="",D691&lt;&gt;""),A691,"")</f>
        <v/>
      </c>
      <c r="N691" s="23" t="str">
        <f aca="false">IF(M691&lt;&gt;"",SUMIF(J691:J720,J691,K691:K720),"")</f>
        <v/>
      </c>
      <c r="O691" s="23" t="str">
        <f aca="false">IF(M691&lt;&gt;"",SUMIF(J691:J720,J691,L691:L720),"")</f>
        <v/>
      </c>
      <c r="Q691" s="20" t="str">
        <f aca="false">IF(A691="PREÇO TOTAL (c/ taxa):",G691,"")</f>
        <v/>
      </c>
      <c r="AC691" s="22"/>
    </row>
    <row r="692" customFormat="false" ht="25.35" hidden="false" customHeight="true" outlineLevel="0" collapsed="false">
      <c r="A692" s="13" t="s">
        <v>167</v>
      </c>
      <c r="B692" s="48" t="str">
        <f aca="false">VLOOKUP(A692,Insumos!$A$9:$E$160,2,FALSE())</f>
        <v>Placa de plástico rígido, c/ pictograma conforme projeto - Tipo 16C</v>
      </c>
      <c r="C692" s="49" t="str">
        <f aca="false">VLOOKUP(A692,Insumos!$A$9:$E$160,3,FALSE())</f>
        <v>MAT.</v>
      </c>
      <c r="D692" s="49" t="str">
        <f aca="false">VLOOKUP(A692,Insumos!$A$9:$E$160,4,FALSE())</f>
        <v>UN</v>
      </c>
      <c r="E692" s="46" t="n">
        <v>1</v>
      </c>
      <c r="F692" s="47" t="n">
        <f aca="false">VLOOKUP(A692,Insumos!$A$9:$E$160,5,FALSE())</f>
        <v>30</v>
      </c>
      <c r="G692" s="47" t="n">
        <f aca="false">TRUNC(E692*F692,2)</f>
        <v>30</v>
      </c>
      <c r="J692" s="23" t="n">
        <f aca="false">IF(AND(A692&lt;&gt;"",A691=""),J691+1,J691)</f>
        <v>43</v>
      </c>
      <c r="K692" s="23" t="str">
        <f aca="false">IF(C692="M.O.",G692,"")</f>
        <v/>
      </c>
      <c r="L692" s="23" t="n">
        <f aca="false">IF(AND(F692&lt;&gt;"",K692=""),G692,"")</f>
        <v>30</v>
      </c>
      <c r="M692" s="23" t="str">
        <f aca="false">IF(AND(E692="",F692="",D692&lt;&gt;""),A692,"")</f>
        <v/>
      </c>
      <c r="N692" s="23" t="str">
        <f aca="false">IF(M692&lt;&gt;"",SUMIF(J692:J721,J692,K692:K721),"")</f>
        <v/>
      </c>
      <c r="O692" s="23" t="str">
        <f aca="false">IF(M692&lt;&gt;"",SUMIF(J692:J721,J692,L692:L721),"")</f>
        <v/>
      </c>
      <c r="Q692" s="20" t="str">
        <f aca="false">IF(A692="PREÇO TOTAL (c/ taxa):",G692,"")</f>
        <v/>
      </c>
      <c r="AC692" s="22"/>
    </row>
    <row r="693" customFormat="false" ht="14.05" hidden="false" customHeight="true" outlineLevel="0" collapsed="false">
      <c r="A693" s="50" t="s">
        <v>229</v>
      </c>
      <c r="B693" s="50"/>
      <c r="C693" s="50"/>
      <c r="D693" s="50"/>
      <c r="E693" s="50"/>
      <c r="F693" s="50"/>
      <c r="G693" s="51" t="n">
        <f aca="false">SUMIF(J644:J692,J693,K644:K692)</f>
        <v>1.15</v>
      </c>
      <c r="J693" s="23" t="n">
        <f aca="false">IF(AND(A693&lt;&gt;"",A692=""),J692+1,J692)</f>
        <v>43</v>
      </c>
      <c r="K693" s="23" t="str">
        <f aca="false">IF(C693="M.O.",G693,"")</f>
        <v/>
      </c>
      <c r="L693" s="23" t="str">
        <f aca="false">IF(AND(F693&lt;&gt;"",K693=""),G693,"")</f>
        <v/>
      </c>
      <c r="M693" s="23" t="str">
        <f aca="false">IF(AND(E693="",F693="",D693&lt;&gt;""),A693,"")</f>
        <v/>
      </c>
      <c r="N693" s="23" t="str">
        <f aca="false">IF(M693&lt;&gt;"",SUMIF(J693:J722,J693,K693:K722),"")</f>
        <v/>
      </c>
      <c r="O693" s="23" t="str">
        <f aca="false">IF(M693&lt;&gt;"",SUMIF(J693:J722,J693,L693:L722),"")</f>
        <v/>
      </c>
      <c r="Q693" s="20" t="str">
        <f aca="false">IF(A693="PREÇO TOTAL (c/ taxa):",G693,"")</f>
        <v/>
      </c>
      <c r="AC693" s="22"/>
    </row>
    <row r="694" customFormat="false" ht="14.05" hidden="false" customHeight="true" outlineLevel="0" collapsed="false">
      <c r="A694" s="50" t="s">
        <v>232</v>
      </c>
      <c r="B694" s="50"/>
      <c r="C694" s="50"/>
      <c r="D694" s="50"/>
      <c r="E694" s="50"/>
      <c r="F694" s="50"/>
      <c r="G694" s="51" t="n">
        <f aca="false">SUMIF(J645:J693,J694,L645:L693)</f>
        <v>32.79</v>
      </c>
      <c r="J694" s="23" t="n">
        <f aca="false">IF(AND(A694&lt;&gt;"",A693=""),J693+1,J693)</f>
        <v>43</v>
      </c>
      <c r="K694" s="23" t="str">
        <f aca="false">IF(C694="M.O.",G694,"")</f>
        <v/>
      </c>
      <c r="L694" s="23" t="str">
        <f aca="false">IF(AND(F694&lt;&gt;"",K694=""),G694,"")</f>
        <v/>
      </c>
      <c r="M694" s="23" t="str">
        <f aca="false">IF(AND(E694="",F694="",D694&lt;&gt;""),A694,"")</f>
        <v/>
      </c>
      <c r="N694" s="23" t="str">
        <f aca="false">IF(M694&lt;&gt;"",SUMIF(J694:J723,J694,K694:K723),"")</f>
        <v/>
      </c>
      <c r="O694" s="23" t="str">
        <f aca="false">IF(M694&lt;&gt;"",SUMIF(J694:J723,J694,L694:L723),"")</f>
        <v/>
      </c>
      <c r="Q694" s="20" t="str">
        <f aca="false">IF(A694="PREÇO TOTAL (c/ taxa):",G694,"")</f>
        <v/>
      </c>
      <c r="AC694" s="22"/>
    </row>
    <row r="695" customFormat="false" ht="14.05" hidden="false" customHeight="true" outlineLevel="0" collapsed="false">
      <c r="A695" s="50" t="s">
        <v>250</v>
      </c>
      <c r="B695" s="50"/>
      <c r="C695" s="50"/>
      <c r="D695" s="50"/>
      <c r="E695" s="50"/>
      <c r="F695" s="50"/>
      <c r="G695" s="51" t="n">
        <f aca="false">SUM(G693:G694)</f>
        <v>33.94</v>
      </c>
      <c r="J695" s="23" t="n">
        <f aca="false">IF(AND(A695&lt;&gt;"",A694=""),J694+1,J694)</f>
        <v>43</v>
      </c>
      <c r="K695" s="23" t="str">
        <f aca="false">IF(C695="M.O.",G695,"")</f>
        <v/>
      </c>
      <c r="L695" s="23" t="str">
        <f aca="false">IF(AND(F695&lt;&gt;"",K695=""),G695,"")</f>
        <v/>
      </c>
      <c r="M695" s="23" t="str">
        <f aca="false">IF(AND(E695="",F695="",D695&lt;&gt;""),A695,"")</f>
        <v/>
      </c>
      <c r="N695" s="23" t="str">
        <f aca="false">IF(M695&lt;&gt;"",SUMIF(J695:J724,J695,K695:K724),"")</f>
        <v/>
      </c>
      <c r="O695" s="23" t="str">
        <f aca="false">IF(M695&lt;&gt;"",SUMIF(J695:J724,J695,L695:L724),"")</f>
        <v/>
      </c>
      <c r="Q695" s="20" t="str">
        <f aca="false">IF(A695="PREÇO TOTAL (c/ taxa):",G695,"")</f>
        <v/>
      </c>
      <c r="AC695" s="22"/>
    </row>
    <row r="696" customFormat="false" ht="14.05" hidden="false" customHeight="true" outlineLevel="0" collapsed="false">
      <c r="A696" s="50" t="s">
        <v>251</v>
      </c>
      <c r="B696" s="50"/>
      <c r="C696" s="50"/>
      <c r="D696" s="50"/>
      <c r="E696" s="50"/>
      <c r="F696" s="50"/>
      <c r="G696" s="51" t="n">
        <v>0</v>
      </c>
      <c r="J696" s="23" t="n">
        <f aca="false">IF(AND(A696&lt;&gt;"",A695=""),J695+1,J695)</f>
        <v>43</v>
      </c>
      <c r="K696" s="23" t="str">
        <f aca="false">IF(C696="M.O.",G696,"")</f>
        <v/>
      </c>
      <c r="L696" s="23" t="str">
        <f aca="false">IF(AND(F696&lt;&gt;"",K696=""),G696,"")</f>
        <v/>
      </c>
      <c r="M696" s="23" t="str">
        <f aca="false">IF(AND(E696="",F696="",D696&lt;&gt;""),A696,"")</f>
        <v/>
      </c>
      <c r="N696" s="23" t="str">
        <f aca="false">IF(M696&lt;&gt;"",SUMIF(J696:J725,J696,K696:K725),"")</f>
        <v/>
      </c>
      <c r="O696" s="23" t="str">
        <f aca="false">IF(M696&lt;&gt;"",SUMIF(J696:J725,J696,L696:L725),"")</f>
        <v/>
      </c>
      <c r="Q696" s="20" t="str">
        <f aca="false">IF(A696="PREÇO TOTAL (c/ taxa):",G696,"")</f>
        <v/>
      </c>
      <c r="AC696" s="22"/>
    </row>
    <row r="697" customFormat="false" ht="14.05" hidden="false" customHeight="true" outlineLevel="0" collapsed="false">
      <c r="A697" s="50" t="s">
        <v>252</v>
      </c>
      <c r="B697" s="50"/>
      <c r="C697" s="50"/>
      <c r="D697" s="50"/>
      <c r="E697" s="50"/>
      <c r="F697" s="50"/>
      <c r="G697" s="51" t="n">
        <f aca="false">TRUNC(G695*$G$9,2)</f>
        <v>8.55</v>
      </c>
      <c r="J697" s="23" t="n">
        <f aca="false">IF(AND(A697&lt;&gt;"",A696=""),J696+1,J696)</f>
        <v>43</v>
      </c>
      <c r="K697" s="23" t="str">
        <f aca="false">IF(C697="M.O.",G697,"")</f>
        <v/>
      </c>
      <c r="L697" s="23" t="str">
        <f aca="false">IF(AND(F697&lt;&gt;"",K697=""),G697,"")</f>
        <v/>
      </c>
      <c r="M697" s="23" t="str">
        <f aca="false">IF(AND(E697="",F697="",D697&lt;&gt;""),A697,"")</f>
        <v/>
      </c>
      <c r="N697" s="23" t="str">
        <f aca="false">IF(M697&lt;&gt;"",SUMIF(J697:J726,J697,K697:K726),"")</f>
        <v/>
      </c>
      <c r="O697" s="23" t="str">
        <f aca="false">IF(M697&lt;&gt;"",SUMIF(J697:J726,J697,L697:L726),"")</f>
        <v/>
      </c>
      <c r="Q697" s="20" t="str">
        <f aca="false">IF(A697="PREÇO TOTAL (c/ taxa):",G697,"")</f>
        <v/>
      </c>
      <c r="AC697" s="22"/>
    </row>
    <row r="698" customFormat="false" ht="14.05" hidden="false" customHeight="true" outlineLevel="0" collapsed="false">
      <c r="A698" s="50" t="s">
        <v>253</v>
      </c>
      <c r="B698" s="50"/>
      <c r="C698" s="50"/>
      <c r="D698" s="50"/>
      <c r="E698" s="50"/>
      <c r="F698" s="50"/>
      <c r="G698" s="51" t="n">
        <v>0</v>
      </c>
      <c r="J698" s="23" t="n">
        <f aca="false">IF(AND(A698&lt;&gt;"",A697=""),J697+1,J697)</f>
        <v>43</v>
      </c>
      <c r="K698" s="23" t="str">
        <f aca="false">IF(C698="M.O.",G698,"")</f>
        <v/>
      </c>
      <c r="L698" s="23" t="str">
        <f aca="false">IF(AND(F698&lt;&gt;"",K698=""),G698,"")</f>
        <v/>
      </c>
      <c r="M698" s="23" t="str">
        <f aca="false">IF(AND(E698="",F698="",D698&lt;&gt;""),A698,"")</f>
        <v/>
      </c>
      <c r="N698" s="23" t="str">
        <f aca="false">IF(M698&lt;&gt;"",SUMIF(J698:J727,J698,K698:K727),"")</f>
        <v/>
      </c>
      <c r="O698" s="23" t="str">
        <f aca="false">IF(M698&lt;&gt;"",SUMIF(J698:J727,J698,L698:L727),"")</f>
        <v/>
      </c>
      <c r="Q698" s="20" t="str">
        <f aca="false">IF(A698="PREÇO TOTAL (c/ taxa):",G698,"")</f>
        <v/>
      </c>
      <c r="AC698" s="22"/>
    </row>
    <row r="699" customFormat="false" ht="14.05" hidden="false" customHeight="true" outlineLevel="0" collapsed="false">
      <c r="A699" s="50" t="s">
        <v>254</v>
      </c>
      <c r="B699" s="50"/>
      <c r="C699" s="50"/>
      <c r="D699" s="50"/>
      <c r="E699" s="50"/>
      <c r="F699" s="50"/>
      <c r="G699" s="51" t="n">
        <f aca="false">SUM(G696:G698)</f>
        <v>8.55</v>
      </c>
      <c r="J699" s="23" t="n">
        <f aca="false">IF(AND(A699&lt;&gt;"",A698=""),J698+1,J698)</f>
        <v>43</v>
      </c>
      <c r="K699" s="23" t="str">
        <f aca="false">IF(C699="M.O.",G699,"")</f>
        <v/>
      </c>
      <c r="L699" s="23" t="str">
        <f aca="false">IF(AND(F699&lt;&gt;"",K699=""),G699,"")</f>
        <v/>
      </c>
      <c r="M699" s="23" t="str">
        <f aca="false">IF(AND(E699="",F699="",D699&lt;&gt;""),A699,"")</f>
        <v/>
      </c>
      <c r="N699" s="23" t="str">
        <f aca="false">IF(M699&lt;&gt;"",SUMIF(J699:J728,J699,K699:K728),"")</f>
        <v/>
      </c>
      <c r="O699" s="23" t="str">
        <f aca="false">IF(M699&lt;&gt;"",SUMIF(J699:J728,J699,L699:L728),"")</f>
        <v/>
      </c>
      <c r="Q699" s="20" t="str">
        <f aca="false">IF(A699="PREÇO TOTAL (c/ taxa):",G699,"")</f>
        <v/>
      </c>
      <c r="AC699" s="22"/>
    </row>
    <row r="700" customFormat="false" ht="14.05" hidden="false" customHeight="true" outlineLevel="0" collapsed="false">
      <c r="A700" s="50" t="s">
        <v>256</v>
      </c>
      <c r="B700" s="50"/>
      <c r="C700" s="50"/>
      <c r="D700" s="50"/>
      <c r="E700" s="50"/>
      <c r="F700" s="50"/>
      <c r="G700" s="51" t="n">
        <f aca="false">G695+G699</f>
        <v>42.49</v>
      </c>
      <c r="J700" s="23" t="n">
        <f aca="false">IF(AND(A700&lt;&gt;"",A699=""),J699+1,J699)</f>
        <v>43</v>
      </c>
      <c r="K700" s="23" t="str">
        <f aca="false">IF(C700="M.O.",G700,"")</f>
        <v/>
      </c>
      <c r="L700" s="23" t="str">
        <f aca="false">IF(AND(F700&lt;&gt;"",K700=""),G700,"")</f>
        <v/>
      </c>
      <c r="M700" s="23" t="str">
        <f aca="false">IF(AND(E700="",F700="",D700&lt;&gt;""),A700,"")</f>
        <v/>
      </c>
      <c r="N700" s="23" t="str">
        <f aca="false">IF(M700&lt;&gt;"",SUMIF(J700:J729,J700,K700:K729),"")</f>
        <v/>
      </c>
      <c r="O700" s="23" t="str">
        <f aca="false">IF(M700&lt;&gt;"",SUMIF(J700:J729,J700,L700:L729),"")</f>
        <v/>
      </c>
      <c r="Q700" s="20" t="str">
        <f aca="false">IF(A700="PREÇO TOTAL (c/ taxa):",G700,"")</f>
        <v/>
      </c>
      <c r="AC700" s="22"/>
    </row>
    <row r="701" customFormat="false" ht="14.05" hidden="false" customHeight="true" outlineLevel="0" collapsed="false">
      <c r="A701" s="50" t="s">
        <v>257</v>
      </c>
      <c r="B701" s="50"/>
      <c r="C701" s="50"/>
      <c r="D701" s="50"/>
      <c r="E701" s="50"/>
      <c r="F701" s="50"/>
      <c r="G701" s="51" t="n">
        <v>2</v>
      </c>
      <c r="J701" s="23" t="n">
        <f aca="false">IF(AND(A701&lt;&gt;"",A700=""),J700+1,J700)</f>
        <v>43</v>
      </c>
      <c r="K701" s="23" t="str">
        <f aca="false">IF(C701="M.O.",G701,"")</f>
        <v/>
      </c>
      <c r="L701" s="23" t="str">
        <f aca="false">IF(AND(F701&lt;&gt;"",K701=""),G701,"")</f>
        <v/>
      </c>
      <c r="M701" s="23" t="str">
        <f aca="false">IF(AND(E701="",F701="",D701&lt;&gt;""),A701,"")</f>
        <v/>
      </c>
      <c r="N701" s="23" t="str">
        <f aca="false">IF(M701&lt;&gt;"",SUMIF(J701:J730,J701,K701:K730),"")</f>
        <v/>
      </c>
      <c r="O701" s="23" t="str">
        <f aca="false">IF(M701&lt;&gt;"",SUMIF(J701:J730,J701,L701:L730),"")</f>
        <v/>
      </c>
      <c r="Q701" s="20" t="str">
        <f aca="false">IF(A701="PREÇO TOTAL (c/ taxa):",G701,"")</f>
        <v/>
      </c>
      <c r="AC701" s="22"/>
    </row>
    <row r="702" customFormat="false" ht="14.05" hidden="false" customHeight="true" outlineLevel="0" collapsed="false">
      <c r="A702" s="50" t="s">
        <v>258</v>
      </c>
      <c r="B702" s="50"/>
      <c r="C702" s="50"/>
      <c r="D702" s="50"/>
      <c r="E702" s="50"/>
      <c r="F702" s="50"/>
      <c r="G702" s="51" t="n">
        <f aca="false">TRUNC(G701*G700,2)</f>
        <v>84.98</v>
      </c>
      <c r="J702" s="23" t="n">
        <f aca="false">IF(AND(A702&lt;&gt;"",A701=""),J701+1,J701)</f>
        <v>43</v>
      </c>
      <c r="K702" s="23" t="str">
        <f aca="false">IF(C702="M.O.",G702,"")</f>
        <v/>
      </c>
      <c r="L702" s="23" t="str">
        <f aca="false">IF(AND(F702&lt;&gt;"",K702=""),G702,"")</f>
        <v/>
      </c>
      <c r="M702" s="23" t="str">
        <f aca="false">IF(AND(E702="",F702="",D702&lt;&gt;""),A702,"")</f>
        <v/>
      </c>
      <c r="N702" s="23" t="str">
        <f aca="false">IF(M702&lt;&gt;"",SUMIF(J702:J731,J702,K702:K731),"")</f>
        <v/>
      </c>
      <c r="O702" s="23" t="str">
        <f aca="false">IF(M702&lt;&gt;"",SUMIF(J702:J731,J702,L702:L731),"")</f>
        <v/>
      </c>
      <c r="Q702" s="20" t="n">
        <f aca="false">IF(A702="PREÇO TOTAL (c/ taxa):",G702,"")</f>
        <v>84.98</v>
      </c>
      <c r="AC702" s="22"/>
    </row>
    <row r="703" customFormat="false" ht="14.05" hidden="false" customHeight="true" outlineLevel="0" collapsed="false">
      <c r="A703" s="52"/>
      <c r="B703" s="52"/>
      <c r="C703" s="52"/>
      <c r="D703" s="52"/>
      <c r="E703" s="52"/>
      <c r="F703" s="52"/>
      <c r="G703" s="52"/>
      <c r="J703" s="23" t="n">
        <f aca="false">IF(AND(A703&lt;&gt;"",A702=""),J702+1,J702)</f>
        <v>43</v>
      </c>
      <c r="K703" s="23" t="str">
        <f aca="false">IF(C703="M.O.",G703,"")</f>
        <v/>
      </c>
      <c r="L703" s="23" t="str">
        <f aca="false">IF(AND(F703&lt;&gt;"",K703=""),G703,"")</f>
        <v/>
      </c>
      <c r="M703" s="23" t="str">
        <f aca="false">IF(AND(E703="",F703="",D703&lt;&gt;""),A703,"")</f>
        <v/>
      </c>
      <c r="N703" s="23" t="str">
        <f aca="false">IF(M703&lt;&gt;"",SUMIF(J703:J732,J703,K703:K732),"")</f>
        <v/>
      </c>
      <c r="O703" s="23" t="str">
        <f aca="false">IF(M703&lt;&gt;"",SUMIF(J703:J732,J703,L703:L732),"")</f>
        <v/>
      </c>
      <c r="Q703" s="20" t="str">
        <f aca="false">IF(A703="PREÇO TOTAL (c/ taxa):",G703,"")</f>
        <v/>
      </c>
      <c r="AC703" s="22"/>
    </row>
    <row r="704" customFormat="false" ht="14.05" hidden="false" customHeight="true" outlineLevel="0" collapsed="false">
      <c r="A704" s="44" t="s">
        <v>366</v>
      </c>
      <c r="B704" s="44" t="s">
        <v>367</v>
      </c>
      <c r="C704" s="45" t="s">
        <v>248</v>
      </c>
      <c r="D704" s="45" t="s">
        <v>306</v>
      </c>
      <c r="E704" s="46"/>
      <c r="F704" s="47"/>
      <c r="G704" s="47"/>
      <c r="J704" s="23" t="n">
        <f aca="false">IF(AND(A704&lt;&gt;"",A703=""),J703+1,J703)</f>
        <v>44</v>
      </c>
      <c r="K704" s="23" t="str">
        <f aca="false">IF(C704="M.O.",G704,"")</f>
        <v/>
      </c>
      <c r="L704" s="23" t="str">
        <f aca="false">IF(AND(F704&lt;&gt;"",K704=""),G704,"")</f>
        <v/>
      </c>
      <c r="M704" s="23" t="str">
        <f aca="false">IF(AND(E704="",F704="",D704&lt;&gt;""),A704,"")</f>
        <v>03.01.09</v>
      </c>
      <c r="N704" s="23" t="n">
        <f aca="false">IF(M704&lt;&gt;"",SUMIF(J704:J733,J704,K704:K733),"")</f>
        <v>1.15</v>
      </c>
      <c r="O704" s="23" t="n">
        <f aca="false">IF(M704&lt;&gt;"",SUMIF(J704:J733,J704,L704:L733),"")</f>
        <v>32.79</v>
      </c>
      <c r="Q704" s="20" t="str">
        <f aca="false">IF(A704="PREÇO TOTAL (c/ taxa):",G704,"")</f>
        <v/>
      </c>
      <c r="AC704" s="22"/>
    </row>
    <row r="705" customFormat="false" ht="14.05" hidden="false" customHeight="true" outlineLevel="0" collapsed="false">
      <c r="A705" s="13" t="n">
        <v>6115</v>
      </c>
      <c r="B705" s="48" t="str">
        <f aca="false">VLOOKUP(A705,Insumos!$A$9:$E$160,2,FALSE())</f>
        <v>AJUDANTE</v>
      </c>
      <c r="C705" s="49" t="str">
        <f aca="false">VLOOKUP(A705,Insumos!$A$9:$E$160,3,FALSE())</f>
        <v>M.O.</v>
      </c>
      <c r="D705" s="49" t="str">
        <f aca="false">VLOOKUP(A705,Insumos!$A$9:$E$160,4,FALSE())</f>
        <v>H</v>
      </c>
      <c r="E705" s="46" t="n">
        <v>0.15</v>
      </c>
      <c r="F705" s="47" t="n">
        <f aca="false">VLOOKUP(A705,Insumos!$A$9:$E$160,5,FALSE())</f>
        <v>7.72</v>
      </c>
      <c r="G705" s="47" t="n">
        <f aca="false">TRUNC(E705*F705,2)</f>
        <v>1.15</v>
      </c>
      <c r="J705" s="23" t="n">
        <f aca="false">IF(AND(A705&lt;&gt;"",A704=""),J704+1,J704)</f>
        <v>44</v>
      </c>
      <c r="K705" s="23" t="n">
        <f aca="false">IF(C705="M.O.",G705,"")</f>
        <v>1.15</v>
      </c>
      <c r="L705" s="23" t="str">
        <f aca="false">IF(AND(F705&lt;&gt;"",K705=""),G705,"")</f>
        <v/>
      </c>
      <c r="M705" s="23" t="str">
        <f aca="false">IF(AND(E705="",F705="",D705&lt;&gt;""),A705,"")</f>
        <v/>
      </c>
      <c r="N705" s="23" t="str">
        <f aca="false">IF(M705&lt;&gt;"",SUMIF(J705:J734,J705,K705:K734),"")</f>
        <v/>
      </c>
      <c r="O705" s="23" t="str">
        <f aca="false">IF(M705&lt;&gt;"",SUMIF(J705:J734,J705,L705:L734),"")</f>
        <v/>
      </c>
      <c r="Q705" s="20" t="str">
        <f aca="false">IF(A705="PREÇO TOTAL (c/ taxa):",G705,"")</f>
        <v/>
      </c>
      <c r="AC705" s="22"/>
    </row>
    <row r="706" customFormat="false" ht="14.05" hidden="false" customHeight="true" outlineLevel="0" collapsed="false">
      <c r="A706" s="13" t="s">
        <v>119</v>
      </c>
      <c r="B706" s="48" t="str">
        <f aca="false">VLOOKUP(A706,Insumos!$A$9:$E$160,2,FALSE())</f>
        <v>Fita dupla face de alta resistência</v>
      </c>
      <c r="C706" s="49" t="str">
        <f aca="false">VLOOKUP(A706,Insumos!$A$9:$E$160,3,FALSE())</f>
        <v>MAT.</v>
      </c>
      <c r="D706" s="49" t="str">
        <f aca="false">VLOOKUP(A706,Insumos!$A$9:$E$160,4,FALSE())</f>
        <v>M</v>
      </c>
      <c r="E706" s="46" t="n">
        <v>0.3</v>
      </c>
      <c r="F706" s="47" t="n">
        <f aca="false">VLOOKUP(A706,Insumos!$A$9:$E$160,5,FALSE())</f>
        <v>9.3</v>
      </c>
      <c r="G706" s="47" t="n">
        <f aca="false">TRUNC(E706*F706,2)</f>
        <v>2.79</v>
      </c>
      <c r="J706" s="23" t="n">
        <f aca="false">IF(AND(A706&lt;&gt;"",A705=""),J705+1,J705)</f>
        <v>44</v>
      </c>
      <c r="K706" s="23" t="str">
        <f aca="false">IF(C706="M.O.",G706,"")</f>
        <v/>
      </c>
      <c r="L706" s="23" t="n">
        <f aca="false">IF(AND(F706&lt;&gt;"",K706=""),G706,"")</f>
        <v>2.79</v>
      </c>
      <c r="M706" s="23" t="str">
        <f aca="false">IF(AND(E706="",F706="",D706&lt;&gt;""),A706,"")</f>
        <v/>
      </c>
      <c r="N706" s="23" t="str">
        <f aca="false">IF(M706&lt;&gt;"",SUMIF(J706:J735,J706,K706:K735),"")</f>
        <v/>
      </c>
      <c r="O706" s="23" t="str">
        <f aca="false">IF(M706&lt;&gt;"",SUMIF(J706:J735,J706,L706:L735),"")</f>
        <v/>
      </c>
      <c r="Q706" s="20" t="str">
        <f aca="false">IF(A706="PREÇO TOTAL (c/ taxa):",G706,"")</f>
        <v/>
      </c>
      <c r="AC706" s="22"/>
    </row>
    <row r="707" customFormat="false" ht="25.35" hidden="false" customHeight="true" outlineLevel="0" collapsed="false">
      <c r="A707" s="13" t="s">
        <v>169</v>
      </c>
      <c r="B707" s="48" t="str">
        <f aca="false">VLOOKUP(A707,Insumos!$A$9:$E$160,2,FALSE())</f>
        <v>Placa de plástico rígido, c/ pictograma conforme projeto - Tipo 17A</v>
      </c>
      <c r="C707" s="49" t="str">
        <f aca="false">VLOOKUP(A707,Insumos!$A$9:$E$160,3,FALSE())</f>
        <v>MAT.</v>
      </c>
      <c r="D707" s="49" t="str">
        <f aca="false">VLOOKUP(A707,Insumos!$A$9:$E$160,4,FALSE())</f>
        <v>UN</v>
      </c>
      <c r="E707" s="46" t="n">
        <v>1</v>
      </c>
      <c r="F707" s="47" t="n">
        <f aca="false">VLOOKUP(A707,Insumos!$A$9:$E$160,5,FALSE())</f>
        <v>30</v>
      </c>
      <c r="G707" s="47" t="n">
        <f aca="false">TRUNC(E707*F707,2)</f>
        <v>30</v>
      </c>
      <c r="J707" s="23" t="n">
        <f aca="false">IF(AND(A707&lt;&gt;"",A706=""),J706+1,J706)</f>
        <v>44</v>
      </c>
      <c r="K707" s="23" t="str">
        <f aca="false">IF(C707="M.O.",G707,"")</f>
        <v/>
      </c>
      <c r="L707" s="23" t="n">
        <f aca="false">IF(AND(F707&lt;&gt;"",K707=""),G707,"")</f>
        <v>30</v>
      </c>
      <c r="M707" s="23" t="str">
        <f aca="false">IF(AND(E707="",F707="",D707&lt;&gt;""),A707,"")</f>
        <v/>
      </c>
      <c r="N707" s="23" t="str">
        <f aca="false">IF(M707&lt;&gt;"",SUMIF(J707:J736,J707,K707:K736),"")</f>
        <v/>
      </c>
      <c r="O707" s="23" t="str">
        <f aca="false">IF(M707&lt;&gt;"",SUMIF(J707:J736,J707,L707:L736),"")</f>
        <v/>
      </c>
      <c r="Q707" s="20" t="str">
        <f aca="false">IF(A707="PREÇO TOTAL (c/ taxa):",G707,"")</f>
        <v/>
      </c>
      <c r="AC707" s="22"/>
    </row>
    <row r="708" customFormat="false" ht="14.05" hidden="false" customHeight="true" outlineLevel="0" collapsed="false">
      <c r="A708" s="50" t="s">
        <v>229</v>
      </c>
      <c r="B708" s="50"/>
      <c r="C708" s="50"/>
      <c r="D708" s="50"/>
      <c r="E708" s="50"/>
      <c r="F708" s="50"/>
      <c r="G708" s="51" t="n">
        <f aca="false">SUMIF(J659:J707,J708,K659:K707)</f>
        <v>1.15</v>
      </c>
      <c r="J708" s="23" t="n">
        <f aca="false">IF(AND(A708&lt;&gt;"",A707=""),J707+1,J707)</f>
        <v>44</v>
      </c>
      <c r="K708" s="23" t="str">
        <f aca="false">IF(C708="M.O.",G708,"")</f>
        <v/>
      </c>
      <c r="L708" s="23" t="str">
        <f aca="false">IF(AND(F708&lt;&gt;"",K708=""),G708,"")</f>
        <v/>
      </c>
      <c r="M708" s="23" t="str">
        <f aca="false">IF(AND(E708="",F708="",D708&lt;&gt;""),A708,"")</f>
        <v/>
      </c>
      <c r="N708" s="23" t="str">
        <f aca="false">IF(M708&lt;&gt;"",SUMIF(J708:J737,J708,K708:K737),"")</f>
        <v/>
      </c>
      <c r="O708" s="23" t="str">
        <f aca="false">IF(M708&lt;&gt;"",SUMIF(J708:J737,J708,L708:L737),"")</f>
        <v/>
      </c>
      <c r="Q708" s="20" t="str">
        <f aca="false">IF(A708="PREÇO TOTAL (c/ taxa):",G708,"")</f>
        <v/>
      </c>
      <c r="AC708" s="22"/>
    </row>
    <row r="709" customFormat="false" ht="14.05" hidden="false" customHeight="true" outlineLevel="0" collapsed="false">
      <c r="A709" s="50" t="s">
        <v>232</v>
      </c>
      <c r="B709" s="50"/>
      <c r="C709" s="50"/>
      <c r="D709" s="50"/>
      <c r="E709" s="50"/>
      <c r="F709" s="50"/>
      <c r="G709" s="51" t="n">
        <f aca="false">SUMIF(J660:J708,J709,L660:L708)</f>
        <v>32.79</v>
      </c>
      <c r="J709" s="23" t="n">
        <f aca="false">IF(AND(A709&lt;&gt;"",A708=""),J708+1,J708)</f>
        <v>44</v>
      </c>
      <c r="K709" s="23" t="str">
        <f aca="false">IF(C709="M.O.",G709,"")</f>
        <v/>
      </c>
      <c r="L709" s="23" t="str">
        <f aca="false">IF(AND(F709&lt;&gt;"",K709=""),G709,"")</f>
        <v/>
      </c>
      <c r="M709" s="23" t="str">
        <f aca="false">IF(AND(E709="",F709="",D709&lt;&gt;""),A709,"")</f>
        <v/>
      </c>
      <c r="N709" s="23" t="str">
        <f aca="false">IF(M709&lt;&gt;"",SUMIF(J709:J738,J709,K709:K738),"")</f>
        <v/>
      </c>
      <c r="O709" s="23" t="str">
        <f aca="false">IF(M709&lt;&gt;"",SUMIF(J709:J738,J709,L709:L738),"")</f>
        <v/>
      </c>
      <c r="Q709" s="20" t="str">
        <f aca="false">IF(A709="PREÇO TOTAL (c/ taxa):",G709,"")</f>
        <v/>
      </c>
      <c r="AC709" s="22"/>
    </row>
    <row r="710" customFormat="false" ht="14.05" hidden="false" customHeight="true" outlineLevel="0" collapsed="false">
      <c r="A710" s="50" t="s">
        <v>250</v>
      </c>
      <c r="B710" s="50"/>
      <c r="C710" s="50"/>
      <c r="D710" s="50"/>
      <c r="E710" s="50"/>
      <c r="F710" s="50"/>
      <c r="G710" s="51" t="n">
        <f aca="false">SUM(G708:G709)</f>
        <v>33.94</v>
      </c>
      <c r="J710" s="23" t="n">
        <f aca="false">IF(AND(A710&lt;&gt;"",A709=""),J709+1,J709)</f>
        <v>44</v>
      </c>
      <c r="K710" s="23" t="str">
        <f aca="false">IF(C710="M.O.",G710,"")</f>
        <v/>
      </c>
      <c r="L710" s="23" t="str">
        <f aca="false">IF(AND(F710&lt;&gt;"",K710=""),G710,"")</f>
        <v/>
      </c>
      <c r="M710" s="23" t="str">
        <f aca="false">IF(AND(E710="",F710="",D710&lt;&gt;""),A710,"")</f>
        <v/>
      </c>
      <c r="N710" s="23" t="str">
        <f aca="false">IF(M710&lt;&gt;"",SUMIF(J710:J739,J710,K710:K739),"")</f>
        <v/>
      </c>
      <c r="O710" s="23" t="str">
        <f aca="false">IF(M710&lt;&gt;"",SUMIF(J710:J739,J710,L710:L739),"")</f>
        <v/>
      </c>
      <c r="Q710" s="20" t="str">
        <f aca="false">IF(A710="PREÇO TOTAL (c/ taxa):",G710,"")</f>
        <v/>
      </c>
      <c r="AC710" s="22"/>
    </row>
    <row r="711" customFormat="false" ht="14.05" hidden="false" customHeight="true" outlineLevel="0" collapsed="false">
      <c r="A711" s="50" t="s">
        <v>251</v>
      </c>
      <c r="B711" s="50"/>
      <c r="C711" s="50"/>
      <c r="D711" s="50"/>
      <c r="E711" s="50"/>
      <c r="F711" s="50"/>
      <c r="G711" s="51" t="n">
        <v>0</v>
      </c>
      <c r="J711" s="23" t="n">
        <f aca="false">IF(AND(A711&lt;&gt;"",A710=""),J710+1,J710)</f>
        <v>44</v>
      </c>
      <c r="K711" s="23" t="str">
        <f aca="false">IF(C711="M.O.",G711,"")</f>
        <v/>
      </c>
      <c r="L711" s="23" t="str">
        <f aca="false">IF(AND(F711&lt;&gt;"",K711=""),G711,"")</f>
        <v/>
      </c>
      <c r="M711" s="23" t="str">
        <f aca="false">IF(AND(E711="",F711="",D711&lt;&gt;""),A711,"")</f>
        <v/>
      </c>
      <c r="N711" s="23" t="str">
        <f aca="false">IF(M711&lt;&gt;"",SUMIF(J711:J740,J711,K711:K740),"")</f>
        <v/>
      </c>
      <c r="O711" s="23" t="str">
        <f aca="false">IF(M711&lt;&gt;"",SUMIF(J711:J740,J711,L711:L740),"")</f>
        <v/>
      </c>
      <c r="Q711" s="20" t="str">
        <f aca="false">IF(A711="PREÇO TOTAL (c/ taxa):",G711,"")</f>
        <v/>
      </c>
      <c r="AC711" s="22"/>
    </row>
    <row r="712" customFormat="false" ht="14.05" hidden="false" customHeight="true" outlineLevel="0" collapsed="false">
      <c r="A712" s="50" t="s">
        <v>252</v>
      </c>
      <c r="B712" s="50"/>
      <c r="C712" s="50"/>
      <c r="D712" s="50"/>
      <c r="E712" s="50"/>
      <c r="F712" s="50"/>
      <c r="G712" s="51" t="n">
        <f aca="false">TRUNC(G710*$G$9,2)</f>
        <v>8.55</v>
      </c>
      <c r="J712" s="23" t="n">
        <f aca="false">IF(AND(A712&lt;&gt;"",A711=""),J711+1,J711)</f>
        <v>44</v>
      </c>
      <c r="K712" s="23" t="str">
        <f aca="false">IF(C712="M.O.",G712,"")</f>
        <v/>
      </c>
      <c r="L712" s="23" t="str">
        <f aca="false">IF(AND(F712&lt;&gt;"",K712=""),G712,"")</f>
        <v/>
      </c>
      <c r="M712" s="23" t="str">
        <f aca="false">IF(AND(E712="",F712="",D712&lt;&gt;""),A712,"")</f>
        <v/>
      </c>
      <c r="N712" s="23" t="str">
        <f aca="false">IF(M712&lt;&gt;"",SUMIF(J712:J741,J712,K712:K741),"")</f>
        <v/>
      </c>
      <c r="O712" s="23" t="str">
        <f aca="false">IF(M712&lt;&gt;"",SUMIF(J712:J741,J712,L712:L741),"")</f>
        <v/>
      </c>
      <c r="Q712" s="20" t="str">
        <f aca="false">IF(A712="PREÇO TOTAL (c/ taxa):",G712,"")</f>
        <v/>
      </c>
      <c r="AC712" s="22"/>
    </row>
    <row r="713" customFormat="false" ht="14.05" hidden="false" customHeight="true" outlineLevel="0" collapsed="false">
      <c r="A713" s="50" t="s">
        <v>253</v>
      </c>
      <c r="B713" s="50"/>
      <c r="C713" s="50"/>
      <c r="D713" s="50"/>
      <c r="E713" s="50"/>
      <c r="F713" s="50"/>
      <c r="G713" s="51" t="n">
        <v>0</v>
      </c>
      <c r="J713" s="23" t="n">
        <f aca="false">IF(AND(A713&lt;&gt;"",A712=""),J712+1,J712)</f>
        <v>44</v>
      </c>
      <c r="K713" s="23" t="str">
        <f aca="false">IF(C713="M.O.",G713,"")</f>
        <v/>
      </c>
      <c r="L713" s="23" t="str">
        <f aca="false">IF(AND(F713&lt;&gt;"",K713=""),G713,"")</f>
        <v/>
      </c>
      <c r="M713" s="23" t="str">
        <f aca="false">IF(AND(E713="",F713="",D713&lt;&gt;""),A713,"")</f>
        <v/>
      </c>
      <c r="N713" s="23" t="str">
        <f aca="false">IF(M713&lt;&gt;"",SUMIF(J713:J742,J713,K713:K742),"")</f>
        <v/>
      </c>
      <c r="O713" s="23" t="str">
        <f aca="false">IF(M713&lt;&gt;"",SUMIF(J713:J742,J713,L713:L742),"")</f>
        <v/>
      </c>
      <c r="Q713" s="20" t="str">
        <f aca="false">IF(A713="PREÇO TOTAL (c/ taxa):",G713,"")</f>
        <v/>
      </c>
      <c r="AC713" s="22"/>
    </row>
    <row r="714" customFormat="false" ht="14.05" hidden="false" customHeight="true" outlineLevel="0" collapsed="false">
      <c r="A714" s="50" t="s">
        <v>254</v>
      </c>
      <c r="B714" s="50"/>
      <c r="C714" s="50"/>
      <c r="D714" s="50"/>
      <c r="E714" s="50"/>
      <c r="F714" s="50"/>
      <c r="G714" s="51" t="n">
        <f aca="false">SUM(G711:G713)</f>
        <v>8.55</v>
      </c>
      <c r="J714" s="23" t="n">
        <f aca="false">IF(AND(A714&lt;&gt;"",A713=""),J713+1,J713)</f>
        <v>44</v>
      </c>
      <c r="K714" s="23" t="str">
        <f aca="false">IF(C714="M.O.",G714,"")</f>
        <v/>
      </c>
      <c r="L714" s="23" t="str">
        <f aca="false">IF(AND(F714&lt;&gt;"",K714=""),G714,"")</f>
        <v/>
      </c>
      <c r="M714" s="23" t="str">
        <f aca="false">IF(AND(E714="",F714="",D714&lt;&gt;""),A714,"")</f>
        <v/>
      </c>
      <c r="N714" s="23" t="str">
        <f aca="false">IF(M714&lt;&gt;"",SUMIF(J714:J743,J714,K714:K743),"")</f>
        <v/>
      </c>
      <c r="O714" s="23" t="str">
        <f aca="false">IF(M714&lt;&gt;"",SUMIF(J714:J743,J714,L714:L743),"")</f>
        <v/>
      </c>
      <c r="Q714" s="20" t="str">
        <f aca="false">IF(A714="PREÇO TOTAL (c/ taxa):",G714,"")</f>
        <v/>
      </c>
      <c r="AC714" s="22"/>
    </row>
    <row r="715" customFormat="false" ht="14.05" hidden="false" customHeight="true" outlineLevel="0" collapsed="false">
      <c r="A715" s="50" t="s">
        <v>256</v>
      </c>
      <c r="B715" s="50"/>
      <c r="C715" s="50"/>
      <c r="D715" s="50"/>
      <c r="E715" s="50"/>
      <c r="F715" s="50"/>
      <c r="G715" s="51" t="n">
        <f aca="false">G710+G714</f>
        <v>42.49</v>
      </c>
      <c r="J715" s="23" t="n">
        <f aca="false">IF(AND(A715&lt;&gt;"",A714=""),J714+1,J714)</f>
        <v>44</v>
      </c>
      <c r="K715" s="23" t="str">
        <f aca="false">IF(C715="M.O.",G715,"")</f>
        <v/>
      </c>
      <c r="L715" s="23" t="str">
        <f aca="false">IF(AND(F715&lt;&gt;"",K715=""),G715,"")</f>
        <v/>
      </c>
      <c r="M715" s="23" t="str">
        <f aca="false">IF(AND(E715="",F715="",D715&lt;&gt;""),A715,"")</f>
        <v/>
      </c>
      <c r="N715" s="23" t="str">
        <f aca="false">IF(M715&lt;&gt;"",SUMIF(J715:J744,J715,K715:K744),"")</f>
        <v/>
      </c>
      <c r="O715" s="23" t="str">
        <f aca="false">IF(M715&lt;&gt;"",SUMIF(J715:J744,J715,L715:L744),"")</f>
        <v/>
      </c>
      <c r="Q715" s="20" t="str">
        <f aca="false">IF(A715="PREÇO TOTAL (c/ taxa):",G715,"")</f>
        <v/>
      </c>
      <c r="AC715" s="22"/>
    </row>
    <row r="716" customFormat="false" ht="14.05" hidden="false" customHeight="true" outlineLevel="0" collapsed="false">
      <c r="A716" s="50" t="s">
        <v>257</v>
      </c>
      <c r="B716" s="50"/>
      <c r="C716" s="50"/>
      <c r="D716" s="50"/>
      <c r="E716" s="50"/>
      <c r="F716" s="50"/>
      <c r="G716" s="51" t="n">
        <v>3</v>
      </c>
      <c r="J716" s="23" t="n">
        <f aca="false">IF(AND(A716&lt;&gt;"",A715=""),J715+1,J715)</f>
        <v>44</v>
      </c>
      <c r="K716" s="23" t="str">
        <f aca="false">IF(C716="M.O.",G716,"")</f>
        <v/>
      </c>
      <c r="L716" s="23" t="str">
        <f aca="false">IF(AND(F716&lt;&gt;"",K716=""),G716,"")</f>
        <v/>
      </c>
      <c r="M716" s="23" t="str">
        <f aca="false">IF(AND(E716="",F716="",D716&lt;&gt;""),A716,"")</f>
        <v/>
      </c>
      <c r="N716" s="23" t="str">
        <f aca="false">IF(M716&lt;&gt;"",SUMIF(J716:J745,J716,K716:K745),"")</f>
        <v/>
      </c>
      <c r="O716" s="23" t="str">
        <f aca="false">IF(M716&lt;&gt;"",SUMIF(J716:J745,J716,L716:L745),"")</f>
        <v/>
      </c>
      <c r="Q716" s="20" t="str">
        <f aca="false">IF(A716="PREÇO TOTAL (c/ taxa):",G716,"")</f>
        <v/>
      </c>
      <c r="AC716" s="22"/>
    </row>
    <row r="717" customFormat="false" ht="14.05" hidden="false" customHeight="true" outlineLevel="0" collapsed="false">
      <c r="A717" s="50" t="s">
        <v>258</v>
      </c>
      <c r="B717" s="50"/>
      <c r="C717" s="50"/>
      <c r="D717" s="50"/>
      <c r="E717" s="50"/>
      <c r="F717" s="50"/>
      <c r="G717" s="51" t="n">
        <f aca="false">TRUNC(G716*G715,2)</f>
        <v>127.47</v>
      </c>
      <c r="J717" s="23" t="n">
        <f aca="false">IF(AND(A717&lt;&gt;"",A716=""),J716+1,J716)</f>
        <v>44</v>
      </c>
      <c r="K717" s="23" t="str">
        <f aca="false">IF(C717="M.O.",G717,"")</f>
        <v/>
      </c>
      <c r="L717" s="23" t="str">
        <f aca="false">IF(AND(F717&lt;&gt;"",K717=""),G717,"")</f>
        <v/>
      </c>
      <c r="M717" s="23" t="str">
        <f aca="false">IF(AND(E717="",F717="",D717&lt;&gt;""),A717,"")</f>
        <v/>
      </c>
      <c r="N717" s="23" t="str">
        <f aca="false">IF(M717&lt;&gt;"",SUMIF(J717:J746,J717,K717:K746),"")</f>
        <v/>
      </c>
      <c r="O717" s="23" t="str">
        <f aca="false">IF(M717&lt;&gt;"",SUMIF(J717:J746,J717,L717:L746),"")</f>
        <v/>
      </c>
      <c r="Q717" s="20" t="n">
        <f aca="false">IF(A717="PREÇO TOTAL (c/ taxa):",G717,"")</f>
        <v>127.47</v>
      </c>
      <c r="AC717" s="22"/>
    </row>
    <row r="718" customFormat="false" ht="14.05" hidden="false" customHeight="true" outlineLevel="0" collapsed="false">
      <c r="A718" s="52"/>
      <c r="B718" s="52"/>
      <c r="C718" s="52"/>
      <c r="D718" s="52"/>
      <c r="E718" s="52"/>
      <c r="F718" s="52"/>
      <c r="G718" s="52"/>
      <c r="J718" s="23" t="n">
        <f aca="false">IF(AND(A718&lt;&gt;"",A717=""),J717+1,J717)</f>
        <v>44</v>
      </c>
      <c r="K718" s="23" t="str">
        <f aca="false">IF(C718="M.O.",G718,"")</f>
        <v/>
      </c>
      <c r="L718" s="23" t="str">
        <f aca="false">IF(AND(F718&lt;&gt;"",K718=""),G718,"")</f>
        <v/>
      </c>
      <c r="M718" s="23" t="str">
        <f aca="false">IF(AND(E718="",F718="",D718&lt;&gt;""),A718,"")</f>
        <v/>
      </c>
      <c r="N718" s="23" t="str">
        <f aca="false">IF(M718&lt;&gt;"",SUMIF(J718:J747,J718,K718:K747),"")</f>
        <v/>
      </c>
      <c r="O718" s="23" t="str">
        <f aca="false">IF(M718&lt;&gt;"",SUMIF(J718:J747,J718,L718:L747),"")</f>
        <v/>
      </c>
      <c r="Q718" s="20" t="str">
        <f aca="false">IF(A718="PREÇO TOTAL (c/ taxa):",G718,"")</f>
        <v/>
      </c>
      <c r="AC718" s="22"/>
    </row>
    <row r="719" customFormat="false" ht="14.05" hidden="false" customHeight="true" outlineLevel="0" collapsed="false">
      <c r="A719" s="44" t="s">
        <v>368</v>
      </c>
      <c r="B719" s="44" t="s">
        <v>369</v>
      </c>
      <c r="C719" s="45" t="s">
        <v>248</v>
      </c>
      <c r="D719" s="45" t="s">
        <v>306</v>
      </c>
      <c r="E719" s="46"/>
      <c r="F719" s="47"/>
      <c r="G719" s="47"/>
      <c r="J719" s="23" t="n">
        <f aca="false">IF(AND(A719&lt;&gt;"",A718=""),J718+1,J718)</f>
        <v>45</v>
      </c>
      <c r="K719" s="23" t="str">
        <f aca="false">IF(C719="M.O.",G719,"")</f>
        <v/>
      </c>
      <c r="L719" s="23" t="str">
        <f aca="false">IF(AND(F719&lt;&gt;"",K719=""),G719,"")</f>
        <v/>
      </c>
      <c r="M719" s="23" t="str">
        <f aca="false">IF(AND(E719="",F719="",D719&lt;&gt;""),A719,"")</f>
        <v>03.01.10</v>
      </c>
      <c r="N719" s="23" t="n">
        <f aca="false">IF(M719&lt;&gt;"",SUMIF(J719:J748,J719,K719:K748),"")</f>
        <v>1.15</v>
      </c>
      <c r="O719" s="23" t="n">
        <f aca="false">IF(M719&lt;&gt;"",SUMIF(J719:J748,J719,L719:L748),"")</f>
        <v>32.79</v>
      </c>
      <c r="Q719" s="20" t="str">
        <f aca="false">IF(A719="PREÇO TOTAL (c/ taxa):",G719,"")</f>
        <v/>
      </c>
      <c r="AC719" s="22"/>
    </row>
    <row r="720" customFormat="false" ht="14.05" hidden="false" customHeight="true" outlineLevel="0" collapsed="false">
      <c r="A720" s="13" t="n">
        <v>6115</v>
      </c>
      <c r="B720" s="48" t="str">
        <f aca="false">VLOOKUP(A720,Insumos!$A$9:$E$160,2,FALSE())</f>
        <v>AJUDANTE</v>
      </c>
      <c r="C720" s="49" t="str">
        <f aca="false">VLOOKUP(A720,Insumos!$A$9:$E$160,3,FALSE())</f>
        <v>M.O.</v>
      </c>
      <c r="D720" s="49" t="str">
        <f aca="false">VLOOKUP(A720,Insumos!$A$9:$E$160,4,FALSE())</f>
        <v>H</v>
      </c>
      <c r="E720" s="46" t="n">
        <v>0.15</v>
      </c>
      <c r="F720" s="47" t="n">
        <f aca="false">VLOOKUP(A720,Insumos!$A$9:$E$160,5,FALSE())</f>
        <v>7.72</v>
      </c>
      <c r="G720" s="47" t="n">
        <f aca="false">TRUNC(E720*F720,2)</f>
        <v>1.15</v>
      </c>
      <c r="J720" s="23" t="n">
        <f aca="false">IF(AND(A720&lt;&gt;"",A719=""),J719+1,J719)</f>
        <v>45</v>
      </c>
      <c r="K720" s="23" t="n">
        <f aca="false">IF(C720="M.O.",G720,"")</f>
        <v>1.15</v>
      </c>
      <c r="L720" s="23" t="str">
        <f aca="false">IF(AND(F720&lt;&gt;"",K720=""),G720,"")</f>
        <v/>
      </c>
      <c r="M720" s="23" t="str">
        <f aca="false">IF(AND(E720="",F720="",D720&lt;&gt;""),A720,"")</f>
        <v/>
      </c>
      <c r="N720" s="23" t="str">
        <f aca="false">IF(M720&lt;&gt;"",SUMIF(J720:J749,J720,K720:K749),"")</f>
        <v/>
      </c>
      <c r="O720" s="23" t="str">
        <f aca="false">IF(M720&lt;&gt;"",SUMIF(J720:J749,J720,L720:L749),"")</f>
        <v/>
      </c>
      <c r="Q720" s="20" t="str">
        <f aca="false">IF(A720="PREÇO TOTAL (c/ taxa):",G720,"")</f>
        <v/>
      </c>
      <c r="AC720" s="22"/>
    </row>
    <row r="721" customFormat="false" ht="14.05" hidden="false" customHeight="true" outlineLevel="0" collapsed="false">
      <c r="A721" s="13" t="s">
        <v>119</v>
      </c>
      <c r="B721" s="48" t="str">
        <f aca="false">VLOOKUP(A721,Insumos!$A$9:$E$160,2,FALSE())</f>
        <v>Fita dupla face de alta resistência</v>
      </c>
      <c r="C721" s="49" t="str">
        <f aca="false">VLOOKUP(A721,Insumos!$A$9:$E$160,3,FALSE())</f>
        <v>MAT.</v>
      </c>
      <c r="D721" s="49" t="str">
        <f aca="false">VLOOKUP(A721,Insumos!$A$9:$E$160,4,FALSE())</f>
        <v>M</v>
      </c>
      <c r="E721" s="46" t="n">
        <v>0.3</v>
      </c>
      <c r="F721" s="47" t="n">
        <f aca="false">VLOOKUP(A721,Insumos!$A$9:$E$160,5,FALSE())</f>
        <v>9.3</v>
      </c>
      <c r="G721" s="47" t="n">
        <f aca="false">TRUNC(E721*F721,2)</f>
        <v>2.79</v>
      </c>
      <c r="J721" s="23" t="n">
        <f aca="false">IF(AND(A721&lt;&gt;"",A720=""),J720+1,J720)</f>
        <v>45</v>
      </c>
      <c r="K721" s="23" t="str">
        <f aca="false">IF(C721="M.O.",G721,"")</f>
        <v/>
      </c>
      <c r="L721" s="23" t="n">
        <f aca="false">IF(AND(F721&lt;&gt;"",K721=""),G721,"")</f>
        <v>2.79</v>
      </c>
      <c r="M721" s="23" t="str">
        <f aca="false">IF(AND(E721="",F721="",D721&lt;&gt;""),A721,"")</f>
        <v/>
      </c>
      <c r="N721" s="23" t="str">
        <f aca="false">IF(M721&lt;&gt;"",SUMIF(J721:J750,J721,K721:K750),"")</f>
        <v/>
      </c>
      <c r="O721" s="23" t="str">
        <f aca="false">IF(M721&lt;&gt;"",SUMIF(J721:J750,J721,L721:L750),"")</f>
        <v/>
      </c>
      <c r="Q721" s="20" t="str">
        <f aca="false">IF(A721="PREÇO TOTAL (c/ taxa):",G721,"")</f>
        <v/>
      </c>
      <c r="AC721" s="22"/>
    </row>
    <row r="722" customFormat="false" ht="25.35" hidden="false" customHeight="true" outlineLevel="0" collapsed="false">
      <c r="A722" s="13" t="s">
        <v>133</v>
      </c>
      <c r="B722" s="48" t="str">
        <f aca="false">VLOOKUP(A722,Insumos!$A$9:$E$160,2,FALSE())</f>
        <v>Placa de plástico rígido, c/ pictograma conforme projeto - Tipo 17B</v>
      </c>
      <c r="C722" s="49" t="str">
        <f aca="false">VLOOKUP(A722,Insumos!$A$9:$E$160,3,FALSE())</f>
        <v>MAT.</v>
      </c>
      <c r="D722" s="49" t="str">
        <f aca="false">VLOOKUP(A722,Insumos!$A$9:$E$160,4,FALSE())</f>
        <v>UN</v>
      </c>
      <c r="E722" s="46" t="n">
        <v>1</v>
      </c>
      <c r="F722" s="47" t="n">
        <f aca="false">VLOOKUP(A722,Insumos!$A$9:$E$160,5,FALSE())</f>
        <v>30</v>
      </c>
      <c r="G722" s="47" t="n">
        <f aca="false">TRUNC(E722*F722,2)</f>
        <v>30</v>
      </c>
      <c r="J722" s="23" t="n">
        <f aca="false">IF(AND(A722&lt;&gt;"",A721=""),J721+1,J721)</f>
        <v>45</v>
      </c>
      <c r="K722" s="23" t="str">
        <f aca="false">IF(C722="M.O.",G722,"")</f>
        <v/>
      </c>
      <c r="L722" s="23" t="n">
        <f aca="false">IF(AND(F722&lt;&gt;"",K722=""),G722,"")</f>
        <v>30</v>
      </c>
      <c r="M722" s="23" t="str">
        <f aca="false">IF(AND(E722="",F722="",D722&lt;&gt;""),A722,"")</f>
        <v/>
      </c>
      <c r="N722" s="23" t="str">
        <f aca="false">IF(M722&lt;&gt;"",SUMIF(J722:J751,J722,K722:K751),"")</f>
        <v/>
      </c>
      <c r="O722" s="23" t="str">
        <f aca="false">IF(M722&lt;&gt;"",SUMIF(J722:J751,J722,L722:L751),"")</f>
        <v/>
      </c>
      <c r="Q722" s="20" t="str">
        <f aca="false">IF(A722="PREÇO TOTAL (c/ taxa):",G722,"")</f>
        <v/>
      </c>
      <c r="AC722" s="22"/>
    </row>
    <row r="723" customFormat="false" ht="14.05" hidden="false" customHeight="true" outlineLevel="0" collapsed="false">
      <c r="A723" s="50" t="s">
        <v>229</v>
      </c>
      <c r="B723" s="50"/>
      <c r="C723" s="50"/>
      <c r="D723" s="50"/>
      <c r="E723" s="50"/>
      <c r="F723" s="50"/>
      <c r="G723" s="51" t="n">
        <f aca="false">SUMIF(J674:J722,J723,K674:K722)</f>
        <v>1.15</v>
      </c>
      <c r="J723" s="23" t="n">
        <f aca="false">IF(AND(A723&lt;&gt;"",A722=""),J722+1,J722)</f>
        <v>45</v>
      </c>
      <c r="K723" s="23" t="str">
        <f aca="false">IF(C723="M.O.",G723,"")</f>
        <v/>
      </c>
      <c r="L723" s="23" t="str">
        <f aca="false">IF(AND(F723&lt;&gt;"",K723=""),G723,"")</f>
        <v/>
      </c>
      <c r="M723" s="23" t="str">
        <f aca="false">IF(AND(E723="",F723="",D723&lt;&gt;""),A723,"")</f>
        <v/>
      </c>
      <c r="N723" s="23" t="str">
        <f aca="false">IF(M723&lt;&gt;"",SUMIF(J723:J752,J723,K723:K752),"")</f>
        <v/>
      </c>
      <c r="O723" s="23" t="str">
        <f aca="false">IF(M723&lt;&gt;"",SUMIF(J723:J752,J723,L723:L752),"")</f>
        <v/>
      </c>
      <c r="Q723" s="20" t="str">
        <f aca="false">IF(A723="PREÇO TOTAL (c/ taxa):",G723,"")</f>
        <v/>
      </c>
      <c r="AC723" s="22"/>
    </row>
    <row r="724" customFormat="false" ht="14.05" hidden="false" customHeight="true" outlineLevel="0" collapsed="false">
      <c r="A724" s="50" t="s">
        <v>232</v>
      </c>
      <c r="B724" s="50"/>
      <c r="C724" s="50"/>
      <c r="D724" s="50"/>
      <c r="E724" s="50"/>
      <c r="F724" s="50"/>
      <c r="G724" s="51" t="n">
        <f aca="false">SUMIF(J675:J723,J724,L675:L723)</f>
        <v>32.79</v>
      </c>
      <c r="J724" s="23" t="n">
        <f aca="false">IF(AND(A724&lt;&gt;"",A723=""),J723+1,J723)</f>
        <v>45</v>
      </c>
      <c r="K724" s="23" t="str">
        <f aca="false">IF(C724="M.O.",G724,"")</f>
        <v/>
      </c>
      <c r="L724" s="23" t="str">
        <f aca="false">IF(AND(F724&lt;&gt;"",K724=""),G724,"")</f>
        <v/>
      </c>
      <c r="M724" s="23" t="str">
        <f aca="false">IF(AND(E724="",F724="",D724&lt;&gt;""),A724,"")</f>
        <v/>
      </c>
      <c r="N724" s="23" t="str">
        <f aca="false">IF(M724&lt;&gt;"",SUMIF(J724:J753,J724,K724:K753),"")</f>
        <v/>
      </c>
      <c r="O724" s="23" t="str">
        <f aca="false">IF(M724&lt;&gt;"",SUMIF(J724:J753,J724,L724:L753),"")</f>
        <v/>
      </c>
      <c r="Q724" s="20" t="str">
        <f aca="false">IF(A724="PREÇO TOTAL (c/ taxa):",G724,"")</f>
        <v/>
      </c>
      <c r="AC724" s="22"/>
    </row>
    <row r="725" customFormat="false" ht="14.05" hidden="false" customHeight="true" outlineLevel="0" collapsed="false">
      <c r="A725" s="50" t="s">
        <v>250</v>
      </c>
      <c r="B725" s="50"/>
      <c r="C725" s="50"/>
      <c r="D725" s="50"/>
      <c r="E725" s="50"/>
      <c r="F725" s="50"/>
      <c r="G725" s="51" t="n">
        <f aca="false">SUM(G723:G724)</f>
        <v>33.94</v>
      </c>
      <c r="J725" s="23" t="n">
        <f aca="false">IF(AND(A725&lt;&gt;"",A724=""),J724+1,J724)</f>
        <v>45</v>
      </c>
      <c r="K725" s="23" t="str">
        <f aca="false">IF(C725="M.O.",G725,"")</f>
        <v/>
      </c>
      <c r="L725" s="23" t="str">
        <f aca="false">IF(AND(F725&lt;&gt;"",K725=""),G725,"")</f>
        <v/>
      </c>
      <c r="M725" s="23" t="str">
        <f aca="false">IF(AND(E725="",F725="",D725&lt;&gt;""),A725,"")</f>
        <v/>
      </c>
      <c r="N725" s="23" t="str">
        <f aca="false">IF(M725&lt;&gt;"",SUMIF(J725:J754,J725,K725:K754),"")</f>
        <v/>
      </c>
      <c r="O725" s="23" t="str">
        <f aca="false">IF(M725&lt;&gt;"",SUMIF(J725:J754,J725,L725:L754),"")</f>
        <v/>
      </c>
      <c r="Q725" s="20" t="str">
        <f aca="false">IF(A725="PREÇO TOTAL (c/ taxa):",G725,"")</f>
        <v/>
      </c>
      <c r="AC725" s="22"/>
    </row>
    <row r="726" customFormat="false" ht="14.05" hidden="false" customHeight="true" outlineLevel="0" collapsed="false">
      <c r="A726" s="50" t="s">
        <v>251</v>
      </c>
      <c r="B726" s="50"/>
      <c r="C726" s="50"/>
      <c r="D726" s="50"/>
      <c r="E726" s="50"/>
      <c r="F726" s="50"/>
      <c r="G726" s="51" t="n">
        <v>0</v>
      </c>
      <c r="J726" s="23" t="n">
        <f aca="false">IF(AND(A726&lt;&gt;"",A725=""),J725+1,J725)</f>
        <v>45</v>
      </c>
      <c r="K726" s="23" t="str">
        <f aca="false">IF(C726="M.O.",G726,"")</f>
        <v/>
      </c>
      <c r="L726" s="23" t="str">
        <f aca="false">IF(AND(F726&lt;&gt;"",K726=""),G726,"")</f>
        <v/>
      </c>
      <c r="M726" s="23" t="str">
        <f aca="false">IF(AND(E726="",F726="",D726&lt;&gt;""),A726,"")</f>
        <v/>
      </c>
      <c r="N726" s="23" t="str">
        <f aca="false">IF(M726&lt;&gt;"",SUMIF(J726:J755,J726,K726:K755),"")</f>
        <v/>
      </c>
      <c r="O726" s="23" t="str">
        <f aca="false">IF(M726&lt;&gt;"",SUMIF(J726:J755,J726,L726:L755),"")</f>
        <v/>
      </c>
      <c r="Q726" s="20" t="str">
        <f aca="false">IF(A726="PREÇO TOTAL (c/ taxa):",G726,"")</f>
        <v/>
      </c>
      <c r="AC726" s="22"/>
    </row>
    <row r="727" customFormat="false" ht="14.05" hidden="false" customHeight="true" outlineLevel="0" collapsed="false">
      <c r="A727" s="50" t="s">
        <v>252</v>
      </c>
      <c r="B727" s="50"/>
      <c r="C727" s="50"/>
      <c r="D727" s="50"/>
      <c r="E727" s="50"/>
      <c r="F727" s="50"/>
      <c r="G727" s="51" t="n">
        <f aca="false">TRUNC(G725*$G$9,2)</f>
        <v>8.55</v>
      </c>
      <c r="J727" s="23" t="n">
        <f aca="false">IF(AND(A727&lt;&gt;"",A726=""),J726+1,J726)</f>
        <v>45</v>
      </c>
      <c r="K727" s="23" t="str">
        <f aca="false">IF(C727="M.O.",G727,"")</f>
        <v/>
      </c>
      <c r="L727" s="23" t="str">
        <f aca="false">IF(AND(F727&lt;&gt;"",K727=""),G727,"")</f>
        <v/>
      </c>
      <c r="M727" s="23" t="str">
        <f aca="false">IF(AND(E727="",F727="",D727&lt;&gt;""),A727,"")</f>
        <v/>
      </c>
      <c r="N727" s="23" t="str">
        <f aca="false">IF(M727&lt;&gt;"",SUMIF(J727:J756,J727,K727:K756),"")</f>
        <v/>
      </c>
      <c r="O727" s="23" t="str">
        <f aca="false">IF(M727&lt;&gt;"",SUMIF(J727:J756,J727,L727:L756),"")</f>
        <v/>
      </c>
      <c r="Q727" s="20" t="str">
        <f aca="false">IF(A727="PREÇO TOTAL (c/ taxa):",G727,"")</f>
        <v/>
      </c>
      <c r="AC727" s="22"/>
    </row>
    <row r="728" customFormat="false" ht="14.05" hidden="false" customHeight="true" outlineLevel="0" collapsed="false">
      <c r="A728" s="50" t="s">
        <v>253</v>
      </c>
      <c r="B728" s="50"/>
      <c r="C728" s="50"/>
      <c r="D728" s="50"/>
      <c r="E728" s="50"/>
      <c r="F728" s="50"/>
      <c r="G728" s="51" t="n">
        <v>0</v>
      </c>
      <c r="J728" s="23" t="n">
        <f aca="false">IF(AND(A728&lt;&gt;"",A727=""),J727+1,J727)</f>
        <v>45</v>
      </c>
      <c r="K728" s="23" t="str">
        <f aca="false">IF(C728="M.O.",G728,"")</f>
        <v/>
      </c>
      <c r="L728" s="23" t="str">
        <f aca="false">IF(AND(F728&lt;&gt;"",K728=""),G728,"")</f>
        <v/>
      </c>
      <c r="M728" s="23" t="str">
        <f aca="false">IF(AND(E728="",F728="",D728&lt;&gt;""),A728,"")</f>
        <v/>
      </c>
      <c r="N728" s="23" t="str">
        <f aca="false">IF(M728&lt;&gt;"",SUMIF(J728:J757,J728,K728:K757),"")</f>
        <v/>
      </c>
      <c r="O728" s="23" t="str">
        <f aca="false">IF(M728&lt;&gt;"",SUMIF(J728:J757,J728,L728:L757),"")</f>
        <v/>
      </c>
      <c r="Q728" s="20" t="str">
        <f aca="false">IF(A728="PREÇO TOTAL (c/ taxa):",G728,"")</f>
        <v/>
      </c>
      <c r="AC728" s="22"/>
    </row>
    <row r="729" customFormat="false" ht="14.05" hidden="false" customHeight="true" outlineLevel="0" collapsed="false">
      <c r="A729" s="50" t="s">
        <v>254</v>
      </c>
      <c r="B729" s="50"/>
      <c r="C729" s="50"/>
      <c r="D729" s="50"/>
      <c r="E729" s="50"/>
      <c r="F729" s="50"/>
      <c r="G729" s="51" t="n">
        <f aca="false">SUM(G726:G728)</f>
        <v>8.55</v>
      </c>
      <c r="J729" s="23" t="n">
        <f aca="false">IF(AND(A729&lt;&gt;"",A728=""),J728+1,J728)</f>
        <v>45</v>
      </c>
      <c r="K729" s="23" t="str">
        <f aca="false">IF(C729="M.O.",G729,"")</f>
        <v/>
      </c>
      <c r="L729" s="23" t="str">
        <f aca="false">IF(AND(F729&lt;&gt;"",K729=""),G729,"")</f>
        <v/>
      </c>
      <c r="M729" s="23" t="str">
        <f aca="false">IF(AND(E729="",F729="",D729&lt;&gt;""),A729,"")</f>
        <v/>
      </c>
      <c r="N729" s="23" t="str">
        <f aca="false">IF(M729&lt;&gt;"",SUMIF(J729:J758,J729,K729:K758),"")</f>
        <v/>
      </c>
      <c r="O729" s="23" t="str">
        <f aca="false">IF(M729&lt;&gt;"",SUMIF(J729:J758,J729,L729:L758),"")</f>
        <v/>
      </c>
      <c r="Q729" s="20" t="str">
        <f aca="false">IF(A729="PREÇO TOTAL (c/ taxa):",G729,"")</f>
        <v/>
      </c>
      <c r="AC729" s="22"/>
    </row>
    <row r="730" customFormat="false" ht="14.05" hidden="false" customHeight="true" outlineLevel="0" collapsed="false">
      <c r="A730" s="50" t="s">
        <v>256</v>
      </c>
      <c r="B730" s="50"/>
      <c r="C730" s="50"/>
      <c r="D730" s="50"/>
      <c r="E730" s="50"/>
      <c r="F730" s="50"/>
      <c r="G730" s="51" t="n">
        <f aca="false">G725+G729</f>
        <v>42.49</v>
      </c>
      <c r="J730" s="23" t="n">
        <f aca="false">IF(AND(A730&lt;&gt;"",A729=""),J729+1,J729)</f>
        <v>45</v>
      </c>
      <c r="K730" s="23" t="str">
        <f aca="false">IF(C730="M.O.",G730,"")</f>
        <v/>
      </c>
      <c r="L730" s="23" t="str">
        <f aca="false">IF(AND(F730&lt;&gt;"",K730=""),G730,"")</f>
        <v/>
      </c>
      <c r="M730" s="23" t="str">
        <f aca="false">IF(AND(E730="",F730="",D730&lt;&gt;""),A730,"")</f>
        <v/>
      </c>
      <c r="N730" s="23" t="str">
        <f aca="false">IF(M730&lt;&gt;"",SUMIF(J730:J759,J730,K730:K759),"")</f>
        <v/>
      </c>
      <c r="O730" s="23" t="str">
        <f aca="false">IF(M730&lt;&gt;"",SUMIF(J730:J759,J730,L730:L759),"")</f>
        <v/>
      </c>
      <c r="Q730" s="20" t="str">
        <f aca="false">IF(A730="PREÇO TOTAL (c/ taxa):",G730,"")</f>
        <v/>
      </c>
      <c r="AC730" s="22"/>
    </row>
    <row r="731" customFormat="false" ht="14.05" hidden="false" customHeight="true" outlineLevel="0" collapsed="false">
      <c r="A731" s="50" t="s">
        <v>257</v>
      </c>
      <c r="B731" s="50"/>
      <c r="C731" s="50"/>
      <c r="D731" s="50"/>
      <c r="E731" s="50"/>
      <c r="F731" s="50"/>
      <c r="G731" s="51" t="n">
        <v>9</v>
      </c>
      <c r="J731" s="23" t="n">
        <f aca="false">IF(AND(A731&lt;&gt;"",A730=""),J730+1,J730)</f>
        <v>45</v>
      </c>
      <c r="K731" s="23" t="str">
        <f aca="false">IF(C731="M.O.",G731,"")</f>
        <v/>
      </c>
      <c r="L731" s="23" t="str">
        <f aca="false">IF(AND(F731&lt;&gt;"",K731=""),G731,"")</f>
        <v/>
      </c>
      <c r="M731" s="23" t="str">
        <f aca="false">IF(AND(E731="",F731="",D731&lt;&gt;""),A731,"")</f>
        <v/>
      </c>
      <c r="N731" s="23" t="str">
        <f aca="false">IF(M731&lt;&gt;"",SUMIF(J731:J760,J731,K731:K760),"")</f>
        <v/>
      </c>
      <c r="O731" s="23" t="str">
        <f aca="false">IF(M731&lt;&gt;"",SUMIF(J731:J760,J731,L731:L760),"")</f>
        <v/>
      </c>
      <c r="Q731" s="20" t="str">
        <f aca="false">IF(A731="PREÇO TOTAL (c/ taxa):",G731,"")</f>
        <v/>
      </c>
      <c r="AC731" s="22"/>
    </row>
    <row r="732" customFormat="false" ht="14.05" hidden="false" customHeight="true" outlineLevel="0" collapsed="false">
      <c r="A732" s="50" t="s">
        <v>258</v>
      </c>
      <c r="B732" s="50"/>
      <c r="C732" s="50"/>
      <c r="D732" s="50"/>
      <c r="E732" s="50"/>
      <c r="F732" s="50"/>
      <c r="G732" s="51" t="n">
        <f aca="false">TRUNC(G731*G730,2)</f>
        <v>382.41</v>
      </c>
      <c r="J732" s="23" t="n">
        <f aca="false">IF(AND(A732&lt;&gt;"",A731=""),J731+1,J731)</f>
        <v>45</v>
      </c>
      <c r="K732" s="23" t="str">
        <f aca="false">IF(C732="M.O.",G732,"")</f>
        <v/>
      </c>
      <c r="L732" s="23" t="str">
        <f aca="false">IF(AND(F732&lt;&gt;"",K732=""),G732,"")</f>
        <v/>
      </c>
      <c r="M732" s="23" t="str">
        <f aca="false">IF(AND(E732="",F732="",D732&lt;&gt;""),A732,"")</f>
        <v/>
      </c>
      <c r="N732" s="23" t="str">
        <f aca="false">IF(M732&lt;&gt;"",SUMIF(J732:J761,J732,K732:K761),"")</f>
        <v/>
      </c>
      <c r="O732" s="23" t="str">
        <f aca="false">IF(M732&lt;&gt;"",SUMIF(J732:J761,J732,L732:L761),"")</f>
        <v/>
      </c>
      <c r="Q732" s="20" t="n">
        <f aca="false">IF(A732="PREÇO TOTAL (c/ taxa):",G732,"")</f>
        <v>382.41</v>
      </c>
      <c r="AC732" s="22"/>
    </row>
    <row r="733" customFormat="false" ht="14.05" hidden="false" customHeight="true" outlineLevel="0" collapsed="false">
      <c r="A733" s="52"/>
      <c r="B733" s="52"/>
      <c r="C733" s="52"/>
      <c r="D733" s="52"/>
      <c r="E733" s="52"/>
      <c r="F733" s="52"/>
      <c r="G733" s="52"/>
      <c r="J733" s="23" t="n">
        <f aca="false">IF(AND(A733&lt;&gt;"",A732=""),J732+1,J732)</f>
        <v>45</v>
      </c>
      <c r="K733" s="23" t="str">
        <f aca="false">IF(C733="M.O.",G733,"")</f>
        <v/>
      </c>
      <c r="L733" s="23" t="str">
        <f aca="false">IF(AND(F733&lt;&gt;"",K733=""),G733,"")</f>
        <v/>
      </c>
      <c r="M733" s="23" t="str">
        <f aca="false">IF(AND(E733="",F733="",D733&lt;&gt;""),A733,"")</f>
        <v/>
      </c>
      <c r="N733" s="23" t="str">
        <f aca="false">IF(M733&lt;&gt;"",SUMIF(J733:J762,J733,K733:K762),"")</f>
        <v/>
      </c>
      <c r="O733" s="23" t="str">
        <f aca="false">IF(M733&lt;&gt;"",SUMIF(J733:J762,J733,L733:L762),"")</f>
        <v/>
      </c>
      <c r="Q733" s="20" t="str">
        <f aca="false">IF(A733="PREÇO TOTAL (c/ taxa):",G733,"")</f>
        <v/>
      </c>
      <c r="AC733" s="22"/>
    </row>
    <row r="734" customFormat="false" ht="14.05" hidden="false" customHeight="true" outlineLevel="0" collapsed="false">
      <c r="A734" s="44" t="s">
        <v>370</v>
      </c>
      <c r="B734" s="44" t="s">
        <v>371</v>
      </c>
      <c r="C734" s="45" t="s">
        <v>248</v>
      </c>
      <c r="D734" s="45" t="s">
        <v>306</v>
      </c>
      <c r="E734" s="46"/>
      <c r="F734" s="47"/>
      <c r="G734" s="47"/>
      <c r="J734" s="23" t="n">
        <f aca="false">IF(AND(A734&lt;&gt;"",A733=""),J733+1,J733)</f>
        <v>46</v>
      </c>
      <c r="K734" s="23" t="str">
        <f aca="false">IF(C734="M.O.",G734,"")</f>
        <v/>
      </c>
      <c r="L734" s="23" t="str">
        <f aca="false">IF(AND(F734&lt;&gt;"",K734=""),G734,"")</f>
        <v/>
      </c>
      <c r="M734" s="23" t="str">
        <f aca="false">IF(AND(E734="",F734="",D734&lt;&gt;""),A734,"")</f>
        <v>03.01.11</v>
      </c>
      <c r="N734" s="23" t="n">
        <f aca="false">IF(M734&lt;&gt;"",SUMIF(J734:J763,J734,K734:K763),"")</f>
        <v>1.15</v>
      </c>
      <c r="O734" s="23" t="n">
        <f aca="false">IF(M734&lt;&gt;"",SUMIF(J734:J763,J734,L734:L763),"")</f>
        <v>32.79</v>
      </c>
      <c r="Q734" s="20" t="str">
        <f aca="false">IF(A734="PREÇO TOTAL (c/ taxa):",G734,"")</f>
        <v/>
      </c>
      <c r="AC734" s="22"/>
    </row>
    <row r="735" customFormat="false" ht="14.05" hidden="false" customHeight="true" outlineLevel="0" collapsed="false">
      <c r="A735" s="13" t="n">
        <v>6115</v>
      </c>
      <c r="B735" s="48" t="str">
        <f aca="false">VLOOKUP(A735,Insumos!$A$9:$E$160,2,FALSE())</f>
        <v>AJUDANTE</v>
      </c>
      <c r="C735" s="49" t="str">
        <f aca="false">VLOOKUP(A735,Insumos!$A$9:$E$160,3,FALSE())</f>
        <v>M.O.</v>
      </c>
      <c r="D735" s="49" t="str">
        <f aca="false">VLOOKUP(A735,Insumos!$A$9:$E$160,4,FALSE())</f>
        <v>H</v>
      </c>
      <c r="E735" s="46" t="n">
        <v>0.15</v>
      </c>
      <c r="F735" s="47" t="n">
        <f aca="false">VLOOKUP(A735,Insumos!$A$9:$E$160,5,FALSE())</f>
        <v>7.72</v>
      </c>
      <c r="G735" s="47" t="n">
        <f aca="false">TRUNC(E735*F735,2)</f>
        <v>1.15</v>
      </c>
      <c r="J735" s="23" t="n">
        <f aca="false">IF(AND(A735&lt;&gt;"",A734=""),J734+1,J734)</f>
        <v>46</v>
      </c>
      <c r="K735" s="23" t="n">
        <f aca="false">IF(C735="M.O.",G735,"")</f>
        <v>1.15</v>
      </c>
      <c r="L735" s="23" t="str">
        <f aca="false">IF(AND(F735&lt;&gt;"",K735=""),G735,"")</f>
        <v/>
      </c>
      <c r="M735" s="23" t="str">
        <f aca="false">IF(AND(E735="",F735="",D735&lt;&gt;""),A735,"")</f>
        <v/>
      </c>
      <c r="N735" s="23" t="str">
        <f aca="false">IF(M735&lt;&gt;"",SUMIF(J735:J764,J735,K735:K764),"")</f>
        <v/>
      </c>
      <c r="O735" s="23" t="str">
        <f aca="false">IF(M735&lt;&gt;"",SUMIF(J735:J764,J735,L735:L764),"")</f>
        <v/>
      </c>
      <c r="Q735" s="20" t="str">
        <f aca="false">IF(A735="PREÇO TOTAL (c/ taxa):",G735,"")</f>
        <v/>
      </c>
      <c r="AC735" s="22"/>
    </row>
    <row r="736" customFormat="false" ht="14.05" hidden="false" customHeight="true" outlineLevel="0" collapsed="false">
      <c r="A736" s="13" t="s">
        <v>119</v>
      </c>
      <c r="B736" s="48" t="str">
        <f aca="false">VLOOKUP(A736,Insumos!$A$9:$E$160,2,FALSE())</f>
        <v>Fita dupla face de alta resistência</v>
      </c>
      <c r="C736" s="49" t="str">
        <f aca="false">VLOOKUP(A736,Insumos!$A$9:$E$160,3,FALSE())</f>
        <v>MAT.</v>
      </c>
      <c r="D736" s="49" t="str">
        <f aca="false">VLOOKUP(A736,Insumos!$A$9:$E$160,4,FALSE())</f>
        <v>M</v>
      </c>
      <c r="E736" s="46" t="n">
        <v>0.3</v>
      </c>
      <c r="F736" s="47" t="n">
        <f aca="false">VLOOKUP(A736,Insumos!$A$9:$E$160,5,FALSE())</f>
        <v>9.3</v>
      </c>
      <c r="G736" s="47" t="n">
        <f aca="false">TRUNC(E736*F736,2)</f>
        <v>2.79</v>
      </c>
      <c r="J736" s="23" t="n">
        <f aca="false">IF(AND(A736&lt;&gt;"",A735=""),J735+1,J735)</f>
        <v>46</v>
      </c>
      <c r="K736" s="23" t="str">
        <f aca="false">IF(C736="M.O.",G736,"")</f>
        <v/>
      </c>
      <c r="L736" s="23" t="n">
        <f aca="false">IF(AND(F736&lt;&gt;"",K736=""),G736,"")</f>
        <v>2.79</v>
      </c>
      <c r="M736" s="23" t="str">
        <f aca="false">IF(AND(E736="",F736="",D736&lt;&gt;""),A736,"")</f>
        <v/>
      </c>
      <c r="N736" s="23" t="str">
        <f aca="false">IF(M736&lt;&gt;"",SUMIF(J736:J765,J736,K736:K765),"")</f>
        <v/>
      </c>
      <c r="O736" s="23" t="str">
        <f aca="false">IF(M736&lt;&gt;"",SUMIF(J736:J765,J736,L736:L765),"")</f>
        <v/>
      </c>
      <c r="Q736" s="20" t="str">
        <f aca="false">IF(A736="PREÇO TOTAL (c/ taxa):",G736,"")</f>
        <v/>
      </c>
      <c r="AC736" s="22"/>
    </row>
    <row r="737" customFormat="false" ht="25.35" hidden="false" customHeight="true" outlineLevel="0" collapsed="false">
      <c r="A737" s="13" t="s">
        <v>135</v>
      </c>
      <c r="B737" s="48" t="str">
        <f aca="false">VLOOKUP(A737,Insumos!$A$9:$E$160,2,FALSE())</f>
        <v>Placa de plástico rígido, c/ pictograma conforme projeto - Tipo 17C</v>
      </c>
      <c r="C737" s="49" t="str">
        <f aca="false">VLOOKUP(A737,Insumos!$A$9:$E$160,3,FALSE())</f>
        <v>MAT.</v>
      </c>
      <c r="D737" s="49" t="str">
        <f aca="false">VLOOKUP(A737,Insumos!$A$9:$E$160,4,FALSE())</f>
        <v>UN</v>
      </c>
      <c r="E737" s="46" t="n">
        <v>1</v>
      </c>
      <c r="F737" s="47" t="n">
        <f aca="false">VLOOKUP(A737,Insumos!$A$9:$E$160,5,FALSE())</f>
        <v>30</v>
      </c>
      <c r="G737" s="47" t="n">
        <f aca="false">TRUNC(E737*F737,2)</f>
        <v>30</v>
      </c>
      <c r="J737" s="23" t="n">
        <f aca="false">IF(AND(A737&lt;&gt;"",A736=""),J736+1,J736)</f>
        <v>46</v>
      </c>
      <c r="K737" s="23" t="str">
        <f aca="false">IF(C737="M.O.",G737,"")</f>
        <v/>
      </c>
      <c r="L737" s="23" t="n">
        <f aca="false">IF(AND(F737&lt;&gt;"",K737=""),G737,"")</f>
        <v>30</v>
      </c>
      <c r="M737" s="23" t="str">
        <f aca="false">IF(AND(E737="",F737="",D737&lt;&gt;""),A737,"")</f>
        <v/>
      </c>
      <c r="N737" s="23" t="str">
        <f aca="false">IF(M737&lt;&gt;"",SUMIF(J737:J766,J737,K737:K766),"")</f>
        <v/>
      </c>
      <c r="O737" s="23" t="str">
        <f aca="false">IF(M737&lt;&gt;"",SUMIF(J737:J766,J737,L737:L766),"")</f>
        <v/>
      </c>
      <c r="Q737" s="20" t="str">
        <f aca="false">IF(A737="PREÇO TOTAL (c/ taxa):",G737,"")</f>
        <v/>
      </c>
      <c r="AC737" s="22"/>
    </row>
    <row r="738" customFormat="false" ht="14.05" hidden="false" customHeight="true" outlineLevel="0" collapsed="false">
      <c r="A738" s="50" t="s">
        <v>229</v>
      </c>
      <c r="B738" s="50"/>
      <c r="C738" s="50"/>
      <c r="D738" s="50"/>
      <c r="E738" s="50"/>
      <c r="F738" s="50"/>
      <c r="G738" s="51" t="n">
        <f aca="false">SUMIF(J689:J737,J738,K689:K737)</f>
        <v>1.15</v>
      </c>
      <c r="J738" s="23" t="n">
        <f aca="false">IF(AND(A738&lt;&gt;"",A737=""),J737+1,J737)</f>
        <v>46</v>
      </c>
      <c r="K738" s="23" t="str">
        <f aca="false">IF(C738="M.O.",G738,"")</f>
        <v/>
      </c>
      <c r="L738" s="23" t="str">
        <f aca="false">IF(AND(F738&lt;&gt;"",K738=""),G738,"")</f>
        <v/>
      </c>
      <c r="M738" s="23" t="str">
        <f aca="false">IF(AND(E738="",F738="",D738&lt;&gt;""),A738,"")</f>
        <v/>
      </c>
      <c r="N738" s="23" t="str">
        <f aca="false">IF(M738&lt;&gt;"",SUMIF(J738:J767,J738,K738:K767),"")</f>
        <v/>
      </c>
      <c r="O738" s="23" t="str">
        <f aca="false">IF(M738&lt;&gt;"",SUMIF(J738:J767,J738,L738:L767),"")</f>
        <v/>
      </c>
      <c r="Q738" s="20" t="str">
        <f aca="false">IF(A738="PREÇO TOTAL (c/ taxa):",G738,"")</f>
        <v/>
      </c>
      <c r="AC738" s="22"/>
    </row>
    <row r="739" customFormat="false" ht="14.05" hidden="false" customHeight="true" outlineLevel="0" collapsed="false">
      <c r="A739" s="50" t="s">
        <v>232</v>
      </c>
      <c r="B739" s="50"/>
      <c r="C739" s="50"/>
      <c r="D739" s="50"/>
      <c r="E739" s="50"/>
      <c r="F739" s="50"/>
      <c r="G739" s="51" t="n">
        <f aca="false">SUMIF(J690:J738,J739,L690:L738)</f>
        <v>32.79</v>
      </c>
      <c r="J739" s="23" t="n">
        <f aca="false">IF(AND(A739&lt;&gt;"",A738=""),J738+1,J738)</f>
        <v>46</v>
      </c>
      <c r="K739" s="23" t="str">
        <f aca="false">IF(C739="M.O.",G739,"")</f>
        <v/>
      </c>
      <c r="L739" s="23" t="str">
        <f aca="false">IF(AND(F739&lt;&gt;"",K739=""),G739,"")</f>
        <v/>
      </c>
      <c r="M739" s="23" t="str">
        <f aca="false">IF(AND(E739="",F739="",D739&lt;&gt;""),A739,"")</f>
        <v/>
      </c>
      <c r="N739" s="23" t="str">
        <f aca="false">IF(M739&lt;&gt;"",SUMIF(J739:J768,J739,K739:K768),"")</f>
        <v/>
      </c>
      <c r="O739" s="23" t="str">
        <f aca="false">IF(M739&lt;&gt;"",SUMIF(J739:J768,J739,L739:L768),"")</f>
        <v/>
      </c>
      <c r="Q739" s="20" t="str">
        <f aca="false">IF(A739="PREÇO TOTAL (c/ taxa):",G739,"")</f>
        <v/>
      </c>
      <c r="AC739" s="22"/>
    </row>
    <row r="740" customFormat="false" ht="14.05" hidden="false" customHeight="true" outlineLevel="0" collapsed="false">
      <c r="A740" s="50" t="s">
        <v>250</v>
      </c>
      <c r="B740" s="50"/>
      <c r="C740" s="50"/>
      <c r="D740" s="50"/>
      <c r="E740" s="50"/>
      <c r="F740" s="50"/>
      <c r="G740" s="51" t="n">
        <f aca="false">SUM(G738:G739)</f>
        <v>33.94</v>
      </c>
      <c r="J740" s="23" t="n">
        <f aca="false">IF(AND(A740&lt;&gt;"",A739=""),J739+1,J739)</f>
        <v>46</v>
      </c>
      <c r="K740" s="23" t="str">
        <f aca="false">IF(C740="M.O.",G740,"")</f>
        <v/>
      </c>
      <c r="L740" s="23" t="str">
        <f aca="false">IF(AND(F740&lt;&gt;"",K740=""),G740,"")</f>
        <v/>
      </c>
      <c r="M740" s="23" t="str">
        <f aca="false">IF(AND(E740="",F740="",D740&lt;&gt;""),A740,"")</f>
        <v/>
      </c>
      <c r="N740" s="23" t="str">
        <f aca="false">IF(M740&lt;&gt;"",SUMIF(J740:J769,J740,K740:K769),"")</f>
        <v/>
      </c>
      <c r="O740" s="23" t="str">
        <f aca="false">IF(M740&lt;&gt;"",SUMIF(J740:J769,J740,L740:L769),"")</f>
        <v/>
      </c>
      <c r="Q740" s="20" t="str">
        <f aca="false">IF(A740="PREÇO TOTAL (c/ taxa):",G740,"")</f>
        <v/>
      </c>
      <c r="AC740" s="22"/>
    </row>
    <row r="741" customFormat="false" ht="14.05" hidden="false" customHeight="true" outlineLevel="0" collapsed="false">
      <c r="A741" s="50" t="s">
        <v>251</v>
      </c>
      <c r="B741" s="50"/>
      <c r="C741" s="50"/>
      <c r="D741" s="50"/>
      <c r="E741" s="50"/>
      <c r="F741" s="50"/>
      <c r="G741" s="51" t="n">
        <v>0</v>
      </c>
      <c r="J741" s="23" t="n">
        <f aca="false">IF(AND(A741&lt;&gt;"",A740=""),J740+1,J740)</f>
        <v>46</v>
      </c>
      <c r="K741" s="23" t="str">
        <f aca="false">IF(C741="M.O.",G741,"")</f>
        <v/>
      </c>
      <c r="L741" s="23" t="str">
        <f aca="false">IF(AND(F741&lt;&gt;"",K741=""),G741,"")</f>
        <v/>
      </c>
      <c r="M741" s="23" t="str">
        <f aca="false">IF(AND(E741="",F741="",D741&lt;&gt;""),A741,"")</f>
        <v/>
      </c>
      <c r="N741" s="23" t="str">
        <f aca="false">IF(M741&lt;&gt;"",SUMIF(J741:J770,J741,K741:K770),"")</f>
        <v/>
      </c>
      <c r="O741" s="23" t="str">
        <f aca="false">IF(M741&lt;&gt;"",SUMIF(J741:J770,J741,L741:L770),"")</f>
        <v/>
      </c>
      <c r="Q741" s="20" t="str">
        <f aca="false">IF(A741="PREÇO TOTAL (c/ taxa):",G741,"")</f>
        <v/>
      </c>
      <c r="AC741" s="22"/>
    </row>
    <row r="742" customFormat="false" ht="14.05" hidden="false" customHeight="true" outlineLevel="0" collapsed="false">
      <c r="A742" s="50" t="s">
        <v>252</v>
      </c>
      <c r="B742" s="50"/>
      <c r="C742" s="50"/>
      <c r="D742" s="50"/>
      <c r="E742" s="50"/>
      <c r="F742" s="50"/>
      <c r="G742" s="51" t="n">
        <f aca="false">TRUNC(G740*$G$9,2)</f>
        <v>8.55</v>
      </c>
      <c r="J742" s="23" t="n">
        <f aca="false">IF(AND(A742&lt;&gt;"",A741=""),J741+1,J741)</f>
        <v>46</v>
      </c>
      <c r="K742" s="23" t="str">
        <f aca="false">IF(C742="M.O.",G742,"")</f>
        <v/>
      </c>
      <c r="L742" s="23" t="str">
        <f aca="false">IF(AND(F742&lt;&gt;"",K742=""),G742,"")</f>
        <v/>
      </c>
      <c r="M742" s="23" t="str">
        <f aca="false">IF(AND(E742="",F742="",D742&lt;&gt;""),A742,"")</f>
        <v/>
      </c>
      <c r="N742" s="23" t="str">
        <f aca="false">IF(M742&lt;&gt;"",SUMIF(J742:J771,J742,K742:K771),"")</f>
        <v/>
      </c>
      <c r="O742" s="23" t="str">
        <f aca="false">IF(M742&lt;&gt;"",SUMIF(J742:J771,J742,L742:L771),"")</f>
        <v/>
      </c>
      <c r="Q742" s="20" t="str">
        <f aca="false">IF(A742="PREÇO TOTAL (c/ taxa):",G742,"")</f>
        <v/>
      </c>
      <c r="AC742" s="22"/>
    </row>
    <row r="743" customFormat="false" ht="14.05" hidden="false" customHeight="true" outlineLevel="0" collapsed="false">
      <c r="A743" s="50" t="s">
        <v>253</v>
      </c>
      <c r="B743" s="50"/>
      <c r="C743" s="50"/>
      <c r="D743" s="50"/>
      <c r="E743" s="50"/>
      <c r="F743" s="50"/>
      <c r="G743" s="51" t="n">
        <v>0</v>
      </c>
      <c r="J743" s="23" t="n">
        <f aca="false">IF(AND(A743&lt;&gt;"",A742=""),J742+1,J742)</f>
        <v>46</v>
      </c>
      <c r="K743" s="23" t="str">
        <f aca="false">IF(C743="M.O.",G743,"")</f>
        <v/>
      </c>
      <c r="L743" s="23" t="str">
        <f aca="false">IF(AND(F743&lt;&gt;"",K743=""),G743,"")</f>
        <v/>
      </c>
      <c r="M743" s="23" t="str">
        <f aca="false">IF(AND(E743="",F743="",D743&lt;&gt;""),A743,"")</f>
        <v/>
      </c>
      <c r="N743" s="23" t="str">
        <f aca="false">IF(M743&lt;&gt;"",SUMIF(J743:J772,J743,K743:K772),"")</f>
        <v/>
      </c>
      <c r="O743" s="23" t="str">
        <f aca="false">IF(M743&lt;&gt;"",SUMIF(J743:J772,J743,L743:L772),"")</f>
        <v/>
      </c>
      <c r="Q743" s="20" t="str">
        <f aca="false">IF(A743="PREÇO TOTAL (c/ taxa):",G743,"")</f>
        <v/>
      </c>
      <c r="AC743" s="22"/>
    </row>
    <row r="744" customFormat="false" ht="14.05" hidden="false" customHeight="true" outlineLevel="0" collapsed="false">
      <c r="A744" s="50" t="s">
        <v>254</v>
      </c>
      <c r="B744" s="50"/>
      <c r="C744" s="50"/>
      <c r="D744" s="50"/>
      <c r="E744" s="50"/>
      <c r="F744" s="50"/>
      <c r="G744" s="51" t="n">
        <f aca="false">SUM(G741:G743)</f>
        <v>8.55</v>
      </c>
      <c r="J744" s="23" t="n">
        <f aca="false">IF(AND(A744&lt;&gt;"",A743=""),J743+1,J743)</f>
        <v>46</v>
      </c>
      <c r="K744" s="23" t="str">
        <f aca="false">IF(C744="M.O.",G744,"")</f>
        <v/>
      </c>
      <c r="L744" s="23" t="str">
        <f aca="false">IF(AND(F744&lt;&gt;"",K744=""),G744,"")</f>
        <v/>
      </c>
      <c r="M744" s="23" t="str">
        <f aca="false">IF(AND(E744="",F744="",D744&lt;&gt;""),A744,"")</f>
        <v/>
      </c>
      <c r="N744" s="23" t="str">
        <f aca="false">IF(M744&lt;&gt;"",SUMIF(J744:J773,J744,K744:K773),"")</f>
        <v/>
      </c>
      <c r="O744" s="23" t="str">
        <f aca="false">IF(M744&lt;&gt;"",SUMIF(J744:J773,J744,L744:L773),"")</f>
        <v/>
      </c>
      <c r="Q744" s="20" t="str">
        <f aca="false">IF(A744="PREÇO TOTAL (c/ taxa):",G744,"")</f>
        <v/>
      </c>
      <c r="AC744" s="22"/>
    </row>
    <row r="745" customFormat="false" ht="14.05" hidden="false" customHeight="true" outlineLevel="0" collapsed="false">
      <c r="A745" s="50" t="s">
        <v>256</v>
      </c>
      <c r="B745" s="50"/>
      <c r="C745" s="50"/>
      <c r="D745" s="50"/>
      <c r="E745" s="50"/>
      <c r="F745" s="50"/>
      <c r="G745" s="51" t="n">
        <f aca="false">G740+G744</f>
        <v>42.49</v>
      </c>
      <c r="J745" s="23" t="n">
        <f aca="false">IF(AND(A745&lt;&gt;"",A744=""),J744+1,J744)</f>
        <v>46</v>
      </c>
      <c r="K745" s="23" t="str">
        <f aca="false">IF(C745="M.O.",G745,"")</f>
        <v/>
      </c>
      <c r="L745" s="23" t="str">
        <f aca="false">IF(AND(F745&lt;&gt;"",K745=""),G745,"")</f>
        <v/>
      </c>
      <c r="M745" s="23" t="str">
        <f aca="false">IF(AND(E745="",F745="",D745&lt;&gt;""),A745,"")</f>
        <v/>
      </c>
      <c r="N745" s="23" t="str">
        <f aca="false">IF(M745&lt;&gt;"",SUMIF(J745:J774,J745,K745:K774),"")</f>
        <v/>
      </c>
      <c r="O745" s="23" t="str">
        <f aca="false">IF(M745&lt;&gt;"",SUMIF(J745:J774,J745,L745:L774),"")</f>
        <v/>
      </c>
      <c r="Q745" s="20" t="str">
        <f aca="false">IF(A745="PREÇO TOTAL (c/ taxa):",G745,"")</f>
        <v/>
      </c>
      <c r="AC745" s="22"/>
    </row>
    <row r="746" customFormat="false" ht="14.05" hidden="false" customHeight="true" outlineLevel="0" collapsed="false">
      <c r="A746" s="50" t="s">
        <v>257</v>
      </c>
      <c r="B746" s="50"/>
      <c r="C746" s="50"/>
      <c r="D746" s="50"/>
      <c r="E746" s="50"/>
      <c r="F746" s="50"/>
      <c r="G746" s="51" t="n">
        <v>8</v>
      </c>
      <c r="J746" s="23" t="n">
        <f aca="false">IF(AND(A746&lt;&gt;"",A745=""),J745+1,J745)</f>
        <v>46</v>
      </c>
      <c r="K746" s="23" t="str">
        <f aca="false">IF(C746="M.O.",G746,"")</f>
        <v/>
      </c>
      <c r="L746" s="23" t="str">
        <f aca="false">IF(AND(F746&lt;&gt;"",K746=""),G746,"")</f>
        <v/>
      </c>
      <c r="M746" s="23" t="str">
        <f aca="false">IF(AND(E746="",F746="",D746&lt;&gt;""),A746,"")</f>
        <v/>
      </c>
      <c r="N746" s="23" t="str">
        <f aca="false">IF(M746&lt;&gt;"",SUMIF(J746:J775,J746,K746:K775),"")</f>
        <v/>
      </c>
      <c r="O746" s="23" t="str">
        <f aca="false">IF(M746&lt;&gt;"",SUMIF(J746:J775,J746,L746:L775),"")</f>
        <v/>
      </c>
      <c r="Q746" s="20" t="str">
        <f aca="false">IF(A746="PREÇO TOTAL (c/ taxa):",G746,"")</f>
        <v/>
      </c>
      <c r="AC746" s="22"/>
    </row>
    <row r="747" customFormat="false" ht="14.05" hidden="false" customHeight="true" outlineLevel="0" collapsed="false">
      <c r="A747" s="50" t="s">
        <v>258</v>
      </c>
      <c r="B747" s="50"/>
      <c r="C747" s="50"/>
      <c r="D747" s="50"/>
      <c r="E747" s="50"/>
      <c r="F747" s="50"/>
      <c r="G747" s="51" t="n">
        <f aca="false">TRUNC(G746*G745,2)</f>
        <v>339.92</v>
      </c>
      <c r="J747" s="23" t="n">
        <f aca="false">IF(AND(A747&lt;&gt;"",A746=""),J746+1,J746)</f>
        <v>46</v>
      </c>
      <c r="K747" s="23" t="str">
        <f aca="false">IF(C747="M.O.",G747,"")</f>
        <v/>
      </c>
      <c r="L747" s="23" t="str">
        <f aca="false">IF(AND(F747&lt;&gt;"",K747=""),G747,"")</f>
        <v/>
      </c>
      <c r="M747" s="23" t="str">
        <f aca="false">IF(AND(E747="",F747="",D747&lt;&gt;""),A747,"")</f>
        <v/>
      </c>
      <c r="N747" s="23" t="str">
        <f aca="false">IF(M747&lt;&gt;"",SUMIF(J747:J776,J747,K747:K776),"")</f>
        <v/>
      </c>
      <c r="O747" s="23" t="str">
        <f aca="false">IF(M747&lt;&gt;"",SUMIF(J747:J776,J747,L747:L776),"")</f>
        <v/>
      </c>
      <c r="Q747" s="20" t="n">
        <f aca="false">IF(A747="PREÇO TOTAL (c/ taxa):",G747,"")</f>
        <v>339.92</v>
      </c>
      <c r="AC747" s="22"/>
    </row>
    <row r="748" customFormat="false" ht="14.05" hidden="false" customHeight="true" outlineLevel="0" collapsed="false">
      <c r="A748" s="52"/>
      <c r="B748" s="52"/>
      <c r="C748" s="52"/>
      <c r="D748" s="52"/>
      <c r="E748" s="52"/>
      <c r="F748" s="52"/>
      <c r="G748" s="52"/>
      <c r="J748" s="23" t="n">
        <f aca="false">IF(AND(A748&lt;&gt;"",A747=""),J747+1,J747)</f>
        <v>46</v>
      </c>
      <c r="K748" s="23" t="str">
        <f aca="false">IF(C748="M.O.",G748,"")</f>
        <v/>
      </c>
      <c r="L748" s="23" t="str">
        <f aca="false">IF(AND(F748&lt;&gt;"",K748=""),G748,"")</f>
        <v/>
      </c>
      <c r="M748" s="23" t="str">
        <f aca="false">IF(AND(E748="",F748="",D748&lt;&gt;""),A748,"")</f>
        <v/>
      </c>
      <c r="N748" s="23" t="str">
        <f aca="false">IF(M748&lt;&gt;"",SUMIF(J748:J777,J748,K748:K777),"")</f>
        <v/>
      </c>
      <c r="O748" s="23" t="str">
        <f aca="false">IF(M748&lt;&gt;"",SUMIF(J748:J777,J748,L748:L777),"")</f>
        <v/>
      </c>
      <c r="Q748" s="20" t="str">
        <f aca="false">IF(A748="PREÇO TOTAL (c/ taxa):",G748,"")</f>
        <v/>
      </c>
      <c r="AC748" s="22"/>
    </row>
    <row r="749" customFormat="false" ht="14.05" hidden="false" customHeight="true" outlineLevel="0" collapsed="false">
      <c r="A749" s="44" t="s">
        <v>372</v>
      </c>
      <c r="B749" s="44" t="s">
        <v>373</v>
      </c>
      <c r="C749" s="45" t="s">
        <v>248</v>
      </c>
      <c r="D749" s="45" t="s">
        <v>306</v>
      </c>
      <c r="E749" s="46"/>
      <c r="F749" s="47"/>
      <c r="G749" s="47"/>
      <c r="J749" s="23" t="n">
        <f aca="false">IF(AND(A749&lt;&gt;"",A748=""),J748+1,J748)</f>
        <v>47</v>
      </c>
      <c r="K749" s="23" t="str">
        <f aca="false">IF(C749="M.O.",G749,"")</f>
        <v/>
      </c>
      <c r="L749" s="23" t="str">
        <f aca="false">IF(AND(F749&lt;&gt;"",K749=""),G749,"")</f>
        <v/>
      </c>
      <c r="M749" s="23" t="str">
        <f aca="false">IF(AND(E749="",F749="",D749&lt;&gt;""),A749,"")</f>
        <v>03.01.12</v>
      </c>
      <c r="N749" s="23" t="n">
        <f aca="false">IF(M749&lt;&gt;"",SUMIF(J749:J778,J749,K749:K778),"")</f>
        <v>1.15</v>
      </c>
      <c r="O749" s="23" t="n">
        <f aca="false">IF(M749&lt;&gt;"",SUMIF(J749:J778,J749,L749:L778),"")</f>
        <v>27.79</v>
      </c>
      <c r="Q749" s="20" t="str">
        <f aca="false">IF(A749="PREÇO TOTAL (c/ taxa):",G749,"")</f>
        <v/>
      </c>
      <c r="AC749" s="22"/>
    </row>
    <row r="750" customFormat="false" ht="14.05" hidden="false" customHeight="true" outlineLevel="0" collapsed="false">
      <c r="A750" s="13" t="n">
        <v>6115</v>
      </c>
      <c r="B750" s="48" t="str">
        <f aca="false">VLOOKUP(A750,Insumos!$A$9:$E$160,2,FALSE())</f>
        <v>AJUDANTE</v>
      </c>
      <c r="C750" s="49" t="str">
        <f aca="false">VLOOKUP(A750,Insumos!$A$9:$E$160,3,FALSE())</f>
        <v>M.O.</v>
      </c>
      <c r="D750" s="49" t="str">
        <f aca="false">VLOOKUP(A750,Insumos!$A$9:$E$160,4,FALSE())</f>
        <v>H</v>
      </c>
      <c r="E750" s="46" t="n">
        <v>0.15</v>
      </c>
      <c r="F750" s="47" t="n">
        <f aca="false">VLOOKUP(A750,Insumos!$A$9:$E$160,5,FALSE())</f>
        <v>7.72</v>
      </c>
      <c r="G750" s="47" t="n">
        <f aca="false">TRUNC(E750*F750,2)</f>
        <v>1.15</v>
      </c>
      <c r="J750" s="23" t="n">
        <f aca="false">IF(AND(A750&lt;&gt;"",A749=""),J749+1,J749)</f>
        <v>47</v>
      </c>
      <c r="K750" s="23" t="n">
        <f aca="false">IF(C750="M.O.",G750,"")</f>
        <v>1.15</v>
      </c>
      <c r="L750" s="23" t="str">
        <f aca="false">IF(AND(F750&lt;&gt;"",K750=""),G750,"")</f>
        <v/>
      </c>
      <c r="M750" s="23" t="str">
        <f aca="false">IF(AND(E750="",F750="",D750&lt;&gt;""),A750,"")</f>
        <v/>
      </c>
      <c r="N750" s="23" t="str">
        <f aca="false">IF(M750&lt;&gt;"",SUMIF(J750:J779,J750,K750:K779),"")</f>
        <v/>
      </c>
      <c r="O750" s="23" t="str">
        <f aca="false">IF(M750&lt;&gt;"",SUMIF(J750:J779,J750,L750:L779),"")</f>
        <v/>
      </c>
      <c r="Q750" s="20" t="str">
        <f aca="false">IF(A750="PREÇO TOTAL (c/ taxa):",G750,"")</f>
        <v/>
      </c>
      <c r="AC750" s="22"/>
    </row>
    <row r="751" customFormat="false" ht="14.05" hidden="false" customHeight="true" outlineLevel="0" collapsed="false">
      <c r="A751" s="13" t="s">
        <v>119</v>
      </c>
      <c r="B751" s="48" t="str">
        <f aca="false">VLOOKUP(A751,Insumos!$A$9:$E$160,2,FALSE())</f>
        <v>Fita dupla face de alta resistência</v>
      </c>
      <c r="C751" s="49" t="str">
        <f aca="false">VLOOKUP(A751,Insumos!$A$9:$E$160,3,FALSE())</f>
        <v>MAT.</v>
      </c>
      <c r="D751" s="49" t="str">
        <f aca="false">VLOOKUP(A751,Insumos!$A$9:$E$160,4,FALSE())</f>
        <v>M</v>
      </c>
      <c r="E751" s="46" t="n">
        <v>0.3</v>
      </c>
      <c r="F751" s="47" t="n">
        <f aca="false">VLOOKUP(A751,Insumos!$A$9:$E$160,5,FALSE())</f>
        <v>9.3</v>
      </c>
      <c r="G751" s="47" t="n">
        <f aca="false">TRUNC(E751*F751,2)</f>
        <v>2.79</v>
      </c>
      <c r="J751" s="23" t="n">
        <f aca="false">IF(AND(A751&lt;&gt;"",A750=""),J750+1,J750)</f>
        <v>47</v>
      </c>
      <c r="K751" s="23" t="str">
        <f aca="false">IF(C751="M.O.",G751,"")</f>
        <v/>
      </c>
      <c r="L751" s="23" t="n">
        <f aca="false">IF(AND(F751&lt;&gt;"",K751=""),G751,"")</f>
        <v>2.79</v>
      </c>
      <c r="M751" s="23" t="str">
        <f aca="false">IF(AND(E751="",F751="",D751&lt;&gt;""),A751,"")</f>
        <v/>
      </c>
      <c r="N751" s="23" t="str">
        <f aca="false">IF(M751&lt;&gt;"",SUMIF(J751:J780,J751,K751:K780),"")</f>
        <v/>
      </c>
      <c r="O751" s="23" t="str">
        <f aca="false">IF(M751&lt;&gt;"",SUMIF(J751:J780,J751,L751:L780),"")</f>
        <v/>
      </c>
      <c r="Q751" s="20" t="str">
        <f aca="false">IF(A751="PREÇO TOTAL (c/ taxa):",G751,"")</f>
        <v/>
      </c>
      <c r="AC751" s="22"/>
    </row>
    <row r="752" customFormat="false" ht="25.35" hidden="false" customHeight="true" outlineLevel="0" collapsed="false">
      <c r="A752" s="13" t="s">
        <v>137</v>
      </c>
      <c r="B752" s="48" t="str">
        <f aca="false">VLOOKUP(A752,Insumos!$A$9:$E$160,2,FALSE())</f>
        <v>Placa de plástico rígido, c/ pictograma conforme projeto - Tipo 19 - 252x126mm</v>
      </c>
      <c r="C752" s="49" t="str">
        <f aca="false">VLOOKUP(A752,Insumos!$A$9:$E$160,3,FALSE())</f>
        <v>MAT.</v>
      </c>
      <c r="D752" s="49" t="str">
        <f aca="false">VLOOKUP(A752,Insumos!$A$9:$E$160,4,FALSE())</f>
        <v>UN</v>
      </c>
      <c r="E752" s="46" t="n">
        <v>1</v>
      </c>
      <c r="F752" s="47" t="n">
        <f aca="false">VLOOKUP(A752,Insumos!$A$9:$E$160,5,FALSE())</f>
        <v>25</v>
      </c>
      <c r="G752" s="47" t="n">
        <f aca="false">TRUNC(E752*F752,2)</f>
        <v>25</v>
      </c>
      <c r="J752" s="23" t="n">
        <f aca="false">IF(AND(A752&lt;&gt;"",A751=""),J751+1,J751)</f>
        <v>47</v>
      </c>
      <c r="K752" s="23" t="str">
        <f aca="false">IF(C752="M.O.",G752,"")</f>
        <v/>
      </c>
      <c r="L752" s="23" t="n">
        <f aca="false">IF(AND(F752&lt;&gt;"",K752=""),G752,"")</f>
        <v>25</v>
      </c>
      <c r="M752" s="23" t="str">
        <f aca="false">IF(AND(E752="",F752="",D752&lt;&gt;""),A752,"")</f>
        <v/>
      </c>
      <c r="N752" s="23" t="str">
        <f aca="false">IF(M752&lt;&gt;"",SUMIF(J752:J781,J752,K752:K781),"")</f>
        <v/>
      </c>
      <c r="O752" s="23" t="str">
        <f aca="false">IF(M752&lt;&gt;"",SUMIF(J752:J781,J752,L752:L781),"")</f>
        <v/>
      </c>
      <c r="Q752" s="20" t="str">
        <f aca="false">IF(A752="PREÇO TOTAL (c/ taxa):",G752,"")</f>
        <v/>
      </c>
      <c r="AC752" s="22"/>
    </row>
    <row r="753" customFormat="false" ht="14.05" hidden="false" customHeight="true" outlineLevel="0" collapsed="false">
      <c r="A753" s="50" t="s">
        <v>229</v>
      </c>
      <c r="B753" s="50"/>
      <c r="C753" s="50"/>
      <c r="D753" s="50"/>
      <c r="E753" s="50"/>
      <c r="F753" s="50"/>
      <c r="G753" s="51" t="n">
        <f aca="false">SUMIF(J704:J752,J753,K704:K752)</f>
        <v>1.15</v>
      </c>
      <c r="J753" s="23" t="n">
        <f aca="false">IF(AND(A753&lt;&gt;"",A752=""),J752+1,J752)</f>
        <v>47</v>
      </c>
      <c r="K753" s="23" t="str">
        <f aca="false">IF(C753="M.O.",G753,"")</f>
        <v/>
      </c>
      <c r="L753" s="23" t="str">
        <f aca="false">IF(AND(F753&lt;&gt;"",K753=""),G753,"")</f>
        <v/>
      </c>
      <c r="M753" s="23" t="str">
        <f aca="false">IF(AND(E753="",F753="",D753&lt;&gt;""),A753,"")</f>
        <v/>
      </c>
      <c r="N753" s="23" t="str">
        <f aca="false">IF(M753&lt;&gt;"",SUMIF(J753:J782,J753,K753:K782),"")</f>
        <v/>
      </c>
      <c r="O753" s="23" t="str">
        <f aca="false">IF(M753&lt;&gt;"",SUMIF(J753:J782,J753,L753:L782),"")</f>
        <v/>
      </c>
      <c r="Q753" s="20" t="str">
        <f aca="false">IF(A753="PREÇO TOTAL (c/ taxa):",G753,"")</f>
        <v/>
      </c>
      <c r="AC753" s="22"/>
    </row>
    <row r="754" customFormat="false" ht="14.05" hidden="false" customHeight="true" outlineLevel="0" collapsed="false">
      <c r="A754" s="50" t="s">
        <v>232</v>
      </c>
      <c r="B754" s="50"/>
      <c r="C754" s="50"/>
      <c r="D754" s="50"/>
      <c r="E754" s="50"/>
      <c r="F754" s="50"/>
      <c r="G754" s="51" t="n">
        <f aca="false">SUMIF(J705:J753,J754,L705:L753)</f>
        <v>27.79</v>
      </c>
      <c r="J754" s="23" t="n">
        <f aca="false">IF(AND(A754&lt;&gt;"",A753=""),J753+1,J753)</f>
        <v>47</v>
      </c>
      <c r="K754" s="23" t="str">
        <f aca="false">IF(C754="M.O.",G754,"")</f>
        <v/>
      </c>
      <c r="L754" s="23" t="str">
        <f aca="false">IF(AND(F754&lt;&gt;"",K754=""),G754,"")</f>
        <v/>
      </c>
      <c r="M754" s="23" t="str">
        <f aca="false">IF(AND(E754="",F754="",D754&lt;&gt;""),A754,"")</f>
        <v/>
      </c>
      <c r="N754" s="23" t="str">
        <f aca="false">IF(M754&lt;&gt;"",SUMIF(J754:J783,J754,K754:K783),"")</f>
        <v/>
      </c>
      <c r="O754" s="23" t="str">
        <f aca="false">IF(M754&lt;&gt;"",SUMIF(J754:J783,J754,L754:L783),"")</f>
        <v/>
      </c>
      <c r="Q754" s="20" t="str">
        <f aca="false">IF(A754="PREÇO TOTAL (c/ taxa):",G754,"")</f>
        <v/>
      </c>
      <c r="AC754" s="22"/>
    </row>
    <row r="755" customFormat="false" ht="14.05" hidden="false" customHeight="true" outlineLevel="0" collapsed="false">
      <c r="A755" s="50" t="s">
        <v>250</v>
      </c>
      <c r="B755" s="50"/>
      <c r="C755" s="50"/>
      <c r="D755" s="50"/>
      <c r="E755" s="50"/>
      <c r="F755" s="50"/>
      <c r="G755" s="51" t="n">
        <f aca="false">SUM(G753:G754)</f>
        <v>28.94</v>
      </c>
      <c r="J755" s="23" t="n">
        <f aca="false">IF(AND(A755&lt;&gt;"",A754=""),J754+1,J754)</f>
        <v>47</v>
      </c>
      <c r="K755" s="23" t="str">
        <f aca="false">IF(C755="M.O.",G755,"")</f>
        <v/>
      </c>
      <c r="L755" s="23" t="str">
        <f aca="false">IF(AND(F755&lt;&gt;"",K755=""),G755,"")</f>
        <v/>
      </c>
      <c r="M755" s="23" t="str">
        <f aca="false">IF(AND(E755="",F755="",D755&lt;&gt;""),A755,"")</f>
        <v/>
      </c>
      <c r="N755" s="23" t="str">
        <f aca="false">IF(M755&lt;&gt;"",SUMIF(J755:J784,J755,K755:K784),"")</f>
        <v/>
      </c>
      <c r="O755" s="23" t="str">
        <f aca="false">IF(M755&lt;&gt;"",SUMIF(J755:J784,J755,L755:L784),"")</f>
        <v/>
      </c>
      <c r="Q755" s="20" t="str">
        <f aca="false">IF(A755="PREÇO TOTAL (c/ taxa):",G755,"")</f>
        <v/>
      </c>
      <c r="AC755" s="22"/>
    </row>
    <row r="756" customFormat="false" ht="14.05" hidden="false" customHeight="true" outlineLevel="0" collapsed="false">
      <c r="A756" s="50" t="s">
        <v>251</v>
      </c>
      <c r="B756" s="50"/>
      <c r="C756" s="50"/>
      <c r="D756" s="50"/>
      <c r="E756" s="50"/>
      <c r="F756" s="50"/>
      <c r="G756" s="51" t="n">
        <v>0</v>
      </c>
      <c r="J756" s="23" t="n">
        <f aca="false">IF(AND(A756&lt;&gt;"",A755=""),J755+1,J755)</f>
        <v>47</v>
      </c>
      <c r="K756" s="23" t="str">
        <f aca="false">IF(C756="M.O.",G756,"")</f>
        <v/>
      </c>
      <c r="L756" s="23" t="str">
        <f aca="false">IF(AND(F756&lt;&gt;"",K756=""),G756,"")</f>
        <v/>
      </c>
      <c r="M756" s="23" t="str">
        <f aca="false">IF(AND(E756="",F756="",D756&lt;&gt;""),A756,"")</f>
        <v/>
      </c>
      <c r="N756" s="23" t="str">
        <f aca="false">IF(M756&lt;&gt;"",SUMIF(J756:J785,J756,K756:K785),"")</f>
        <v/>
      </c>
      <c r="O756" s="23" t="str">
        <f aca="false">IF(M756&lt;&gt;"",SUMIF(J756:J785,J756,L756:L785),"")</f>
        <v/>
      </c>
      <c r="Q756" s="20" t="str">
        <f aca="false">IF(A756="PREÇO TOTAL (c/ taxa):",G756,"")</f>
        <v/>
      </c>
      <c r="AC756" s="22"/>
    </row>
    <row r="757" customFormat="false" ht="14.05" hidden="false" customHeight="true" outlineLevel="0" collapsed="false">
      <c r="A757" s="50" t="s">
        <v>252</v>
      </c>
      <c r="B757" s="50"/>
      <c r="C757" s="50"/>
      <c r="D757" s="50"/>
      <c r="E757" s="50"/>
      <c r="F757" s="50"/>
      <c r="G757" s="51" t="n">
        <f aca="false">TRUNC(G755*$G$9,2)</f>
        <v>7.29</v>
      </c>
      <c r="J757" s="23" t="n">
        <f aca="false">IF(AND(A757&lt;&gt;"",A756=""),J756+1,J756)</f>
        <v>47</v>
      </c>
      <c r="K757" s="23" t="str">
        <f aca="false">IF(C757="M.O.",G757,"")</f>
        <v/>
      </c>
      <c r="L757" s="23" t="str">
        <f aca="false">IF(AND(F757&lt;&gt;"",K757=""),G757,"")</f>
        <v/>
      </c>
      <c r="M757" s="23" t="str">
        <f aca="false">IF(AND(E757="",F757="",D757&lt;&gt;""),A757,"")</f>
        <v/>
      </c>
      <c r="N757" s="23" t="str">
        <f aca="false">IF(M757&lt;&gt;"",SUMIF(J757:J786,J757,K757:K786),"")</f>
        <v/>
      </c>
      <c r="O757" s="23" t="str">
        <f aca="false">IF(M757&lt;&gt;"",SUMIF(J757:J786,J757,L757:L786),"")</f>
        <v/>
      </c>
      <c r="Q757" s="20" t="str">
        <f aca="false">IF(A757="PREÇO TOTAL (c/ taxa):",G757,"")</f>
        <v/>
      </c>
      <c r="AC757" s="22"/>
    </row>
    <row r="758" customFormat="false" ht="14.05" hidden="false" customHeight="true" outlineLevel="0" collapsed="false">
      <c r="A758" s="50" t="s">
        <v>253</v>
      </c>
      <c r="B758" s="50"/>
      <c r="C758" s="50"/>
      <c r="D758" s="50"/>
      <c r="E758" s="50"/>
      <c r="F758" s="50"/>
      <c r="G758" s="51" t="n">
        <v>0</v>
      </c>
      <c r="J758" s="23" t="n">
        <f aca="false">IF(AND(A758&lt;&gt;"",A757=""),J757+1,J757)</f>
        <v>47</v>
      </c>
      <c r="K758" s="23" t="str">
        <f aca="false">IF(C758="M.O.",G758,"")</f>
        <v/>
      </c>
      <c r="L758" s="23" t="str">
        <f aca="false">IF(AND(F758&lt;&gt;"",K758=""),G758,"")</f>
        <v/>
      </c>
      <c r="M758" s="23" t="str">
        <f aca="false">IF(AND(E758="",F758="",D758&lt;&gt;""),A758,"")</f>
        <v/>
      </c>
      <c r="N758" s="23" t="str">
        <f aca="false">IF(M758&lt;&gt;"",SUMIF(J758:J787,J758,K758:K787),"")</f>
        <v/>
      </c>
      <c r="O758" s="23" t="str">
        <f aca="false">IF(M758&lt;&gt;"",SUMIF(J758:J787,J758,L758:L787),"")</f>
        <v/>
      </c>
      <c r="Q758" s="20" t="str">
        <f aca="false">IF(A758="PREÇO TOTAL (c/ taxa):",G758,"")</f>
        <v/>
      </c>
      <c r="AC758" s="22"/>
    </row>
    <row r="759" customFormat="false" ht="14.05" hidden="false" customHeight="true" outlineLevel="0" collapsed="false">
      <c r="A759" s="50" t="s">
        <v>254</v>
      </c>
      <c r="B759" s="50"/>
      <c r="C759" s="50"/>
      <c r="D759" s="50"/>
      <c r="E759" s="50"/>
      <c r="F759" s="50"/>
      <c r="G759" s="51" t="n">
        <f aca="false">SUM(G756:G758)</f>
        <v>7.29</v>
      </c>
      <c r="J759" s="23" t="n">
        <f aca="false">IF(AND(A759&lt;&gt;"",A758=""),J758+1,J758)</f>
        <v>47</v>
      </c>
      <c r="K759" s="23" t="str">
        <f aca="false">IF(C759="M.O.",G759,"")</f>
        <v/>
      </c>
      <c r="L759" s="23" t="str">
        <f aca="false">IF(AND(F759&lt;&gt;"",K759=""),G759,"")</f>
        <v/>
      </c>
      <c r="M759" s="23" t="str">
        <f aca="false">IF(AND(E759="",F759="",D759&lt;&gt;""),A759,"")</f>
        <v/>
      </c>
      <c r="N759" s="23" t="str">
        <f aca="false">IF(M759&lt;&gt;"",SUMIF(J759:J788,J759,K759:K788),"")</f>
        <v/>
      </c>
      <c r="O759" s="23" t="str">
        <f aca="false">IF(M759&lt;&gt;"",SUMIF(J759:J788,J759,L759:L788),"")</f>
        <v/>
      </c>
      <c r="Q759" s="20" t="str">
        <f aca="false">IF(A759="PREÇO TOTAL (c/ taxa):",G759,"")</f>
        <v/>
      </c>
      <c r="AC759" s="22"/>
    </row>
    <row r="760" customFormat="false" ht="14.05" hidden="false" customHeight="true" outlineLevel="0" collapsed="false">
      <c r="A760" s="50" t="s">
        <v>256</v>
      </c>
      <c r="B760" s="50"/>
      <c r="C760" s="50"/>
      <c r="D760" s="50"/>
      <c r="E760" s="50"/>
      <c r="F760" s="50"/>
      <c r="G760" s="51" t="n">
        <f aca="false">G755+G759</f>
        <v>36.23</v>
      </c>
      <c r="J760" s="23" t="n">
        <f aca="false">IF(AND(A760&lt;&gt;"",A759=""),J759+1,J759)</f>
        <v>47</v>
      </c>
      <c r="K760" s="23" t="str">
        <f aca="false">IF(C760="M.O.",G760,"")</f>
        <v/>
      </c>
      <c r="L760" s="23" t="str">
        <f aca="false">IF(AND(F760&lt;&gt;"",K760=""),G760,"")</f>
        <v/>
      </c>
      <c r="M760" s="23" t="str">
        <f aca="false">IF(AND(E760="",F760="",D760&lt;&gt;""),A760,"")</f>
        <v/>
      </c>
      <c r="N760" s="23" t="str">
        <f aca="false">IF(M760&lt;&gt;"",SUMIF(J760:J789,J760,K760:K789),"")</f>
        <v/>
      </c>
      <c r="O760" s="23" t="str">
        <f aca="false">IF(M760&lt;&gt;"",SUMIF(J760:J789,J760,L760:L789),"")</f>
        <v/>
      </c>
      <c r="Q760" s="20" t="str">
        <f aca="false">IF(A760="PREÇO TOTAL (c/ taxa):",G760,"")</f>
        <v/>
      </c>
      <c r="AC760" s="22"/>
    </row>
    <row r="761" customFormat="false" ht="14.05" hidden="false" customHeight="true" outlineLevel="0" collapsed="false">
      <c r="A761" s="50" t="s">
        <v>257</v>
      </c>
      <c r="B761" s="50"/>
      <c r="C761" s="50"/>
      <c r="D761" s="50"/>
      <c r="E761" s="50"/>
      <c r="F761" s="50"/>
      <c r="G761" s="51" t="n">
        <v>2</v>
      </c>
      <c r="J761" s="23" t="n">
        <f aca="false">IF(AND(A761&lt;&gt;"",A760=""),J760+1,J760)</f>
        <v>47</v>
      </c>
      <c r="K761" s="23" t="str">
        <f aca="false">IF(C761="M.O.",G761,"")</f>
        <v/>
      </c>
      <c r="L761" s="23" t="str">
        <f aca="false">IF(AND(F761&lt;&gt;"",K761=""),G761,"")</f>
        <v/>
      </c>
      <c r="M761" s="23" t="str">
        <f aca="false">IF(AND(E761="",F761="",D761&lt;&gt;""),A761,"")</f>
        <v/>
      </c>
      <c r="N761" s="23" t="str">
        <f aca="false">IF(M761&lt;&gt;"",SUMIF(J761:J790,J761,K761:K790),"")</f>
        <v/>
      </c>
      <c r="O761" s="23" t="str">
        <f aca="false">IF(M761&lt;&gt;"",SUMIF(J761:J790,J761,L761:L790),"")</f>
        <v/>
      </c>
      <c r="Q761" s="20" t="str">
        <f aca="false">IF(A761="PREÇO TOTAL (c/ taxa):",G761,"")</f>
        <v/>
      </c>
      <c r="AC761" s="22"/>
    </row>
    <row r="762" customFormat="false" ht="14.05" hidden="false" customHeight="true" outlineLevel="0" collapsed="false">
      <c r="A762" s="50" t="s">
        <v>258</v>
      </c>
      <c r="B762" s="50"/>
      <c r="C762" s="50"/>
      <c r="D762" s="50"/>
      <c r="E762" s="50"/>
      <c r="F762" s="50"/>
      <c r="G762" s="51" t="n">
        <f aca="false">TRUNC(G761*G760,2)</f>
        <v>72.46</v>
      </c>
      <c r="J762" s="23" t="n">
        <f aca="false">IF(AND(A762&lt;&gt;"",A761=""),J761+1,J761)</f>
        <v>47</v>
      </c>
      <c r="K762" s="23" t="str">
        <f aca="false">IF(C762="M.O.",G762,"")</f>
        <v/>
      </c>
      <c r="L762" s="23" t="str">
        <f aca="false">IF(AND(F762&lt;&gt;"",K762=""),G762,"")</f>
        <v/>
      </c>
      <c r="M762" s="23" t="str">
        <f aca="false">IF(AND(E762="",F762="",D762&lt;&gt;""),A762,"")</f>
        <v/>
      </c>
      <c r="N762" s="23" t="str">
        <f aca="false">IF(M762&lt;&gt;"",SUMIF(J762:J791,J762,K762:K791),"")</f>
        <v/>
      </c>
      <c r="O762" s="23" t="str">
        <f aca="false">IF(M762&lt;&gt;"",SUMIF(J762:J791,J762,L762:L791),"")</f>
        <v/>
      </c>
      <c r="Q762" s="20" t="n">
        <f aca="false">IF(A762="PREÇO TOTAL (c/ taxa):",G762,"")</f>
        <v>72.46</v>
      </c>
      <c r="AC762" s="22"/>
    </row>
    <row r="763" customFormat="false" ht="14.05" hidden="false" customHeight="true" outlineLevel="0" collapsed="false">
      <c r="A763" s="52"/>
      <c r="B763" s="52"/>
      <c r="C763" s="52"/>
      <c r="D763" s="52"/>
      <c r="E763" s="52"/>
      <c r="F763" s="52"/>
      <c r="G763" s="52"/>
      <c r="J763" s="23" t="n">
        <f aca="false">IF(AND(A763&lt;&gt;"",A762=""),J762+1,J762)</f>
        <v>47</v>
      </c>
      <c r="K763" s="23" t="str">
        <f aca="false">IF(C763="M.O.",G763,"")</f>
        <v/>
      </c>
      <c r="L763" s="23" t="str">
        <f aca="false">IF(AND(F763&lt;&gt;"",K763=""),G763,"")</f>
        <v/>
      </c>
      <c r="M763" s="23" t="str">
        <f aca="false">IF(AND(E763="",F763="",D763&lt;&gt;""),A763,"")</f>
        <v/>
      </c>
      <c r="N763" s="23" t="str">
        <f aca="false">IF(M763&lt;&gt;"",SUMIF(J763:J792,J763,K763:K792),"")</f>
        <v/>
      </c>
      <c r="O763" s="23" t="str">
        <f aca="false">IF(M763&lt;&gt;"",SUMIF(J763:J792,J763,L763:L792),"")</f>
        <v/>
      </c>
      <c r="Q763" s="20" t="str">
        <f aca="false">IF(A763="PREÇO TOTAL (c/ taxa):",G763,"")</f>
        <v/>
      </c>
      <c r="AC763" s="22"/>
    </row>
    <row r="764" customFormat="false" ht="14.05" hidden="false" customHeight="true" outlineLevel="0" collapsed="false">
      <c r="A764" s="44" t="s">
        <v>374</v>
      </c>
      <c r="B764" s="44" t="s">
        <v>375</v>
      </c>
      <c r="C764" s="45" t="s">
        <v>248</v>
      </c>
      <c r="D764" s="45" t="s">
        <v>306</v>
      </c>
      <c r="E764" s="46"/>
      <c r="F764" s="47"/>
      <c r="G764" s="47"/>
      <c r="J764" s="23" t="n">
        <f aca="false">IF(AND(A764&lt;&gt;"",A763=""),J763+1,J763)</f>
        <v>48</v>
      </c>
      <c r="K764" s="23" t="str">
        <f aca="false">IF(C764="M.O.",G764,"")</f>
        <v/>
      </c>
      <c r="L764" s="23" t="str">
        <f aca="false">IF(AND(F764&lt;&gt;"",K764=""),G764,"")</f>
        <v/>
      </c>
      <c r="M764" s="23" t="str">
        <f aca="false">IF(AND(E764="",F764="",D764&lt;&gt;""),A764,"")</f>
        <v>03.01.13</v>
      </c>
      <c r="N764" s="23" t="n">
        <f aca="false">IF(M764&lt;&gt;"",SUMIF(J764:J793,J764,K764:K793),"")</f>
        <v>1.15</v>
      </c>
      <c r="O764" s="23" t="n">
        <f aca="false">IF(M764&lt;&gt;"",SUMIF(J764:J793,J764,L764:L793),"")</f>
        <v>22.79</v>
      </c>
      <c r="Q764" s="20" t="str">
        <f aca="false">IF(A764="PREÇO TOTAL (c/ taxa):",G764,"")</f>
        <v/>
      </c>
      <c r="AC764" s="22"/>
    </row>
    <row r="765" customFormat="false" ht="14.05" hidden="false" customHeight="true" outlineLevel="0" collapsed="false">
      <c r="A765" s="13" t="n">
        <v>6115</v>
      </c>
      <c r="B765" s="48" t="str">
        <f aca="false">VLOOKUP(A765,Insumos!$A$9:$E$160,2,FALSE())</f>
        <v>AJUDANTE</v>
      </c>
      <c r="C765" s="49" t="str">
        <f aca="false">VLOOKUP(A765,Insumos!$A$9:$E$160,3,FALSE())</f>
        <v>M.O.</v>
      </c>
      <c r="D765" s="49" t="str">
        <f aca="false">VLOOKUP(A765,Insumos!$A$9:$E$160,4,FALSE())</f>
        <v>H</v>
      </c>
      <c r="E765" s="46" t="n">
        <v>0.15</v>
      </c>
      <c r="F765" s="47" t="n">
        <f aca="false">VLOOKUP(A765,Insumos!$A$9:$E$160,5,FALSE())</f>
        <v>7.72</v>
      </c>
      <c r="G765" s="47" t="n">
        <f aca="false">TRUNC(E765*F765,2)</f>
        <v>1.15</v>
      </c>
      <c r="J765" s="23" t="n">
        <f aca="false">IF(AND(A765&lt;&gt;"",A764=""),J764+1,J764)</f>
        <v>48</v>
      </c>
      <c r="K765" s="23" t="n">
        <f aca="false">IF(C765="M.O.",G765,"")</f>
        <v>1.15</v>
      </c>
      <c r="L765" s="23" t="str">
        <f aca="false">IF(AND(F765&lt;&gt;"",K765=""),G765,"")</f>
        <v/>
      </c>
      <c r="M765" s="23" t="str">
        <f aca="false">IF(AND(E765="",F765="",D765&lt;&gt;""),A765,"")</f>
        <v/>
      </c>
      <c r="N765" s="23" t="str">
        <f aca="false">IF(M765&lt;&gt;"",SUMIF(J765:J794,J765,K765:K794),"")</f>
        <v/>
      </c>
      <c r="O765" s="23" t="str">
        <f aca="false">IF(M765&lt;&gt;"",SUMIF(J765:J794,J765,L765:L794),"")</f>
        <v/>
      </c>
      <c r="Q765" s="20" t="str">
        <f aca="false">IF(A765="PREÇO TOTAL (c/ taxa):",G765,"")</f>
        <v/>
      </c>
      <c r="AC765" s="22"/>
    </row>
    <row r="766" customFormat="false" ht="14.05" hidden="false" customHeight="true" outlineLevel="0" collapsed="false">
      <c r="A766" s="13" t="s">
        <v>119</v>
      </c>
      <c r="B766" s="48" t="str">
        <f aca="false">VLOOKUP(A766,Insumos!$A$9:$E$160,2,FALSE())</f>
        <v>Fita dupla face de alta resistência</v>
      </c>
      <c r="C766" s="49" t="str">
        <f aca="false">VLOOKUP(A766,Insumos!$A$9:$E$160,3,FALSE())</f>
        <v>MAT.</v>
      </c>
      <c r="D766" s="49" t="str">
        <f aca="false">VLOOKUP(A766,Insumos!$A$9:$E$160,4,FALSE())</f>
        <v>M</v>
      </c>
      <c r="E766" s="46" t="n">
        <v>0.3</v>
      </c>
      <c r="F766" s="47" t="n">
        <f aca="false">VLOOKUP(A766,Insumos!$A$9:$E$160,5,FALSE())</f>
        <v>9.3</v>
      </c>
      <c r="G766" s="47" t="n">
        <f aca="false">TRUNC(E766*F766,2)</f>
        <v>2.79</v>
      </c>
      <c r="J766" s="23" t="n">
        <f aca="false">IF(AND(A766&lt;&gt;"",A765=""),J765+1,J765)</f>
        <v>48</v>
      </c>
      <c r="K766" s="23" t="str">
        <f aca="false">IF(C766="M.O.",G766,"")</f>
        <v/>
      </c>
      <c r="L766" s="23" t="n">
        <f aca="false">IF(AND(F766&lt;&gt;"",K766=""),G766,"")</f>
        <v>2.79</v>
      </c>
      <c r="M766" s="23" t="str">
        <f aca="false">IF(AND(E766="",F766="",D766&lt;&gt;""),A766,"")</f>
        <v/>
      </c>
      <c r="N766" s="23" t="str">
        <f aca="false">IF(M766&lt;&gt;"",SUMIF(J766:J795,J766,K766:K795),"")</f>
        <v/>
      </c>
      <c r="O766" s="23" t="str">
        <f aca="false">IF(M766&lt;&gt;"",SUMIF(J766:J795,J766,L766:L795),"")</f>
        <v/>
      </c>
      <c r="Q766" s="20" t="str">
        <f aca="false">IF(A766="PREÇO TOTAL (c/ taxa):",G766,"")</f>
        <v/>
      </c>
      <c r="AC766" s="22"/>
    </row>
    <row r="767" customFormat="false" ht="25.35" hidden="false" customHeight="true" outlineLevel="0" collapsed="false">
      <c r="A767" s="13" t="s">
        <v>139</v>
      </c>
      <c r="B767" s="48" t="str">
        <f aca="false">VLOOKUP(A767,Insumos!$A$9:$E$160,2,FALSE())</f>
        <v>Placa de plástico rígido, c/ pictograma conforme projeto - Tipo 19 - 179x179mm</v>
      </c>
      <c r="C767" s="49" t="str">
        <f aca="false">VLOOKUP(A767,Insumos!$A$9:$E$160,3,FALSE())</f>
        <v>MAT.</v>
      </c>
      <c r="D767" s="49" t="str">
        <f aca="false">VLOOKUP(A767,Insumos!$A$9:$E$160,4,FALSE())</f>
        <v>UN</v>
      </c>
      <c r="E767" s="46" t="n">
        <v>1</v>
      </c>
      <c r="F767" s="47" t="n">
        <f aca="false">VLOOKUP(A767,Insumos!$A$9:$E$160,5,FALSE())</f>
        <v>20</v>
      </c>
      <c r="G767" s="47" t="n">
        <f aca="false">TRUNC(E767*F767,2)</f>
        <v>20</v>
      </c>
      <c r="J767" s="23" t="n">
        <f aca="false">IF(AND(A767&lt;&gt;"",A766=""),J766+1,J766)</f>
        <v>48</v>
      </c>
      <c r="K767" s="23" t="str">
        <f aca="false">IF(C767="M.O.",G767,"")</f>
        <v/>
      </c>
      <c r="L767" s="23" t="n">
        <f aca="false">IF(AND(F767&lt;&gt;"",K767=""),G767,"")</f>
        <v>20</v>
      </c>
      <c r="M767" s="23" t="str">
        <f aca="false">IF(AND(E767="",F767="",D767&lt;&gt;""),A767,"")</f>
        <v/>
      </c>
      <c r="N767" s="23" t="str">
        <f aca="false">IF(M767&lt;&gt;"",SUMIF(J767:J796,J767,K767:K796),"")</f>
        <v/>
      </c>
      <c r="O767" s="23" t="str">
        <f aca="false">IF(M767&lt;&gt;"",SUMIF(J767:J796,J767,L767:L796),"")</f>
        <v/>
      </c>
      <c r="Q767" s="20" t="str">
        <f aca="false">IF(A767="PREÇO TOTAL (c/ taxa):",G767,"")</f>
        <v/>
      </c>
      <c r="AC767" s="22"/>
    </row>
    <row r="768" customFormat="false" ht="14.05" hidden="false" customHeight="true" outlineLevel="0" collapsed="false">
      <c r="A768" s="50" t="s">
        <v>229</v>
      </c>
      <c r="B768" s="50"/>
      <c r="C768" s="50"/>
      <c r="D768" s="50"/>
      <c r="E768" s="50"/>
      <c r="F768" s="50"/>
      <c r="G768" s="51" t="n">
        <f aca="false">SUMIF(J719:J767,J768,K719:K767)</f>
        <v>1.15</v>
      </c>
      <c r="J768" s="23" t="n">
        <f aca="false">IF(AND(A768&lt;&gt;"",A767=""),J767+1,J767)</f>
        <v>48</v>
      </c>
      <c r="K768" s="23" t="str">
        <f aca="false">IF(C768="M.O.",G768,"")</f>
        <v/>
      </c>
      <c r="L768" s="23" t="str">
        <f aca="false">IF(AND(F768&lt;&gt;"",K768=""),G768,"")</f>
        <v/>
      </c>
      <c r="M768" s="23" t="str">
        <f aca="false">IF(AND(E768="",F768="",D768&lt;&gt;""),A768,"")</f>
        <v/>
      </c>
      <c r="N768" s="23" t="str">
        <f aca="false">IF(M768&lt;&gt;"",SUMIF(J768:J797,J768,K768:K797),"")</f>
        <v/>
      </c>
      <c r="O768" s="23" t="str">
        <f aca="false">IF(M768&lt;&gt;"",SUMIF(J768:J797,J768,L768:L797),"")</f>
        <v/>
      </c>
      <c r="Q768" s="20" t="str">
        <f aca="false">IF(A768="PREÇO TOTAL (c/ taxa):",G768,"")</f>
        <v/>
      </c>
      <c r="AC768" s="22"/>
    </row>
    <row r="769" customFormat="false" ht="14.05" hidden="false" customHeight="true" outlineLevel="0" collapsed="false">
      <c r="A769" s="50" t="s">
        <v>232</v>
      </c>
      <c r="B769" s="50"/>
      <c r="C769" s="50"/>
      <c r="D769" s="50"/>
      <c r="E769" s="50"/>
      <c r="F769" s="50"/>
      <c r="G769" s="51" t="n">
        <f aca="false">SUMIF(J720:J768,J769,L720:L768)</f>
        <v>22.79</v>
      </c>
      <c r="J769" s="23" t="n">
        <f aca="false">IF(AND(A769&lt;&gt;"",A768=""),J768+1,J768)</f>
        <v>48</v>
      </c>
      <c r="K769" s="23" t="str">
        <f aca="false">IF(C769="M.O.",G769,"")</f>
        <v/>
      </c>
      <c r="L769" s="23" t="str">
        <f aca="false">IF(AND(F769&lt;&gt;"",K769=""),G769,"")</f>
        <v/>
      </c>
      <c r="M769" s="23" t="str">
        <f aca="false">IF(AND(E769="",F769="",D769&lt;&gt;""),A769,"")</f>
        <v/>
      </c>
      <c r="N769" s="23" t="str">
        <f aca="false">IF(M769&lt;&gt;"",SUMIF(J769:J798,J769,K769:K798),"")</f>
        <v/>
      </c>
      <c r="O769" s="23" t="str">
        <f aca="false">IF(M769&lt;&gt;"",SUMIF(J769:J798,J769,L769:L798),"")</f>
        <v/>
      </c>
      <c r="Q769" s="20" t="str">
        <f aca="false">IF(A769="PREÇO TOTAL (c/ taxa):",G769,"")</f>
        <v/>
      </c>
      <c r="AC769" s="22"/>
    </row>
    <row r="770" customFormat="false" ht="14.05" hidden="false" customHeight="true" outlineLevel="0" collapsed="false">
      <c r="A770" s="50" t="s">
        <v>250</v>
      </c>
      <c r="B770" s="50"/>
      <c r="C770" s="50"/>
      <c r="D770" s="50"/>
      <c r="E770" s="50"/>
      <c r="F770" s="50"/>
      <c r="G770" s="51" t="n">
        <f aca="false">SUM(G768:G769)</f>
        <v>23.94</v>
      </c>
      <c r="J770" s="23" t="n">
        <f aca="false">IF(AND(A770&lt;&gt;"",A769=""),J769+1,J769)</f>
        <v>48</v>
      </c>
      <c r="K770" s="23" t="str">
        <f aca="false">IF(C770="M.O.",G770,"")</f>
        <v/>
      </c>
      <c r="L770" s="23" t="str">
        <f aca="false">IF(AND(F770&lt;&gt;"",K770=""),G770,"")</f>
        <v/>
      </c>
      <c r="M770" s="23" t="str">
        <f aca="false">IF(AND(E770="",F770="",D770&lt;&gt;""),A770,"")</f>
        <v/>
      </c>
      <c r="N770" s="23" t="str">
        <f aca="false">IF(M770&lt;&gt;"",SUMIF(J770:J799,J770,K770:K799),"")</f>
        <v/>
      </c>
      <c r="O770" s="23" t="str">
        <f aca="false">IF(M770&lt;&gt;"",SUMIF(J770:J799,J770,L770:L799),"")</f>
        <v/>
      </c>
      <c r="Q770" s="20" t="str">
        <f aca="false">IF(A770="PREÇO TOTAL (c/ taxa):",G770,"")</f>
        <v/>
      </c>
      <c r="AC770" s="22"/>
    </row>
    <row r="771" customFormat="false" ht="14.05" hidden="false" customHeight="true" outlineLevel="0" collapsed="false">
      <c r="A771" s="50" t="s">
        <v>251</v>
      </c>
      <c r="B771" s="50"/>
      <c r="C771" s="50"/>
      <c r="D771" s="50"/>
      <c r="E771" s="50"/>
      <c r="F771" s="50"/>
      <c r="G771" s="51" t="n">
        <v>0</v>
      </c>
      <c r="J771" s="23" t="n">
        <f aca="false">IF(AND(A771&lt;&gt;"",A770=""),J770+1,J770)</f>
        <v>48</v>
      </c>
      <c r="K771" s="23" t="str">
        <f aca="false">IF(C771="M.O.",G771,"")</f>
        <v/>
      </c>
      <c r="L771" s="23" t="str">
        <f aca="false">IF(AND(F771&lt;&gt;"",K771=""),G771,"")</f>
        <v/>
      </c>
      <c r="M771" s="23" t="str">
        <f aca="false">IF(AND(E771="",F771="",D771&lt;&gt;""),A771,"")</f>
        <v/>
      </c>
      <c r="N771" s="23" t="str">
        <f aca="false">IF(M771&lt;&gt;"",SUMIF(J771:J800,J771,K771:K800),"")</f>
        <v/>
      </c>
      <c r="O771" s="23" t="str">
        <f aca="false">IF(M771&lt;&gt;"",SUMIF(J771:J800,J771,L771:L800),"")</f>
        <v/>
      </c>
      <c r="Q771" s="20" t="str">
        <f aca="false">IF(A771="PREÇO TOTAL (c/ taxa):",G771,"")</f>
        <v/>
      </c>
      <c r="AC771" s="22"/>
    </row>
    <row r="772" customFormat="false" ht="14.05" hidden="false" customHeight="true" outlineLevel="0" collapsed="false">
      <c r="A772" s="50" t="s">
        <v>252</v>
      </c>
      <c r="B772" s="50"/>
      <c r="C772" s="50"/>
      <c r="D772" s="50"/>
      <c r="E772" s="50"/>
      <c r="F772" s="50"/>
      <c r="G772" s="51" t="n">
        <f aca="false">TRUNC(G770*$G$9,2)</f>
        <v>6.03</v>
      </c>
      <c r="J772" s="23" t="n">
        <f aca="false">IF(AND(A772&lt;&gt;"",A771=""),J771+1,J771)</f>
        <v>48</v>
      </c>
      <c r="K772" s="23" t="str">
        <f aca="false">IF(C772="M.O.",G772,"")</f>
        <v/>
      </c>
      <c r="L772" s="23" t="str">
        <f aca="false">IF(AND(F772&lt;&gt;"",K772=""),G772,"")</f>
        <v/>
      </c>
      <c r="M772" s="23" t="str">
        <f aca="false">IF(AND(E772="",F772="",D772&lt;&gt;""),A772,"")</f>
        <v/>
      </c>
      <c r="N772" s="23" t="str">
        <f aca="false">IF(M772&lt;&gt;"",SUMIF(J772:J801,J772,K772:K801),"")</f>
        <v/>
      </c>
      <c r="O772" s="23" t="str">
        <f aca="false">IF(M772&lt;&gt;"",SUMIF(J772:J801,J772,L772:L801),"")</f>
        <v/>
      </c>
      <c r="Q772" s="20" t="str">
        <f aca="false">IF(A772="PREÇO TOTAL (c/ taxa):",G772,"")</f>
        <v/>
      </c>
      <c r="AC772" s="22"/>
    </row>
    <row r="773" customFormat="false" ht="14.05" hidden="false" customHeight="true" outlineLevel="0" collapsed="false">
      <c r="A773" s="50" t="s">
        <v>253</v>
      </c>
      <c r="B773" s="50"/>
      <c r="C773" s="50"/>
      <c r="D773" s="50"/>
      <c r="E773" s="50"/>
      <c r="F773" s="50"/>
      <c r="G773" s="51" t="n">
        <v>0</v>
      </c>
      <c r="J773" s="23" t="n">
        <f aca="false">IF(AND(A773&lt;&gt;"",A772=""),J772+1,J772)</f>
        <v>48</v>
      </c>
      <c r="K773" s="23" t="str">
        <f aca="false">IF(C773="M.O.",G773,"")</f>
        <v/>
      </c>
      <c r="L773" s="23" t="str">
        <f aca="false">IF(AND(F773&lt;&gt;"",K773=""),G773,"")</f>
        <v/>
      </c>
      <c r="M773" s="23" t="str">
        <f aca="false">IF(AND(E773="",F773="",D773&lt;&gt;""),A773,"")</f>
        <v/>
      </c>
      <c r="N773" s="23" t="str">
        <f aca="false">IF(M773&lt;&gt;"",SUMIF(J773:J802,J773,K773:K802),"")</f>
        <v/>
      </c>
      <c r="O773" s="23" t="str">
        <f aca="false">IF(M773&lt;&gt;"",SUMIF(J773:J802,J773,L773:L802),"")</f>
        <v/>
      </c>
      <c r="Q773" s="20" t="str">
        <f aca="false">IF(A773="PREÇO TOTAL (c/ taxa):",G773,"")</f>
        <v/>
      </c>
      <c r="AC773" s="22"/>
    </row>
    <row r="774" customFormat="false" ht="14.05" hidden="false" customHeight="true" outlineLevel="0" collapsed="false">
      <c r="A774" s="50" t="s">
        <v>254</v>
      </c>
      <c r="B774" s="50"/>
      <c r="C774" s="50"/>
      <c r="D774" s="50"/>
      <c r="E774" s="50"/>
      <c r="F774" s="50"/>
      <c r="G774" s="51" t="n">
        <f aca="false">SUM(G771:G773)</f>
        <v>6.03</v>
      </c>
      <c r="J774" s="23" t="n">
        <f aca="false">IF(AND(A774&lt;&gt;"",A773=""),J773+1,J773)</f>
        <v>48</v>
      </c>
      <c r="K774" s="23" t="str">
        <f aca="false">IF(C774="M.O.",G774,"")</f>
        <v/>
      </c>
      <c r="L774" s="23" t="str">
        <f aca="false">IF(AND(F774&lt;&gt;"",K774=""),G774,"")</f>
        <v/>
      </c>
      <c r="M774" s="23" t="str">
        <f aca="false">IF(AND(E774="",F774="",D774&lt;&gt;""),A774,"")</f>
        <v/>
      </c>
      <c r="N774" s="23" t="str">
        <f aca="false">IF(M774&lt;&gt;"",SUMIF(J774:J803,J774,K774:K803),"")</f>
        <v/>
      </c>
      <c r="O774" s="23" t="str">
        <f aca="false">IF(M774&lt;&gt;"",SUMIF(J774:J803,J774,L774:L803),"")</f>
        <v/>
      </c>
      <c r="Q774" s="20" t="str">
        <f aca="false">IF(A774="PREÇO TOTAL (c/ taxa):",G774,"")</f>
        <v/>
      </c>
      <c r="AC774" s="22"/>
    </row>
    <row r="775" customFormat="false" ht="14.05" hidden="false" customHeight="true" outlineLevel="0" collapsed="false">
      <c r="A775" s="50" t="s">
        <v>256</v>
      </c>
      <c r="B775" s="50"/>
      <c r="C775" s="50"/>
      <c r="D775" s="50"/>
      <c r="E775" s="50"/>
      <c r="F775" s="50"/>
      <c r="G775" s="51" t="n">
        <f aca="false">G770+G774</f>
        <v>29.97</v>
      </c>
      <c r="J775" s="23" t="n">
        <f aca="false">IF(AND(A775&lt;&gt;"",A774=""),J774+1,J774)</f>
        <v>48</v>
      </c>
      <c r="K775" s="23" t="str">
        <f aca="false">IF(C775="M.O.",G775,"")</f>
        <v/>
      </c>
      <c r="L775" s="23" t="str">
        <f aca="false">IF(AND(F775&lt;&gt;"",K775=""),G775,"")</f>
        <v/>
      </c>
      <c r="M775" s="23" t="str">
        <f aca="false">IF(AND(E775="",F775="",D775&lt;&gt;""),A775,"")</f>
        <v/>
      </c>
      <c r="N775" s="23" t="str">
        <f aca="false">IF(M775&lt;&gt;"",SUMIF(J775:J804,J775,K775:K804),"")</f>
        <v/>
      </c>
      <c r="O775" s="23" t="str">
        <f aca="false">IF(M775&lt;&gt;"",SUMIF(J775:J804,J775,L775:L804),"")</f>
        <v/>
      </c>
      <c r="Q775" s="20" t="str">
        <f aca="false">IF(A775="PREÇO TOTAL (c/ taxa):",G775,"")</f>
        <v/>
      </c>
      <c r="AC775" s="22"/>
    </row>
    <row r="776" customFormat="false" ht="14.05" hidden="false" customHeight="true" outlineLevel="0" collapsed="false">
      <c r="A776" s="50" t="s">
        <v>257</v>
      </c>
      <c r="B776" s="50"/>
      <c r="C776" s="50"/>
      <c r="D776" s="50"/>
      <c r="E776" s="50"/>
      <c r="F776" s="50"/>
      <c r="G776" s="51" t="n">
        <v>8</v>
      </c>
      <c r="J776" s="23" t="n">
        <f aca="false">IF(AND(A776&lt;&gt;"",A775=""),J775+1,J775)</f>
        <v>48</v>
      </c>
      <c r="K776" s="23" t="str">
        <f aca="false">IF(C776="M.O.",G776,"")</f>
        <v/>
      </c>
      <c r="L776" s="23" t="str">
        <f aca="false">IF(AND(F776&lt;&gt;"",K776=""),G776,"")</f>
        <v/>
      </c>
      <c r="M776" s="23" t="str">
        <f aca="false">IF(AND(E776="",F776="",D776&lt;&gt;""),A776,"")</f>
        <v/>
      </c>
      <c r="N776" s="23" t="str">
        <f aca="false">IF(M776&lt;&gt;"",SUMIF(J776:J805,J776,K776:K805),"")</f>
        <v/>
      </c>
      <c r="O776" s="23" t="str">
        <f aca="false">IF(M776&lt;&gt;"",SUMIF(J776:J805,J776,L776:L805),"")</f>
        <v/>
      </c>
      <c r="Q776" s="20" t="str">
        <f aca="false">IF(A776="PREÇO TOTAL (c/ taxa):",G776,"")</f>
        <v/>
      </c>
      <c r="AC776" s="22"/>
    </row>
    <row r="777" customFormat="false" ht="14.05" hidden="false" customHeight="true" outlineLevel="0" collapsed="false">
      <c r="A777" s="50" t="s">
        <v>258</v>
      </c>
      <c r="B777" s="50"/>
      <c r="C777" s="50"/>
      <c r="D777" s="50"/>
      <c r="E777" s="50"/>
      <c r="F777" s="50"/>
      <c r="G777" s="51" t="n">
        <f aca="false">TRUNC(G776*G775,2)</f>
        <v>239.76</v>
      </c>
      <c r="J777" s="23" t="n">
        <f aca="false">IF(AND(A777&lt;&gt;"",A776=""),J776+1,J776)</f>
        <v>48</v>
      </c>
      <c r="K777" s="23" t="str">
        <f aca="false">IF(C777="M.O.",G777,"")</f>
        <v/>
      </c>
      <c r="L777" s="23" t="str">
        <f aca="false">IF(AND(F777&lt;&gt;"",K777=""),G777,"")</f>
        <v/>
      </c>
      <c r="M777" s="23" t="str">
        <f aca="false">IF(AND(E777="",F777="",D777&lt;&gt;""),A777,"")</f>
        <v/>
      </c>
      <c r="N777" s="23" t="str">
        <f aca="false">IF(M777&lt;&gt;"",SUMIF(J777:J806,J777,K777:K806),"")</f>
        <v/>
      </c>
      <c r="O777" s="23" t="str">
        <f aca="false">IF(M777&lt;&gt;"",SUMIF(J777:J806,J777,L777:L806),"")</f>
        <v/>
      </c>
      <c r="Q777" s="20" t="n">
        <f aca="false">IF(A777="PREÇO TOTAL (c/ taxa):",G777,"")</f>
        <v>239.76</v>
      </c>
      <c r="AC777" s="22"/>
    </row>
    <row r="778" customFormat="false" ht="14.05" hidden="false" customHeight="true" outlineLevel="0" collapsed="false">
      <c r="A778" s="52"/>
      <c r="B778" s="52"/>
      <c r="C778" s="52"/>
      <c r="D778" s="52"/>
      <c r="E778" s="52"/>
      <c r="F778" s="52"/>
      <c r="G778" s="52"/>
      <c r="J778" s="23" t="n">
        <f aca="false">IF(AND(A778&lt;&gt;"",A777=""),J777+1,J777)</f>
        <v>48</v>
      </c>
      <c r="K778" s="23" t="str">
        <f aca="false">IF(C778="M.O.",G778,"")</f>
        <v/>
      </c>
      <c r="L778" s="23" t="str">
        <f aca="false">IF(AND(F778&lt;&gt;"",K778=""),G778,"")</f>
        <v/>
      </c>
      <c r="M778" s="23" t="str">
        <f aca="false">IF(AND(E778="",F778="",D778&lt;&gt;""),A778,"")</f>
        <v/>
      </c>
      <c r="N778" s="23" t="str">
        <f aca="false">IF(M778&lt;&gt;"",SUMIF(J778:J807,J778,K778:K807),"")</f>
        <v/>
      </c>
      <c r="O778" s="23" t="str">
        <f aca="false">IF(M778&lt;&gt;"",SUMIF(J778:J807,J778,L778:L807),"")</f>
        <v/>
      </c>
      <c r="Q778" s="20" t="str">
        <f aca="false">IF(A778="PREÇO TOTAL (c/ taxa):",G778,"")</f>
        <v/>
      </c>
      <c r="AC778" s="22"/>
    </row>
    <row r="779" customFormat="false" ht="14.05" hidden="false" customHeight="true" outlineLevel="0" collapsed="false">
      <c r="A779" s="44" t="s">
        <v>376</v>
      </c>
      <c r="B779" s="44" t="s">
        <v>377</v>
      </c>
      <c r="C779" s="45" t="s">
        <v>248</v>
      </c>
      <c r="D779" s="45" t="s">
        <v>306</v>
      </c>
      <c r="E779" s="46"/>
      <c r="F779" s="47"/>
      <c r="G779" s="47"/>
      <c r="J779" s="23" t="n">
        <f aca="false">IF(AND(A779&lt;&gt;"",A778=""),J778+1,J778)</f>
        <v>49</v>
      </c>
      <c r="K779" s="23" t="str">
        <f aca="false">IF(C779="M.O.",G779,"")</f>
        <v/>
      </c>
      <c r="L779" s="23" t="str">
        <f aca="false">IF(AND(F779&lt;&gt;"",K779=""),G779,"")</f>
        <v/>
      </c>
      <c r="M779" s="23" t="str">
        <f aca="false">IF(AND(E779="",F779="",D779&lt;&gt;""),A779,"")</f>
        <v>03.01.14</v>
      </c>
      <c r="N779" s="23" t="n">
        <f aca="false">IF(M779&lt;&gt;"",SUMIF(J779:J808,J779,K779:K808),"")</f>
        <v>1.15</v>
      </c>
      <c r="O779" s="23" t="n">
        <f aca="false">IF(M779&lt;&gt;"",SUMIF(J779:J808,J779,L779:L808),"")</f>
        <v>22.79</v>
      </c>
      <c r="Q779" s="20" t="str">
        <f aca="false">IF(A779="PREÇO TOTAL (c/ taxa):",G779,"")</f>
        <v/>
      </c>
      <c r="AC779" s="22"/>
    </row>
    <row r="780" customFormat="false" ht="14.05" hidden="false" customHeight="true" outlineLevel="0" collapsed="false">
      <c r="A780" s="13" t="n">
        <v>6115</v>
      </c>
      <c r="B780" s="48" t="str">
        <f aca="false">VLOOKUP(A780,Insumos!$A$9:$E$160,2,FALSE())</f>
        <v>AJUDANTE</v>
      </c>
      <c r="C780" s="49" t="str">
        <f aca="false">VLOOKUP(A780,Insumos!$A$9:$E$160,3,FALSE())</f>
        <v>M.O.</v>
      </c>
      <c r="D780" s="49" t="str">
        <f aca="false">VLOOKUP(A780,Insumos!$A$9:$E$160,4,FALSE())</f>
        <v>H</v>
      </c>
      <c r="E780" s="46" t="n">
        <v>0.15</v>
      </c>
      <c r="F780" s="47" t="n">
        <f aca="false">VLOOKUP(A780,Insumos!$A$9:$E$160,5,FALSE())</f>
        <v>7.72</v>
      </c>
      <c r="G780" s="47" t="n">
        <f aca="false">TRUNC(E780*F780,2)</f>
        <v>1.15</v>
      </c>
      <c r="J780" s="23" t="n">
        <f aca="false">IF(AND(A780&lt;&gt;"",A779=""),J779+1,J779)</f>
        <v>49</v>
      </c>
      <c r="K780" s="23" t="n">
        <f aca="false">IF(C780="M.O.",G780,"")</f>
        <v>1.15</v>
      </c>
      <c r="L780" s="23" t="str">
        <f aca="false">IF(AND(F780&lt;&gt;"",K780=""),G780,"")</f>
        <v/>
      </c>
      <c r="M780" s="23" t="str">
        <f aca="false">IF(AND(E780="",F780="",D780&lt;&gt;""),A780,"")</f>
        <v/>
      </c>
      <c r="N780" s="23" t="str">
        <f aca="false">IF(M780&lt;&gt;"",SUMIF(J780:J809,J780,K780:K809),"")</f>
        <v/>
      </c>
      <c r="O780" s="23" t="str">
        <f aca="false">IF(M780&lt;&gt;"",SUMIF(J780:J809,J780,L780:L809),"")</f>
        <v/>
      </c>
      <c r="Q780" s="20" t="str">
        <f aca="false">IF(A780="PREÇO TOTAL (c/ taxa):",G780,"")</f>
        <v/>
      </c>
      <c r="AC780" s="22"/>
    </row>
    <row r="781" customFormat="false" ht="14.05" hidden="false" customHeight="true" outlineLevel="0" collapsed="false">
      <c r="A781" s="13" t="s">
        <v>119</v>
      </c>
      <c r="B781" s="48" t="str">
        <f aca="false">VLOOKUP(A781,Insumos!$A$9:$E$160,2,FALSE())</f>
        <v>Fita dupla face de alta resistência</v>
      </c>
      <c r="C781" s="49" t="str">
        <f aca="false">VLOOKUP(A781,Insumos!$A$9:$E$160,3,FALSE())</f>
        <v>MAT.</v>
      </c>
      <c r="D781" s="49" t="str">
        <f aca="false">VLOOKUP(A781,Insumos!$A$9:$E$160,4,FALSE())</f>
        <v>M</v>
      </c>
      <c r="E781" s="46" t="n">
        <v>0.3</v>
      </c>
      <c r="F781" s="47" t="n">
        <f aca="false">VLOOKUP(A781,Insumos!$A$9:$E$160,5,FALSE())</f>
        <v>9.3</v>
      </c>
      <c r="G781" s="47" t="n">
        <f aca="false">TRUNC(E781*F781,2)</f>
        <v>2.79</v>
      </c>
      <c r="J781" s="23" t="n">
        <f aca="false">IF(AND(A781&lt;&gt;"",A780=""),J780+1,J780)</f>
        <v>49</v>
      </c>
      <c r="K781" s="23" t="str">
        <f aca="false">IF(C781="M.O.",G781,"")</f>
        <v/>
      </c>
      <c r="L781" s="23" t="n">
        <f aca="false">IF(AND(F781&lt;&gt;"",K781=""),G781,"")</f>
        <v>2.79</v>
      </c>
      <c r="M781" s="23" t="str">
        <f aca="false">IF(AND(E781="",F781="",D781&lt;&gt;""),A781,"")</f>
        <v/>
      </c>
      <c r="N781" s="23" t="str">
        <f aca="false">IF(M781&lt;&gt;"",SUMIF(J781:J810,J781,K781:K810),"")</f>
        <v/>
      </c>
      <c r="O781" s="23" t="str">
        <f aca="false">IF(M781&lt;&gt;"",SUMIF(J781:J810,J781,L781:L810),"")</f>
        <v/>
      </c>
      <c r="Q781" s="20" t="str">
        <f aca="false">IF(A781="PREÇO TOTAL (c/ taxa):",G781,"")</f>
        <v/>
      </c>
      <c r="AC781" s="22"/>
    </row>
    <row r="782" customFormat="false" ht="14.05" hidden="false" customHeight="true" outlineLevel="0" collapsed="false">
      <c r="A782" s="13" t="s">
        <v>141</v>
      </c>
      <c r="B782" s="48" t="str">
        <f aca="false">VLOOKUP(A782,Insumos!$A$9:$E$160,2,FALSE())</f>
        <v>Placa de plástico rígido, c/ pictograma conforme projeto - Tipo 20</v>
      </c>
      <c r="C782" s="49" t="str">
        <f aca="false">VLOOKUP(A782,Insumos!$A$9:$E$160,3,FALSE())</f>
        <v>MAT.</v>
      </c>
      <c r="D782" s="49" t="str">
        <f aca="false">VLOOKUP(A782,Insumos!$A$9:$E$160,4,FALSE())</f>
        <v>UN</v>
      </c>
      <c r="E782" s="46" t="n">
        <v>1</v>
      </c>
      <c r="F782" s="47" t="n">
        <f aca="false">VLOOKUP(A782,Insumos!$A$9:$E$160,5,FALSE())</f>
        <v>20</v>
      </c>
      <c r="G782" s="47" t="n">
        <f aca="false">TRUNC(E782*F782,2)</f>
        <v>20</v>
      </c>
      <c r="J782" s="23" t="n">
        <f aca="false">IF(AND(A782&lt;&gt;"",A781=""),J781+1,J781)</f>
        <v>49</v>
      </c>
      <c r="K782" s="23" t="str">
        <f aca="false">IF(C782="M.O.",G782,"")</f>
        <v/>
      </c>
      <c r="L782" s="23" t="n">
        <f aca="false">IF(AND(F782&lt;&gt;"",K782=""),G782,"")</f>
        <v>20</v>
      </c>
      <c r="M782" s="23" t="str">
        <f aca="false">IF(AND(E782="",F782="",D782&lt;&gt;""),A782,"")</f>
        <v/>
      </c>
      <c r="N782" s="23" t="str">
        <f aca="false">IF(M782&lt;&gt;"",SUMIF(J782:J811,J782,K782:K811),"")</f>
        <v/>
      </c>
      <c r="O782" s="23" t="str">
        <f aca="false">IF(M782&lt;&gt;"",SUMIF(J782:J811,J782,L782:L811),"")</f>
        <v/>
      </c>
      <c r="Q782" s="20" t="str">
        <f aca="false">IF(A782="PREÇO TOTAL (c/ taxa):",G782,"")</f>
        <v/>
      </c>
      <c r="AC782" s="22"/>
    </row>
    <row r="783" customFormat="false" ht="14.05" hidden="false" customHeight="true" outlineLevel="0" collapsed="false">
      <c r="A783" s="50" t="s">
        <v>229</v>
      </c>
      <c r="B783" s="50"/>
      <c r="C783" s="50"/>
      <c r="D783" s="50"/>
      <c r="E783" s="50"/>
      <c r="F783" s="50"/>
      <c r="G783" s="51" t="n">
        <f aca="false">SUMIF(J734:J782,J783,K734:K782)</f>
        <v>1.15</v>
      </c>
      <c r="J783" s="23" t="n">
        <f aca="false">IF(AND(A783&lt;&gt;"",A782=""),J782+1,J782)</f>
        <v>49</v>
      </c>
      <c r="K783" s="23" t="str">
        <f aca="false">IF(C783="M.O.",G783,"")</f>
        <v/>
      </c>
      <c r="L783" s="23" t="str">
        <f aca="false">IF(AND(F783&lt;&gt;"",K783=""),G783,"")</f>
        <v/>
      </c>
      <c r="M783" s="23" t="str">
        <f aca="false">IF(AND(E783="",F783="",D783&lt;&gt;""),A783,"")</f>
        <v/>
      </c>
      <c r="N783" s="23" t="str">
        <f aca="false">IF(M783&lt;&gt;"",SUMIF(J783:J812,J783,K783:K812),"")</f>
        <v/>
      </c>
      <c r="O783" s="23" t="str">
        <f aca="false">IF(M783&lt;&gt;"",SUMIF(J783:J812,J783,L783:L812),"")</f>
        <v/>
      </c>
      <c r="Q783" s="20" t="str">
        <f aca="false">IF(A783="PREÇO TOTAL (c/ taxa):",G783,"")</f>
        <v/>
      </c>
      <c r="AC783" s="22"/>
    </row>
    <row r="784" customFormat="false" ht="14.05" hidden="false" customHeight="true" outlineLevel="0" collapsed="false">
      <c r="A784" s="50" t="s">
        <v>232</v>
      </c>
      <c r="B784" s="50"/>
      <c r="C784" s="50"/>
      <c r="D784" s="50"/>
      <c r="E784" s="50"/>
      <c r="F784" s="50"/>
      <c r="G784" s="51" t="n">
        <f aca="false">SUMIF(J735:J783,J784,L735:L783)</f>
        <v>22.79</v>
      </c>
      <c r="J784" s="23" t="n">
        <f aca="false">IF(AND(A784&lt;&gt;"",A783=""),J783+1,J783)</f>
        <v>49</v>
      </c>
      <c r="K784" s="23" t="str">
        <f aca="false">IF(C784="M.O.",G784,"")</f>
        <v/>
      </c>
      <c r="L784" s="23" t="str">
        <f aca="false">IF(AND(F784&lt;&gt;"",K784=""),G784,"")</f>
        <v/>
      </c>
      <c r="M784" s="23" t="str">
        <f aca="false">IF(AND(E784="",F784="",D784&lt;&gt;""),A784,"")</f>
        <v/>
      </c>
      <c r="N784" s="23" t="str">
        <f aca="false">IF(M784&lt;&gt;"",SUMIF(J784:J813,J784,K784:K813),"")</f>
        <v/>
      </c>
      <c r="O784" s="23" t="str">
        <f aca="false">IF(M784&lt;&gt;"",SUMIF(J784:J813,J784,L784:L813),"")</f>
        <v/>
      </c>
      <c r="Q784" s="20" t="str">
        <f aca="false">IF(A784="PREÇO TOTAL (c/ taxa):",G784,"")</f>
        <v/>
      </c>
      <c r="AC784" s="22"/>
    </row>
    <row r="785" customFormat="false" ht="14.05" hidden="false" customHeight="true" outlineLevel="0" collapsed="false">
      <c r="A785" s="50" t="s">
        <v>250</v>
      </c>
      <c r="B785" s="50"/>
      <c r="C785" s="50"/>
      <c r="D785" s="50"/>
      <c r="E785" s="50"/>
      <c r="F785" s="50"/>
      <c r="G785" s="51" t="n">
        <f aca="false">SUM(G783:G784)</f>
        <v>23.94</v>
      </c>
      <c r="J785" s="23" t="n">
        <f aca="false">IF(AND(A785&lt;&gt;"",A784=""),J784+1,J784)</f>
        <v>49</v>
      </c>
      <c r="K785" s="23" t="str">
        <f aca="false">IF(C785="M.O.",G785,"")</f>
        <v/>
      </c>
      <c r="L785" s="23" t="str">
        <f aca="false">IF(AND(F785&lt;&gt;"",K785=""),G785,"")</f>
        <v/>
      </c>
      <c r="M785" s="23" t="str">
        <f aca="false">IF(AND(E785="",F785="",D785&lt;&gt;""),A785,"")</f>
        <v/>
      </c>
      <c r="N785" s="23" t="str">
        <f aca="false">IF(M785&lt;&gt;"",SUMIF(J785:J814,J785,K785:K814),"")</f>
        <v/>
      </c>
      <c r="O785" s="23" t="str">
        <f aca="false">IF(M785&lt;&gt;"",SUMIF(J785:J814,J785,L785:L814),"")</f>
        <v/>
      </c>
      <c r="Q785" s="20" t="str">
        <f aca="false">IF(A785="PREÇO TOTAL (c/ taxa):",G785,"")</f>
        <v/>
      </c>
      <c r="AC785" s="22"/>
    </row>
    <row r="786" customFormat="false" ht="14.05" hidden="false" customHeight="true" outlineLevel="0" collapsed="false">
      <c r="A786" s="50" t="s">
        <v>251</v>
      </c>
      <c r="B786" s="50"/>
      <c r="C786" s="50"/>
      <c r="D786" s="50"/>
      <c r="E786" s="50"/>
      <c r="F786" s="50"/>
      <c r="G786" s="51" t="n">
        <v>0</v>
      </c>
      <c r="J786" s="23" t="n">
        <f aca="false">IF(AND(A786&lt;&gt;"",A785=""),J785+1,J785)</f>
        <v>49</v>
      </c>
      <c r="K786" s="23" t="str">
        <f aca="false">IF(C786="M.O.",G786,"")</f>
        <v/>
      </c>
      <c r="L786" s="23" t="str">
        <f aca="false">IF(AND(F786&lt;&gt;"",K786=""),G786,"")</f>
        <v/>
      </c>
      <c r="M786" s="23" t="str">
        <f aca="false">IF(AND(E786="",F786="",D786&lt;&gt;""),A786,"")</f>
        <v/>
      </c>
      <c r="N786" s="23" t="str">
        <f aca="false">IF(M786&lt;&gt;"",SUMIF(J786:J815,J786,K786:K815),"")</f>
        <v/>
      </c>
      <c r="O786" s="23" t="str">
        <f aca="false">IF(M786&lt;&gt;"",SUMIF(J786:J815,J786,L786:L815),"")</f>
        <v/>
      </c>
      <c r="Q786" s="20" t="str">
        <f aca="false">IF(A786="PREÇO TOTAL (c/ taxa):",G786,"")</f>
        <v/>
      </c>
      <c r="AC786" s="22"/>
    </row>
    <row r="787" customFormat="false" ht="14.05" hidden="false" customHeight="true" outlineLevel="0" collapsed="false">
      <c r="A787" s="50" t="s">
        <v>252</v>
      </c>
      <c r="B787" s="50"/>
      <c r="C787" s="50"/>
      <c r="D787" s="50"/>
      <c r="E787" s="50"/>
      <c r="F787" s="50"/>
      <c r="G787" s="51" t="n">
        <f aca="false">TRUNC(G785*$G$9,2)</f>
        <v>6.03</v>
      </c>
      <c r="J787" s="23" t="n">
        <f aca="false">IF(AND(A787&lt;&gt;"",A786=""),J786+1,J786)</f>
        <v>49</v>
      </c>
      <c r="K787" s="23" t="str">
        <f aca="false">IF(C787="M.O.",G787,"")</f>
        <v/>
      </c>
      <c r="L787" s="23" t="str">
        <f aca="false">IF(AND(F787&lt;&gt;"",K787=""),G787,"")</f>
        <v/>
      </c>
      <c r="M787" s="23" t="str">
        <f aca="false">IF(AND(E787="",F787="",D787&lt;&gt;""),A787,"")</f>
        <v/>
      </c>
      <c r="N787" s="23" t="str">
        <f aca="false">IF(M787&lt;&gt;"",SUMIF(J787:J816,J787,K787:K816),"")</f>
        <v/>
      </c>
      <c r="O787" s="23" t="str">
        <f aca="false">IF(M787&lt;&gt;"",SUMIF(J787:J816,J787,L787:L816),"")</f>
        <v/>
      </c>
      <c r="Q787" s="20" t="str">
        <f aca="false">IF(A787="PREÇO TOTAL (c/ taxa):",G787,"")</f>
        <v/>
      </c>
      <c r="AC787" s="22"/>
    </row>
    <row r="788" customFormat="false" ht="14.05" hidden="false" customHeight="true" outlineLevel="0" collapsed="false">
      <c r="A788" s="50" t="s">
        <v>253</v>
      </c>
      <c r="B788" s="50"/>
      <c r="C788" s="50"/>
      <c r="D788" s="50"/>
      <c r="E788" s="50"/>
      <c r="F788" s="50"/>
      <c r="G788" s="51" t="n">
        <v>0</v>
      </c>
      <c r="J788" s="23" t="n">
        <f aca="false">IF(AND(A788&lt;&gt;"",A787=""),J787+1,J787)</f>
        <v>49</v>
      </c>
      <c r="K788" s="23" t="str">
        <f aca="false">IF(C788="M.O.",G788,"")</f>
        <v/>
      </c>
      <c r="L788" s="23" t="str">
        <f aca="false">IF(AND(F788&lt;&gt;"",K788=""),G788,"")</f>
        <v/>
      </c>
      <c r="M788" s="23" t="str">
        <f aca="false">IF(AND(E788="",F788="",D788&lt;&gt;""),A788,"")</f>
        <v/>
      </c>
      <c r="N788" s="23" t="str">
        <f aca="false">IF(M788&lt;&gt;"",SUMIF(J788:J817,J788,K788:K817),"")</f>
        <v/>
      </c>
      <c r="O788" s="23" t="str">
        <f aca="false">IF(M788&lt;&gt;"",SUMIF(J788:J817,J788,L788:L817),"")</f>
        <v/>
      </c>
      <c r="Q788" s="20" t="str">
        <f aca="false">IF(A788="PREÇO TOTAL (c/ taxa):",G788,"")</f>
        <v/>
      </c>
      <c r="AC788" s="22"/>
    </row>
    <row r="789" customFormat="false" ht="14.05" hidden="false" customHeight="true" outlineLevel="0" collapsed="false">
      <c r="A789" s="50" t="s">
        <v>254</v>
      </c>
      <c r="B789" s="50"/>
      <c r="C789" s="50"/>
      <c r="D789" s="50"/>
      <c r="E789" s="50"/>
      <c r="F789" s="50"/>
      <c r="G789" s="51" t="n">
        <f aca="false">SUM(G786:G788)</f>
        <v>6.03</v>
      </c>
      <c r="J789" s="23" t="n">
        <f aca="false">IF(AND(A789&lt;&gt;"",A788=""),J788+1,J788)</f>
        <v>49</v>
      </c>
      <c r="K789" s="23" t="str">
        <f aca="false">IF(C789="M.O.",G789,"")</f>
        <v/>
      </c>
      <c r="L789" s="23" t="str">
        <f aca="false">IF(AND(F789&lt;&gt;"",K789=""),G789,"")</f>
        <v/>
      </c>
      <c r="M789" s="23" t="str">
        <f aca="false">IF(AND(E789="",F789="",D789&lt;&gt;""),A789,"")</f>
        <v/>
      </c>
      <c r="N789" s="23" t="str">
        <f aca="false">IF(M789&lt;&gt;"",SUMIF(J789:J818,J789,K789:K818),"")</f>
        <v/>
      </c>
      <c r="O789" s="23" t="str">
        <f aca="false">IF(M789&lt;&gt;"",SUMIF(J789:J818,J789,L789:L818),"")</f>
        <v/>
      </c>
      <c r="Q789" s="20" t="str">
        <f aca="false">IF(A789="PREÇO TOTAL (c/ taxa):",G789,"")</f>
        <v/>
      </c>
      <c r="AC789" s="22"/>
    </row>
    <row r="790" customFormat="false" ht="14.05" hidden="false" customHeight="true" outlineLevel="0" collapsed="false">
      <c r="A790" s="50" t="s">
        <v>256</v>
      </c>
      <c r="B790" s="50"/>
      <c r="C790" s="50"/>
      <c r="D790" s="50"/>
      <c r="E790" s="50"/>
      <c r="F790" s="50"/>
      <c r="G790" s="51" t="n">
        <f aca="false">G785+G789</f>
        <v>29.97</v>
      </c>
      <c r="J790" s="23" t="n">
        <f aca="false">IF(AND(A790&lt;&gt;"",A789=""),J789+1,J789)</f>
        <v>49</v>
      </c>
      <c r="K790" s="23" t="str">
        <f aca="false">IF(C790="M.O.",G790,"")</f>
        <v/>
      </c>
      <c r="L790" s="23" t="str">
        <f aca="false">IF(AND(F790&lt;&gt;"",K790=""),G790,"")</f>
        <v/>
      </c>
      <c r="M790" s="23" t="str">
        <f aca="false">IF(AND(E790="",F790="",D790&lt;&gt;""),A790,"")</f>
        <v/>
      </c>
      <c r="N790" s="23" t="str">
        <f aca="false">IF(M790&lt;&gt;"",SUMIF(J790:J819,J790,K790:K819),"")</f>
        <v/>
      </c>
      <c r="O790" s="23" t="str">
        <f aca="false">IF(M790&lt;&gt;"",SUMIF(J790:J819,J790,L790:L819),"")</f>
        <v/>
      </c>
      <c r="Q790" s="20" t="str">
        <f aca="false">IF(A790="PREÇO TOTAL (c/ taxa):",G790,"")</f>
        <v/>
      </c>
      <c r="AC790" s="22"/>
    </row>
    <row r="791" customFormat="false" ht="14.05" hidden="false" customHeight="true" outlineLevel="0" collapsed="false">
      <c r="A791" s="50" t="s">
        <v>257</v>
      </c>
      <c r="B791" s="50"/>
      <c r="C791" s="50"/>
      <c r="D791" s="50"/>
      <c r="E791" s="50"/>
      <c r="F791" s="50"/>
      <c r="G791" s="51" t="n">
        <v>8</v>
      </c>
      <c r="J791" s="23" t="n">
        <f aca="false">IF(AND(A791&lt;&gt;"",A790=""),J790+1,J790)</f>
        <v>49</v>
      </c>
      <c r="K791" s="23" t="str">
        <f aca="false">IF(C791="M.O.",G791,"")</f>
        <v/>
      </c>
      <c r="L791" s="23" t="str">
        <f aca="false">IF(AND(F791&lt;&gt;"",K791=""),G791,"")</f>
        <v/>
      </c>
      <c r="M791" s="23" t="str">
        <f aca="false">IF(AND(E791="",F791="",D791&lt;&gt;""),A791,"")</f>
        <v/>
      </c>
      <c r="N791" s="23" t="str">
        <f aca="false">IF(M791&lt;&gt;"",SUMIF(J791:J820,J791,K791:K820),"")</f>
        <v/>
      </c>
      <c r="O791" s="23" t="str">
        <f aca="false">IF(M791&lt;&gt;"",SUMIF(J791:J820,J791,L791:L820),"")</f>
        <v/>
      </c>
      <c r="Q791" s="20" t="str">
        <f aca="false">IF(A791="PREÇO TOTAL (c/ taxa):",G791,"")</f>
        <v/>
      </c>
      <c r="AC791" s="22"/>
    </row>
    <row r="792" customFormat="false" ht="14.05" hidden="false" customHeight="true" outlineLevel="0" collapsed="false">
      <c r="A792" s="50" t="s">
        <v>258</v>
      </c>
      <c r="B792" s="50"/>
      <c r="C792" s="50"/>
      <c r="D792" s="50"/>
      <c r="E792" s="50"/>
      <c r="F792" s="50"/>
      <c r="G792" s="51" t="n">
        <f aca="false">TRUNC(G791*G790,2)</f>
        <v>239.76</v>
      </c>
      <c r="J792" s="23" t="n">
        <f aca="false">IF(AND(A792&lt;&gt;"",A791=""),J791+1,J791)</f>
        <v>49</v>
      </c>
      <c r="K792" s="23" t="str">
        <f aca="false">IF(C792="M.O.",G792,"")</f>
        <v/>
      </c>
      <c r="L792" s="23" t="str">
        <f aca="false">IF(AND(F792&lt;&gt;"",K792=""),G792,"")</f>
        <v/>
      </c>
      <c r="M792" s="23" t="str">
        <f aca="false">IF(AND(E792="",F792="",D792&lt;&gt;""),A792,"")</f>
        <v/>
      </c>
      <c r="N792" s="23" t="str">
        <f aca="false">IF(M792&lt;&gt;"",SUMIF(J792:J821,J792,K792:K821),"")</f>
        <v/>
      </c>
      <c r="O792" s="23" t="str">
        <f aca="false">IF(M792&lt;&gt;"",SUMIF(J792:J821,J792,L792:L821),"")</f>
        <v/>
      </c>
      <c r="Q792" s="20" t="n">
        <f aca="false">IF(A792="PREÇO TOTAL (c/ taxa):",G792,"")</f>
        <v>239.76</v>
      </c>
      <c r="AC792" s="22"/>
    </row>
    <row r="793" customFormat="false" ht="14.05" hidden="false" customHeight="true" outlineLevel="0" collapsed="false">
      <c r="A793" s="52"/>
      <c r="B793" s="52"/>
      <c r="C793" s="52"/>
      <c r="D793" s="52"/>
      <c r="E793" s="52"/>
      <c r="F793" s="52"/>
      <c r="G793" s="52"/>
      <c r="J793" s="23" t="n">
        <f aca="false">IF(AND(A793&lt;&gt;"",A792=""),J792+1,J792)</f>
        <v>49</v>
      </c>
      <c r="K793" s="23" t="str">
        <f aca="false">IF(C793="M.O.",G793,"")</f>
        <v/>
      </c>
      <c r="L793" s="23" t="str">
        <f aca="false">IF(AND(F793&lt;&gt;"",K793=""),G793,"")</f>
        <v/>
      </c>
      <c r="M793" s="23" t="str">
        <f aca="false">IF(AND(E793="",F793="",D793&lt;&gt;""),A793,"")</f>
        <v/>
      </c>
      <c r="N793" s="23" t="str">
        <f aca="false">IF(M793&lt;&gt;"",SUMIF(J793:J822,J793,K793:K822),"")</f>
        <v/>
      </c>
      <c r="O793" s="23" t="str">
        <f aca="false">IF(M793&lt;&gt;"",SUMIF(J793:J822,J793,L793:L822),"")</f>
        <v/>
      </c>
      <c r="Q793" s="20" t="str">
        <f aca="false">IF(A793="PREÇO TOTAL (c/ taxa):",G793,"")</f>
        <v/>
      </c>
      <c r="AC793" s="22"/>
    </row>
    <row r="794" customFormat="false" ht="14.05" hidden="false" customHeight="true" outlineLevel="0" collapsed="false">
      <c r="A794" s="44" t="s">
        <v>378</v>
      </c>
      <c r="B794" s="44" t="s">
        <v>379</v>
      </c>
      <c r="C794" s="45" t="s">
        <v>248</v>
      </c>
      <c r="D794" s="45" t="s">
        <v>306</v>
      </c>
      <c r="E794" s="46"/>
      <c r="F794" s="47"/>
      <c r="G794" s="47"/>
      <c r="J794" s="23" t="n">
        <f aca="false">IF(AND(A794&lt;&gt;"",A793=""),J793+1,J793)</f>
        <v>50</v>
      </c>
      <c r="K794" s="23" t="str">
        <f aca="false">IF(C794="M.O.",G794,"")</f>
        <v/>
      </c>
      <c r="L794" s="23" t="str">
        <f aca="false">IF(AND(F794&lt;&gt;"",K794=""),G794,"")</f>
        <v/>
      </c>
      <c r="M794" s="23" t="str">
        <f aca="false">IF(AND(E794="",F794="",D794&lt;&gt;""),A794,"")</f>
        <v>03.01.15</v>
      </c>
      <c r="N794" s="23" t="n">
        <f aca="false">IF(M794&lt;&gt;"",SUMIF(J794:J823,J794,K794:K823),"")</f>
        <v>1.15</v>
      </c>
      <c r="O794" s="23" t="n">
        <f aca="false">IF(M794&lt;&gt;"",SUMIF(J794:J823,J794,L794:L823),"")</f>
        <v>22.79</v>
      </c>
      <c r="Q794" s="20" t="str">
        <f aca="false">IF(A794="PREÇO TOTAL (c/ taxa):",G794,"")</f>
        <v/>
      </c>
      <c r="AC794" s="22"/>
    </row>
    <row r="795" customFormat="false" ht="14.05" hidden="false" customHeight="true" outlineLevel="0" collapsed="false">
      <c r="A795" s="13" t="n">
        <v>6115</v>
      </c>
      <c r="B795" s="48" t="str">
        <f aca="false">VLOOKUP(A795,Insumos!$A$9:$E$160,2,FALSE())</f>
        <v>AJUDANTE</v>
      </c>
      <c r="C795" s="49" t="str">
        <f aca="false">VLOOKUP(A795,Insumos!$A$9:$E$160,3,FALSE())</f>
        <v>M.O.</v>
      </c>
      <c r="D795" s="49" t="str">
        <f aca="false">VLOOKUP(A795,Insumos!$A$9:$E$160,4,FALSE())</f>
        <v>H</v>
      </c>
      <c r="E795" s="46" t="n">
        <v>0.15</v>
      </c>
      <c r="F795" s="47" t="n">
        <f aca="false">VLOOKUP(A795,Insumos!$A$9:$E$160,5,FALSE())</f>
        <v>7.72</v>
      </c>
      <c r="G795" s="47" t="n">
        <f aca="false">TRUNC(E795*F795,2)</f>
        <v>1.15</v>
      </c>
      <c r="J795" s="23" t="n">
        <f aca="false">IF(AND(A795&lt;&gt;"",A794=""),J794+1,J794)</f>
        <v>50</v>
      </c>
      <c r="K795" s="23" t="n">
        <f aca="false">IF(C795="M.O.",G795,"")</f>
        <v>1.15</v>
      </c>
      <c r="L795" s="23" t="str">
        <f aca="false">IF(AND(F795&lt;&gt;"",K795=""),G795,"")</f>
        <v/>
      </c>
      <c r="M795" s="23" t="str">
        <f aca="false">IF(AND(E795="",F795="",D795&lt;&gt;""),A795,"")</f>
        <v/>
      </c>
      <c r="N795" s="23" t="str">
        <f aca="false">IF(M795&lt;&gt;"",SUMIF(J795:J824,J795,K795:K824),"")</f>
        <v/>
      </c>
      <c r="O795" s="23" t="str">
        <f aca="false">IF(M795&lt;&gt;"",SUMIF(J795:J824,J795,L795:L824),"")</f>
        <v/>
      </c>
      <c r="Q795" s="20" t="str">
        <f aca="false">IF(A795="PREÇO TOTAL (c/ taxa):",G795,"")</f>
        <v/>
      </c>
      <c r="AC795" s="22"/>
    </row>
    <row r="796" customFormat="false" ht="14.05" hidden="false" customHeight="true" outlineLevel="0" collapsed="false">
      <c r="A796" s="13" t="s">
        <v>119</v>
      </c>
      <c r="B796" s="48" t="str">
        <f aca="false">VLOOKUP(A796,Insumos!$A$9:$E$160,2,FALSE())</f>
        <v>Fita dupla face de alta resistência</v>
      </c>
      <c r="C796" s="49" t="str">
        <f aca="false">VLOOKUP(A796,Insumos!$A$9:$E$160,3,FALSE())</f>
        <v>MAT.</v>
      </c>
      <c r="D796" s="49" t="str">
        <f aca="false">VLOOKUP(A796,Insumos!$A$9:$E$160,4,FALSE())</f>
        <v>M</v>
      </c>
      <c r="E796" s="46" t="n">
        <v>0.3</v>
      </c>
      <c r="F796" s="47" t="n">
        <f aca="false">VLOOKUP(A796,Insumos!$A$9:$E$160,5,FALSE())</f>
        <v>9.3</v>
      </c>
      <c r="G796" s="47" t="n">
        <f aca="false">TRUNC(E796*F796,2)</f>
        <v>2.79</v>
      </c>
      <c r="J796" s="23" t="n">
        <f aca="false">IF(AND(A796&lt;&gt;"",A795=""),J795+1,J795)</f>
        <v>50</v>
      </c>
      <c r="K796" s="23" t="str">
        <f aca="false">IF(C796="M.O.",G796,"")</f>
        <v/>
      </c>
      <c r="L796" s="23" t="n">
        <f aca="false">IF(AND(F796&lt;&gt;"",K796=""),G796,"")</f>
        <v>2.79</v>
      </c>
      <c r="M796" s="23" t="str">
        <f aca="false">IF(AND(E796="",F796="",D796&lt;&gt;""),A796,"")</f>
        <v/>
      </c>
      <c r="N796" s="23" t="str">
        <f aca="false">IF(M796&lt;&gt;"",SUMIF(J796:J825,J796,K796:K825),"")</f>
        <v/>
      </c>
      <c r="O796" s="23" t="str">
        <f aca="false">IF(M796&lt;&gt;"",SUMIF(J796:J825,J796,L796:L825),"")</f>
        <v/>
      </c>
      <c r="Q796" s="20" t="str">
        <f aca="false">IF(A796="PREÇO TOTAL (c/ taxa):",G796,"")</f>
        <v/>
      </c>
      <c r="AC796" s="22"/>
    </row>
    <row r="797" customFormat="false" ht="25.35" hidden="false" customHeight="true" outlineLevel="0" collapsed="false">
      <c r="A797" s="13" t="s">
        <v>143</v>
      </c>
      <c r="B797" s="48" t="str">
        <f aca="false">VLOOKUP(A797,Insumos!$A$9:$E$160,2,FALSE())</f>
        <v>Placa de plástico rígido, c/ pictograma conforme projeto - Tipo 21A</v>
      </c>
      <c r="C797" s="49" t="str">
        <f aca="false">VLOOKUP(A797,Insumos!$A$9:$E$160,3,FALSE())</f>
        <v>MAT.</v>
      </c>
      <c r="D797" s="49" t="str">
        <f aca="false">VLOOKUP(A797,Insumos!$A$9:$E$160,4,FALSE())</f>
        <v>UN</v>
      </c>
      <c r="E797" s="46" t="n">
        <v>1</v>
      </c>
      <c r="F797" s="47" t="n">
        <f aca="false">VLOOKUP(A797,Insumos!$A$9:$E$160,5,FALSE())</f>
        <v>20</v>
      </c>
      <c r="G797" s="47" t="n">
        <f aca="false">TRUNC(E797*F797,2)</f>
        <v>20</v>
      </c>
      <c r="J797" s="23" t="n">
        <f aca="false">IF(AND(A797&lt;&gt;"",A796=""),J796+1,J796)</f>
        <v>50</v>
      </c>
      <c r="K797" s="23" t="str">
        <f aca="false">IF(C797="M.O.",G797,"")</f>
        <v/>
      </c>
      <c r="L797" s="23" t="n">
        <f aca="false">IF(AND(F797&lt;&gt;"",K797=""),G797,"")</f>
        <v>20</v>
      </c>
      <c r="M797" s="23" t="str">
        <f aca="false">IF(AND(E797="",F797="",D797&lt;&gt;""),A797,"")</f>
        <v/>
      </c>
      <c r="N797" s="23" t="str">
        <f aca="false">IF(M797&lt;&gt;"",SUMIF(J797:J826,J797,K797:K826),"")</f>
        <v/>
      </c>
      <c r="O797" s="23" t="str">
        <f aca="false">IF(M797&lt;&gt;"",SUMIF(J797:J826,J797,L797:L826),"")</f>
        <v/>
      </c>
      <c r="Q797" s="20" t="str">
        <f aca="false">IF(A797="PREÇO TOTAL (c/ taxa):",G797,"")</f>
        <v/>
      </c>
      <c r="AC797" s="22"/>
    </row>
    <row r="798" customFormat="false" ht="14.05" hidden="false" customHeight="true" outlineLevel="0" collapsed="false">
      <c r="A798" s="50" t="s">
        <v>229</v>
      </c>
      <c r="B798" s="50"/>
      <c r="C798" s="50"/>
      <c r="D798" s="50"/>
      <c r="E798" s="50"/>
      <c r="F798" s="50"/>
      <c r="G798" s="51" t="n">
        <f aca="false">SUMIF(J749:J797,J798,K749:K797)</f>
        <v>1.15</v>
      </c>
      <c r="J798" s="23" t="n">
        <f aca="false">IF(AND(A798&lt;&gt;"",A797=""),J797+1,J797)</f>
        <v>50</v>
      </c>
      <c r="K798" s="23" t="str">
        <f aca="false">IF(C798="M.O.",G798,"")</f>
        <v/>
      </c>
      <c r="L798" s="23" t="str">
        <f aca="false">IF(AND(F798&lt;&gt;"",K798=""),G798,"")</f>
        <v/>
      </c>
      <c r="M798" s="23" t="str">
        <f aca="false">IF(AND(E798="",F798="",D798&lt;&gt;""),A798,"")</f>
        <v/>
      </c>
      <c r="N798" s="23" t="str">
        <f aca="false">IF(M798&lt;&gt;"",SUMIF(J798:J827,J798,K798:K827),"")</f>
        <v/>
      </c>
      <c r="O798" s="23" t="str">
        <f aca="false">IF(M798&lt;&gt;"",SUMIF(J798:J827,J798,L798:L827),"")</f>
        <v/>
      </c>
      <c r="Q798" s="20" t="str">
        <f aca="false">IF(A798="PREÇO TOTAL (c/ taxa):",G798,"")</f>
        <v/>
      </c>
      <c r="AC798" s="22"/>
    </row>
    <row r="799" customFormat="false" ht="14.05" hidden="false" customHeight="true" outlineLevel="0" collapsed="false">
      <c r="A799" s="50" t="s">
        <v>232</v>
      </c>
      <c r="B799" s="50"/>
      <c r="C799" s="50"/>
      <c r="D799" s="50"/>
      <c r="E799" s="50"/>
      <c r="F799" s="50"/>
      <c r="G799" s="51" t="n">
        <f aca="false">SUMIF(J750:J798,J799,L750:L798)</f>
        <v>22.79</v>
      </c>
      <c r="J799" s="23" t="n">
        <f aca="false">IF(AND(A799&lt;&gt;"",A798=""),J798+1,J798)</f>
        <v>50</v>
      </c>
      <c r="K799" s="23" t="str">
        <f aca="false">IF(C799="M.O.",G799,"")</f>
        <v/>
      </c>
      <c r="L799" s="23" t="str">
        <f aca="false">IF(AND(F799&lt;&gt;"",K799=""),G799,"")</f>
        <v/>
      </c>
      <c r="M799" s="23" t="str">
        <f aca="false">IF(AND(E799="",F799="",D799&lt;&gt;""),A799,"")</f>
        <v/>
      </c>
      <c r="N799" s="23" t="str">
        <f aca="false">IF(M799&lt;&gt;"",SUMIF(J799:J828,J799,K799:K828),"")</f>
        <v/>
      </c>
      <c r="O799" s="23" t="str">
        <f aca="false">IF(M799&lt;&gt;"",SUMIF(J799:J828,J799,L799:L828),"")</f>
        <v/>
      </c>
      <c r="Q799" s="20" t="str">
        <f aca="false">IF(A799="PREÇO TOTAL (c/ taxa):",G799,"")</f>
        <v/>
      </c>
      <c r="AC799" s="22"/>
    </row>
    <row r="800" customFormat="false" ht="14.05" hidden="false" customHeight="true" outlineLevel="0" collapsed="false">
      <c r="A800" s="50" t="s">
        <v>250</v>
      </c>
      <c r="B800" s="50"/>
      <c r="C800" s="50"/>
      <c r="D800" s="50"/>
      <c r="E800" s="50"/>
      <c r="F800" s="50"/>
      <c r="G800" s="51" t="n">
        <f aca="false">SUM(G798:G799)</f>
        <v>23.94</v>
      </c>
      <c r="J800" s="23" t="n">
        <f aca="false">IF(AND(A800&lt;&gt;"",A799=""),J799+1,J799)</f>
        <v>50</v>
      </c>
      <c r="K800" s="23" t="str">
        <f aca="false">IF(C800="M.O.",G800,"")</f>
        <v/>
      </c>
      <c r="L800" s="23" t="str">
        <f aca="false">IF(AND(F800&lt;&gt;"",K800=""),G800,"")</f>
        <v/>
      </c>
      <c r="M800" s="23" t="str">
        <f aca="false">IF(AND(E800="",F800="",D800&lt;&gt;""),A800,"")</f>
        <v/>
      </c>
      <c r="N800" s="23" t="str">
        <f aca="false">IF(M800&lt;&gt;"",SUMIF(J800:J829,J800,K800:K829),"")</f>
        <v/>
      </c>
      <c r="O800" s="23" t="str">
        <f aca="false">IF(M800&lt;&gt;"",SUMIF(J800:J829,J800,L800:L829),"")</f>
        <v/>
      </c>
      <c r="Q800" s="20" t="str">
        <f aca="false">IF(A800="PREÇO TOTAL (c/ taxa):",G800,"")</f>
        <v/>
      </c>
      <c r="AC800" s="22"/>
    </row>
    <row r="801" customFormat="false" ht="14.05" hidden="false" customHeight="true" outlineLevel="0" collapsed="false">
      <c r="A801" s="50" t="s">
        <v>251</v>
      </c>
      <c r="B801" s="50"/>
      <c r="C801" s="50"/>
      <c r="D801" s="50"/>
      <c r="E801" s="50"/>
      <c r="F801" s="50"/>
      <c r="G801" s="51" t="n">
        <v>0</v>
      </c>
      <c r="J801" s="23" t="n">
        <f aca="false">IF(AND(A801&lt;&gt;"",A800=""),J800+1,J800)</f>
        <v>50</v>
      </c>
      <c r="K801" s="23" t="str">
        <f aca="false">IF(C801="M.O.",G801,"")</f>
        <v/>
      </c>
      <c r="L801" s="23" t="str">
        <f aca="false">IF(AND(F801&lt;&gt;"",K801=""),G801,"")</f>
        <v/>
      </c>
      <c r="M801" s="23" t="str">
        <f aca="false">IF(AND(E801="",F801="",D801&lt;&gt;""),A801,"")</f>
        <v/>
      </c>
      <c r="N801" s="23" t="str">
        <f aca="false">IF(M801&lt;&gt;"",SUMIF(J801:J830,J801,K801:K830),"")</f>
        <v/>
      </c>
      <c r="O801" s="23" t="str">
        <f aca="false">IF(M801&lt;&gt;"",SUMIF(J801:J830,J801,L801:L830),"")</f>
        <v/>
      </c>
      <c r="Q801" s="20" t="str">
        <f aca="false">IF(A801="PREÇO TOTAL (c/ taxa):",G801,"")</f>
        <v/>
      </c>
      <c r="AC801" s="22"/>
    </row>
    <row r="802" customFormat="false" ht="14.05" hidden="false" customHeight="true" outlineLevel="0" collapsed="false">
      <c r="A802" s="50" t="s">
        <v>252</v>
      </c>
      <c r="B802" s="50"/>
      <c r="C802" s="50"/>
      <c r="D802" s="50"/>
      <c r="E802" s="50"/>
      <c r="F802" s="50"/>
      <c r="G802" s="51" t="n">
        <f aca="false">TRUNC(G800*$G$9,2)</f>
        <v>6.03</v>
      </c>
      <c r="J802" s="23" t="n">
        <f aca="false">IF(AND(A802&lt;&gt;"",A801=""),J801+1,J801)</f>
        <v>50</v>
      </c>
      <c r="K802" s="23" t="str">
        <f aca="false">IF(C802="M.O.",G802,"")</f>
        <v/>
      </c>
      <c r="L802" s="23" t="str">
        <f aca="false">IF(AND(F802&lt;&gt;"",K802=""),G802,"")</f>
        <v/>
      </c>
      <c r="M802" s="23" t="str">
        <f aca="false">IF(AND(E802="",F802="",D802&lt;&gt;""),A802,"")</f>
        <v/>
      </c>
      <c r="N802" s="23" t="str">
        <f aca="false">IF(M802&lt;&gt;"",SUMIF(J802:J831,J802,K802:K831),"")</f>
        <v/>
      </c>
      <c r="O802" s="23" t="str">
        <f aca="false">IF(M802&lt;&gt;"",SUMIF(J802:J831,J802,L802:L831),"")</f>
        <v/>
      </c>
      <c r="Q802" s="20" t="str">
        <f aca="false">IF(A802="PREÇO TOTAL (c/ taxa):",G802,"")</f>
        <v/>
      </c>
      <c r="AC802" s="22"/>
    </row>
    <row r="803" customFormat="false" ht="14.05" hidden="false" customHeight="true" outlineLevel="0" collapsed="false">
      <c r="A803" s="50" t="s">
        <v>253</v>
      </c>
      <c r="B803" s="50"/>
      <c r="C803" s="50"/>
      <c r="D803" s="50"/>
      <c r="E803" s="50"/>
      <c r="F803" s="50"/>
      <c r="G803" s="51" t="n">
        <v>0</v>
      </c>
      <c r="J803" s="23" t="n">
        <f aca="false">IF(AND(A803&lt;&gt;"",A802=""),J802+1,J802)</f>
        <v>50</v>
      </c>
      <c r="K803" s="23" t="str">
        <f aca="false">IF(C803="M.O.",G803,"")</f>
        <v/>
      </c>
      <c r="L803" s="23" t="str">
        <f aca="false">IF(AND(F803&lt;&gt;"",K803=""),G803,"")</f>
        <v/>
      </c>
      <c r="M803" s="23" t="str">
        <f aca="false">IF(AND(E803="",F803="",D803&lt;&gt;""),A803,"")</f>
        <v/>
      </c>
      <c r="N803" s="23" t="str">
        <f aca="false">IF(M803&lt;&gt;"",SUMIF(J803:J832,J803,K803:K832),"")</f>
        <v/>
      </c>
      <c r="O803" s="23" t="str">
        <f aca="false">IF(M803&lt;&gt;"",SUMIF(J803:J832,J803,L803:L832),"")</f>
        <v/>
      </c>
      <c r="Q803" s="20" t="str">
        <f aca="false">IF(A803="PREÇO TOTAL (c/ taxa):",G803,"")</f>
        <v/>
      </c>
      <c r="AC803" s="22"/>
    </row>
    <row r="804" customFormat="false" ht="14.05" hidden="false" customHeight="true" outlineLevel="0" collapsed="false">
      <c r="A804" s="50" t="s">
        <v>254</v>
      </c>
      <c r="B804" s="50"/>
      <c r="C804" s="50"/>
      <c r="D804" s="50"/>
      <c r="E804" s="50"/>
      <c r="F804" s="50"/>
      <c r="G804" s="51" t="n">
        <f aca="false">SUM(G801:G803)</f>
        <v>6.03</v>
      </c>
      <c r="J804" s="23" t="n">
        <f aca="false">IF(AND(A804&lt;&gt;"",A803=""),J803+1,J803)</f>
        <v>50</v>
      </c>
      <c r="K804" s="23" t="str">
        <f aca="false">IF(C804="M.O.",G804,"")</f>
        <v/>
      </c>
      <c r="L804" s="23" t="str">
        <f aca="false">IF(AND(F804&lt;&gt;"",K804=""),G804,"")</f>
        <v/>
      </c>
      <c r="M804" s="23" t="str">
        <f aca="false">IF(AND(E804="",F804="",D804&lt;&gt;""),A804,"")</f>
        <v/>
      </c>
      <c r="N804" s="23" t="str">
        <f aca="false">IF(M804&lt;&gt;"",SUMIF(J804:J833,J804,K804:K833),"")</f>
        <v/>
      </c>
      <c r="O804" s="23" t="str">
        <f aca="false">IF(M804&lt;&gt;"",SUMIF(J804:J833,J804,L804:L833),"")</f>
        <v/>
      </c>
      <c r="Q804" s="20" t="str">
        <f aca="false">IF(A804="PREÇO TOTAL (c/ taxa):",G804,"")</f>
        <v/>
      </c>
      <c r="AC804" s="22"/>
    </row>
    <row r="805" customFormat="false" ht="14.05" hidden="false" customHeight="true" outlineLevel="0" collapsed="false">
      <c r="A805" s="50" t="s">
        <v>256</v>
      </c>
      <c r="B805" s="50"/>
      <c r="C805" s="50"/>
      <c r="D805" s="50"/>
      <c r="E805" s="50"/>
      <c r="F805" s="50"/>
      <c r="G805" s="51" t="n">
        <f aca="false">G800+G804</f>
        <v>29.97</v>
      </c>
      <c r="J805" s="23" t="n">
        <f aca="false">IF(AND(A805&lt;&gt;"",A804=""),J804+1,J804)</f>
        <v>50</v>
      </c>
      <c r="K805" s="23" t="str">
        <f aca="false">IF(C805="M.O.",G805,"")</f>
        <v/>
      </c>
      <c r="L805" s="23" t="str">
        <f aca="false">IF(AND(F805&lt;&gt;"",K805=""),G805,"")</f>
        <v/>
      </c>
      <c r="M805" s="23" t="str">
        <f aca="false">IF(AND(E805="",F805="",D805&lt;&gt;""),A805,"")</f>
        <v/>
      </c>
      <c r="N805" s="23" t="str">
        <f aca="false">IF(M805&lt;&gt;"",SUMIF(J805:J834,J805,K805:K834),"")</f>
        <v/>
      </c>
      <c r="O805" s="23" t="str">
        <f aca="false">IF(M805&lt;&gt;"",SUMIF(J805:J834,J805,L805:L834),"")</f>
        <v/>
      </c>
      <c r="Q805" s="20" t="str">
        <f aca="false">IF(A805="PREÇO TOTAL (c/ taxa):",G805,"")</f>
        <v/>
      </c>
      <c r="AC805" s="22"/>
    </row>
    <row r="806" customFormat="false" ht="14.05" hidden="false" customHeight="true" outlineLevel="0" collapsed="false">
      <c r="A806" s="50" t="s">
        <v>257</v>
      </c>
      <c r="B806" s="50"/>
      <c r="C806" s="50"/>
      <c r="D806" s="50"/>
      <c r="E806" s="50"/>
      <c r="F806" s="50"/>
      <c r="G806" s="51" t="n">
        <v>8</v>
      </c>
      <c r="J806" s="23" t="n">
        <f aca="false">IF(AND(A806&lt;&gt;"",A805=""),J805+1,J805)</f>
        <v>50</v>
      </c>
      <c r="K806" s="23" t="str">
        <f aca="false">IF(C806="M.O.",G806,"")</f>
        <v/>
      </c>
      <c r="L806" s="23" t="str">
        <f aca="false">IF(AND(F806&lt;&gt;"",K806=""),G806,"")</f>
        <v/>
      </c>
      <c r="M806" s="23" t="str">
        <f aca="false">IF(AND(E806="",F806="",D806&lt;&gt;""),A806,"")</f>
        <v/>
      </c>
      <c r="N806" s="23" t="str">
        <f aca="false">IF(M806&lt;&gt;"",SUMIF(J806:J835,J806,K806:K835),"")</f>
        <v/>
      </c>
      <c r="O806" s="23" t="str">
        <f aca="false">IF(M806&lt;&gt;"",SUMIF(J806:J835,J806,L806:L835),"")</f>
        <v/>
      </c>
      <c r="Q806" s="20" t="str">
        <f aca="false">IF(A806="PREÇO TOTAL (c/ taxa):",G806,"")</f>
        <v/>
      </c>
      <c r="AC806" s="22"/>
    </row>
    <row r="807" customFormat="false" ht="14.05" hidden="false" customHeight="true" outlineLevel="0" collapsed="false">
      <c r="A807" s="50" t="s">
        <v>258</v>
      </c>
      <c r="B807" s="50"/>
      <c r="C807" s="50"/>
      <c r="D807" s="50"/>
      <c r="E807" s="50"/>
      <c r="F807" s="50"/>
      <c r="G807" s="51" t="n">
        <f aca="false">TRUNC(G806*G805,2)</f>
        <v>239.76</v>
      </c>
      <c r="J807" s="23" t="n">
        <f aca="false">IF(AND(A807&lt;&gt;"",A806=""),J806+1,J806)</f>
        <v>50</v>
      </c>
      <c r="K807" s="23" t="str">
        <f aca="false">IF(C807="M.O.",G807,"")</f>
        <v/>
      </c>
      <c r="L807" s="23" t="str">
        <f aca="false">IF(AND(F807&lt;&gt;"",K807=""),G807,"")</f>
        <v/>
      </c>
      <c r="M807" s="23" t="str">
        <f aca="false">IF(AND(E807="",F807="",D807&lt;&gt;""),A807,"")</f>
        <v/>
      </c>
      <c r="N807" s="23" t="str">
        <f aca="false">IF(M807&lt;&gt;"",SUMIF(J807:J836,J807,K807:K836),"")</f>
        <v/>
      </c>
      <c r="O807" s="23" t="str">
        <f aca="false">IF(M807&lt;&gt;"",SUMIF(J807:J836,J807,L807:L836),"")</f>
        <v/>
      </c>
      <c r="Q807" s="20" t="n">
        <f aca="false">IF(A807="PREÇO TOTAL (c/ taxa):",G807,"")</f>
        <v>239.76</v>
      </c>
      <c r="AC807" s="22"/>
    </row>
    <row r="808" customFormat="false" ht="14.05" hidden="false" customHeight="true" outlineLevel="0" collapsed="false">
      <c r="A808" s="52"/>
      <c r="B808" s="52"/>
      <c r="C808" s="52"/>
      <c r="D808" s="52"/>
      <c r="E808" s="52"/>
      <c r="F808" s="52"/>
      <c r="G808" s="52"/>
      <c r="J808" s="23" t="n">
        <f aca="false">IF(AND(A808&lt;&gt;"",A807=""),J807+1,J807)</f>
        <v>50</v>
      </c>
      <c r="K808" s="23" t="str">
        <f aca="false">IF(C808="M.O.",G808,"")</f>
        <v/>
      </c>
      <c r="L808" s="23" t="str">
        <f aca="false">IF(AND(F808&lt;&gt;"",K808=""),G808,"")</f>
        <v/>
      </c>
      <c r="M808" s="23" t="str">
        <f aca="false">IF(AND(E808="",F808="",D808&lt;&gt;""),A808,"")</f>
        <v/>
      </c>
      <c r="N808" s="23" t="str">
        <f aca="false">IF(M808&lt;&gt;"",SUMIF(J808:J837,J808,K808:K837),"")</f>
        <v/>
      </c>
      <c r="O808" s="23" t="str">
        <f aca="false">IF(M808&lt;&gt;"",SUMIF(J808:J837,J808,L808:L837),"")</f>
        <v/>
      </c>
      <c r="Q808" s="20" t="str">
        <f aca="false">IF(A808="PREÇO TOTAL (c/ taxa):",G808,"")</f>
        <v/>
      </c>
      <c r="AC808" s="22"/>
    </row>
    <row r="809" customFormat="false" ht="14.05" hidden="false" customHeight="true" outlineLevel="0" collapsed="false">
      <c r="A809" s="44" t="s">
        <v>380</v>
      </c>
      <c r="B809" s="44" t="s">
        <v>381</v>
      </c>
      <c r="C809" s="45" t="s">
        <v>248</v>
      </c>
      <c r="D809" s="45" t="s">
        <v>306</v>
      </c>
      <c r="E809" s="46"/>
      <c r="F809" s="47"/>
      <c r="G809" s="47"/>
      <c r="J809" s="23" t="n">
        <f aca="false">IF(AND(A809&lt;&gt;"",A808=""),J808+1,J808)</f>
        <v>51</v>
      </c>
      <c r="K809" s="23" t="str">
        <f aca="false">IF(C809="M.O.",G809,"")</f>
        <v/>
      </c>
      <c r="L809" s="23" t="str">
        <f aca="false">IF(AND(F809&lt;&gt;"",K809=""),G809,"")</f>
        <v/>
      </c>
      <c r="M809" s="23" t="str">
        <f aca="false">IF(AND(E809="",F809="",D809&lt;&gt;""),A809,"")</f>
        <v>03.01.16</v>
      </c>
      <c r="N809" s="23" t="n">
        <f aca="false">IF(M809&lt;&gt;"",SUMIF(J809:J838,J809,K809:K838),"")</f>
        <v>1.15</v>
      </c>
      <c r="O809" s="23" t="n">
        <f aca="false">IF(M809&lt;&gt;"",SUMIF(J809:J838,J809,L809:L838),"")</f>
        <v>22.79</v>
      </c>
      <c r="Q809" s="20" t="str">
        <f aca="false">IF(A809="PREÇO TOTAL (c/ taxa):",G809,"")</f>
        <v/>
      </c>
      <c r="AC809" s="22"/>
    </row>
    <row r="810" customFormat="false" ht="14.05" hidden="false" customHeight="true" outlineLevel="0" collapsed="false">
      <c r="A810" s="13" t="n">
        <v>6115</v>
      </c>
      <c r="B810" s="48" t="str">
        <f aca="false">VLOOKUP(A810,Insumos!$A$9:$E$160,2,FALSE())</f>
        <v>AJUDANTE</v>
      </c>
      <c r="C810" s="49" t="str">
        <f aca="false">VLOOKUP(A810,Insumos!$A$9:$E$160,3,FALSE())</f>
        <v>M.O.</v>
      </c>
      <c r="D810" s="49" t="str">
        <f aca="false">VLOOKUP(A810,Insumos!$A$9:$E$160,4,FALSE())</f>
        <v>H</v>
      </c>
      <c r="E810" s="46" t="n">
        <v>0.15</v>
      </c>
      <c r="F810" s="47" t="n">
        <f aca="false">VLOOKUP(A810,Insumos!$A$9:$E$160,5,FALSE())</f>
        <v>7.72</v>
      </c>
      <c r="G810" s="47" t="n">
        <f aca="false">TRUNC(E810*F810,2)</f>
        <v>1.15</v>
      </c>
      <c r="J810" s="23" t="n">
        <f aca="false">IF(AND(A810&lt;&gt;"",A809=""),J809+1,J809)</f>
        <v>51</v>
      </c>
      <c r="K810" s="23" t="n">
        <f aca="false">IF(C810="M.O.",G810,"")</f>
        <v>1.15</v>
      </c>
      <c r="L810" s="23" t="str">
        <f aca="false">IF(AND(F810&lt;&gt;"",K810=""),G810,"")</f>
        <v/>
      </c>
      <c r="M810" s="23" t="str">
        <f aca="false">IF(AND(E810="",F810="",D810&lt;&gt;""),A810,"")</f>
        <v/>
      </c>
      <c r="N810" s="23" t="str">
        <f aca="false">IF(M810&lt;&gt;"",SUMIF(J810:J839,J810,K810:K839),"")</f>
        <v/>
      </c>
      <c r="O810" s="23" t="str">
        <f aca="false">IF(M810&lt;&gt;"",SUMIF(J810:J839,J810,L810:L839),"")</f>
        <v/>
      </c>
      <c r="Q810" s="20" t="str">
        <f aca="false">IF(A810="PREÇO TOTAL (c/ taxa):",G810,"")</f>
        <v/>
      </c>
      <c r="AC810" s="22"/>
    </row>
    <row r="811" customFormat="false" ht="14.05" hidden="false" customHeight="true" outlineLevel="0" collapsed="false">
      <c r="A811" s="13" t="s">
        <v>119</v>
      </c>
      <c r="B811" s="48" t="str">
        <f aca="false">VLOOKUP(A811,Insumos!$A$9:$E$160,2,FALSE())</f>
        <v>Fita dupla face de alta resistência</v>
      </c>
      <c r="C811" s="49" t="str">
        <f aca="false">VLOOKUP(A811,Insumos!$A$9:$E$160,3,FALSE())</f>
        <v>MAT.</v>
      </c>
      <c r="D811" s="49" t="str">
        <f aca="false">VLOOKUP(A811,Insumos!$A$9:$E$160,4,FALSE())</f>
        <v>M</v>
      </c>
      <c r="E811" s="46" t="n">
        <v>0.3</v>
      </c>
      <c r="F811" s="47" t="n">
        <f aca="false">VLOOKUP(A811,Insumos!$A$9:$E$160,5,FALSE())</f>
        <v>9.3</v>
      </c>
      <c r="G811" s="47" t="n">
        <f aca="false">TRUNC(E811*F811,2)</f>
        <v>2.79</v>
      </c>
      <c r="J811" s="23" t="n">
        <f aca="false">IF(AND(A811&lt;&gt;"",A810=""),J810+1,J810)</f>
        <v>51</v>
      </c>
      <c r="K811" s="23" t="str">
        <f aca="false">IF(C811="M.O.",G811,"")</f>
        <v/>
      </c>
      <c r="L811" s="23" t="n">
        <f aca="false">IF(AND(F811&lt;&gt;"",K811=""),G811,"")</f>
        <v>2.79</v>
      </c>
      <c r="M811" s="23" t="str">
        <f aca="false">IF(AND(E811="",F811="",D811&lt;&gt;""),A811,"")</f>
        <v/>
      </c>
      <c r="N811" s="23" t="str">
        <f aca="false">IF(M811&lt;&gt;"",SUMIF(J811:J840,J811,K811:K840),"")</f>
        <v/>
      </c>
      <c r="O811" s="23" t="str">
        <f aca="false">IF(M811&lt;&gt;"",SUMIF(J811:J840,J811,L811:L840),"")</f>
        <v/>
      </c>
      <c r="Q811" s="20" t="str">
        <f aca="false">IF(A811="PREÇO TOTAL (c/ taxa):",G811,"")</f>
        <v/>
      </c>
      <c r="AC811" s="22"/>
    </row>
    <row r="812" customFormat="false" ht="25.35" hidden="false" customHeight="true" outlineLevel="0" collapsed="false">
      <c r="A812" s="13" t="s">
        <v>145</v>
      </c>
      <c r="B812" s="48" t="str">
        <f aca="false">VLOOKUP(A812,Insumos!$A$9:$E$160,2,FALSE())</f>
        <v>Placa de plástico rígido, c/ pictograma conforme projeto - Tipo 23 - 224x224mm</v>
      </c>
      <c r="C812" s="49" t="str">
        <f aca="false">VLOOKUP(A812,Insumos!$A$9:$E$160,3,FALSE())</f>
        <v>MAT.</v>
      </c>
      <c r="D812" s="49" t="str">
        <f aca="false">VLOOKUP(A812,Insumos!$A$9:$E$160,4,FALSE())</f>
        <v>UN</v>
      </c>
      <c r="E812" s="46" t="n">
        <v>1</v>
      </c>
      <c r="F812" s="47" t="n">
        <f aca="false">VLOOKUP(A812,Insumos!$A$9:$E$160,5,FALSE())</f>
        <v>20</v>
      </c>
      <c r="G812" s="47" t="n">
        <f aca="false">TRUNC(E812*F812,2)</f>
        <v>20</v>
      </c>
      <c r="J812" s="23" t="n">
        <f aca="false">IF(AND(A812&lt;&gt;"",A811=""),J811+1,J811)</f>
        <v>51</v>
      </c>
      <c r="K812" s="23" t="str">
        <f aca="false">IF(C812="M.O.",G812,"")</f>
        <v/>
      </c>
      <c r="L812" s="23" t="n">
        <f aca="false">IF(AND(F812&lt;&gt;"",K812=""),G812,"")</f>
        <v>20</v>
      </c>
      <c r="M812" s="23" t="str">
        <f aca="false">IF(AND(E812="",F812="",D812&lt;&gt;""),A812,"")</f>
        <v/>
      </c>
      <c r="N812" s="23" t="str">
        <f aca="false">IF(M812&lt;&gt;"",SUMIF(J812:J841,J812,K812:K841),"")</f>
        <v/>
      </c>
      <c r="O812" s="23" t="str">
        <f aca="false">IF(M812&lt;&gt;"",SUMIF(J812:J841,J812,L812:L841),"")</f>
        <v/>
      </c>
      <c r="Q812" s="20" t="str">
        <f aca="false">IF(A812="PREÇO TOTAL (c/ taxa):",G812,"")</f>
        <v/>
      </c>
      <c r="AC812" s="22"/>
    </row>
    <row r="813" customFormat="false" ht="14.05" hidden="false" customHeight="true" outlineLevel="0" collapsed="false">
      <c r="A813" s="50" t="s">
        <v>229</v>
      </c>
      <c r="B813" s="50"/>
      <c r="C813" s="50"/>
      <c r="D813" s="50"/>
      <c r="E813" s="50"/>
      <c r="F813" s="50"/>
      <c r="G813" s="51" t="n">
        <f aca="false">SUMIF(J764:J812,J813,K764:K812)</f>
        <v>1.15</v>
      </c>
      <c r="J813" s="23" t="n">
        <f aca="false">IF(AND(A813&lt;&gt;"",A812=""),J812+1,J812)</f>
        <v>51</v>
      </c>
      <c r="K813" s="23" t="str">
        <f aca="false">IF(C813="M.O.",G813,"")</f>
        <v/>
      </c>
      <c r="L813" s="23" t="str">
        <f aca="false">IF(AND(F813&lt;&gt;"",K813=""),G813,"")</f>
        <v/>
      </c>
      <c r="M813" s="23" t="str">
        <f aca="false">IF(AND(E813="",F813="",D813&lt;&gt;""),A813,"")</f>
        <v/>
      </c>
      <c r="N813" s="23" t="str">
        <f aca="false">IF(M813&lt;&gt;"",SUMIF(J813:J842,J813,K813:K842),"")</f>
        <v/>
      </c>
      <c r="O813" s="23" t="str">
        <f aca="false">IF(M813&lt;&gt;"",SUMIF(J813:J842,J813,L813:L842),"")</f>
        <v/>
      </c>
      <c r="Q813" s="20" t="str">
        <f aca="false">IF(A813="PREÇO TOTAL (c/ taxa):",G813,"")</f>
        <v/>
      </c>
      <c r="AC813" s="22"/>
    </row>
    <row r="814" customFormat="false" ht="14.05" hidden="false" customHeight="true" outlineLevel="0" collapsed="false">
      <c r="A814" s="50" t="s">
        <v>232</v>
      </c>
      <c r="B814" s="50"/>
      <c r="C814" s="50"/>
      <c r="D814" s="50"/>
      <c r="E814" s="50"/>
      <c r="F814" s="50"/>
      <c r="G814" s="51" t="n">
        <f aca="false">SUMIF(J765:J813,J814,L765:L813)</f>
        <v>22.79</v>
      </c>
      <c r="J814" s="23" t="n">
        <f aca="false">IF(AND(A814&lt;&gt;"",A813=""),J813+1,J813)</f>
        <v>51</v>
      </c>
      <c r="K814" s="23" t="str">
        <f aca="false">IF(C814="M.O.",G814,"")</f>
        <v/>
      </c>
      <c r="L814" s="23" t="str">
        <f aca="false">IF(AND(F814&lt;&gt;"",K814=""),G814,"")</f>
        <v/>
      </c>
      <c r="M814" s="23" t="str">
        <f aca="false">IF(AND(E814="",F814="",D814&lt;&gt;""),A814,"")</f>
        <v/>
      </c>
      <c r="N814" s="23" t="str">
        <f aca="false">IF(M814&lt;&gt;"",SUMIF(J814:J843,J814,K814:K843),"")</f>
        <v/>
      </c>
      <c r="O814" s="23" t="str">
        <f aca="false">IF(M814&lt;&gt;"",SUMIF(J814:J843,J814,L814:L843),"")</f>
        <v/>
      </c>
      <c r="Q814" s="20" t="str">
        <f aca="false">IF(A814="PREÇO TOTAL (c/ taxa):",G814,"")</f>
        <v/>
      </c>
      <c r="AC814" s="22"/>
    </row>
    <row r="815" customFormat="false" ht="14.05" hidden="false" customHeight="true" outlineLevel="0" collapsed="false">
      <c r="A815" s="50" t="s">
        <v>250</v>
      </c>
      <c r="B815" s="50"/>
      <c r="C815" s="50"/>
      <c r="D815" s="50"/>
      <c r="E815" s="50"/>
      <c r="F815" s="50"/>
      <c r="G815" s="51" t="n">
        <f aca="false">SUM(G813:G814)</f>
        <v>23.94</v>
      </c>
      <c r="J815" s="23" t="n">
        <f aca="false">IF(AND(A815&lt;&gt;"",A814=""),J814+1,J814)</f>
        <v>51</v>
      </c>
      <c r="K815" s="23" t="str">
        <f aca="false">IF(C815="M.O.",G815,"")</f>
        <v/>
      </c>
      <c r="L815" s="23" t="str">
        <f aca="false">IF(AND(F815&lt;&gt;"",K815=""),G815,"")</f>
        <v/>
      </c>
      <c r="M815" s="23" t="str">
        <f aca="false">IF(AND(E815="",F815="",D815&lt;&gt;""),A815,"")</f>
        <v/>
      </c>
      <c r="N815" s="23" t="str">
        <f aca="false">IF(M815&lt;&gt;"",SUMIF(J815:J844,J815,K815:K844),"")</f>
        <v/>
      </c>
      <c r="O815" s="23" t="str">
        <f aca="false">IF(M815&lt;&gt;"",SUMIF(J815:J844,J815,L815:L844),"")</f>
        <v/>
      </c>
      <c r="Q815" s="20" t="str">
        <f aca="false">IF(A815="PREÇO TOTAL (c/ taxa):",G815,"")</f>
        <v/>
      </c>
      <c r="AC815" s="22"/>
    </row>
    <row r="816" customFormat="false" ht="14.05" hidden="false" customHeight="true" outlineLevel="0" collapsed="false">
      <c r="A816" s="50" t="s">
        <v>251</v>
      </c>
      <c r="B816" s="50"/>
      <c r="C816" s="50"/>
      <c r="D816" s="50"/>
      <c r="E816" s="50"/>
      <c r="F816" s="50"/>
      <c r="G816" s="51" t="n">
        <v>0</v>
      </c>
      <c r="J816" s="23" t="n">
        <f aca="false">IF(AND(A816&lt;&gt;"",A815=""),J815+1,J815)</f>
        <v>51</v>
      </c>
      <c r="K816" s="23" t="str">
        <f aca="false">IF(C816="M.O.",G816,"")</f>
        <v/>
      </c>
      <c r="L816" s="23" t="str">
        <f aca="false">IF(AND(F816&lt;&gt;"",K816=""),G816,"")</f>
        <v/>
      </c>
      <c r="M816" s="23" t="str">
        <f aca="false">IF(AND(E816="",F816="",D816&lt;&gt;""),A816,"")</f>
        <v/>
      </c>
      <c r="N816" s="23" t="str">
        <f aca="false">IF(M816&lt;&gt;"",SUMIF(J816:J845,J816,K816:K845),"")</f>
        <v/>
      </c>
      <c r="O816" s="23" t="str">
        <f aca="false">IF(M816&lt;&gt;"",SUMIF(J816:J845,J816,L816:L845),"")</f>
        <v/>
      </c>
      <c r="Q816" s="20" t="str">
        <f aca="false">IF(A816="PREÇO TOTAL (c/ taxa):",G816,"")</f>
        <v/>
      </c>
      <c r="AC816" s="22"/>
    </row>
    <row r="817" customFormat="false" ht="14.05" hidden="false" customHeight="true" outlineLevel="0" collapsed="false">
      <c r="A817" s="50" t="s">
        <v>252</v>
      </c>
      <c r="B817" s="50"/>
      <c r="C817" s="50"/>
      <c r="D817" s="50"/>
      <c r="E817" s="50"/>
      <c r="F817" s="50"/>
      <c r="G817" s="51" t="n">
        <f aca="false">TRUNC(G815*$G$9,2)</f>
        <v>6.03</v>
      </c>
      <c r="J817" s="23" t="n">
        <f aca="false">IF(AND(A817&lt;&gt;"",A816=""),J816+1,J816)</f>
        <v>51</v>
      </c>
      <c r="K817" s="23" t="str">
        <f aca="false">IF(C817="M.O.",G817,"")</f>
        <v/>
      </c>
      <c r="L817" s="23" t="str">
        <f aca="false">IF(AND(F817&lt;&gt;"",K817=""),G817,"")</f>
        <v/>
      </c>
      <c r="M817" s="23" t="str">
        <f aca="false">IF(AND(E817="",F817="",D817&lt;&gt;""),A817,"")</f>
        <v/>
      </c>
      <c r="N817" s="23" t="str">
        <f aca="false">IF(M817&lt;&gt;"",SUMIF(J817:J846,J817,K817:K846),"")</f>
        <v/>
      </c>
      <c r="O817" s="23" t="str">
        <f aca="false">IF(M817&lt;&gt;"",SUMIF(J817:J846,J817,L817:L846),"")</f>
        <v/>
      </c>
      <c r="Q817" s="20" t="str">
        <f aca="false">IF(A817="PREÇO TOTAL (c/ taxa):",G817,"")</f>
        <v/>
      </c>
      <c r="AC817" s="22"/>
    </row>
    <row r="818" customFormat="false" ht="14.05" hidden="false" customHeight="true" outlineLevel="0" collapsed="false">
      <c r="A818" s="50" t="s">
        <v>253</v>
      </c>
      <c r="B818" s="50"/>
      <c r="C818" s="50"/>
      <c r="D818" s="50"/>
      <c r="E818" s="50"/>
      <c r="F818" s="50"/>
      <c r="G818" s="51" t="n">
        <v>0</v>
      </c>
      <c r="J818" s="23" t="n">
        <f aca="false">IF(AND(A818&lt;&gt;"",A817=""),J817+1,J817)</f>
        <v>51</v>
      </c>
      <c r="K818" s="23" t="str">
        <f aca="false">IF(C818="M.O.",G818,"")</f>
        <v/>
      </c>
      <c r="L818" s="23" t="str">
        <f aca="false">IF(AND(F818&lt;&gt;"",K818=""),G818,"")</f>
        <v/>
      </c>
      <c r="M818" s="23" t="str">
        <f aca="false">IF(AND(E818="",F818="",D818&lt;&gt;""),A818,"")</f>
        <v/>
      </c>
      <c r="N818" s="23" t="str">
        <f aca="false">IF(M818&lt;&gt;"",SUMIF(J818:J847,J818,K818:K847),"")</f>
        <v/>
      </c>
      <c r="O818" s="23" t="str">
        <f aca="false">IF(M818&lt;&gt;"",SUMIF(J818:J847,J818,L818:L847),"")</f>
        <v/>
      </c>
      <c r="Q818" s="20" t="str">
        <f aca="false">IF(A818="PREÇO TOTAL (c/ taxa):",G818,"")</f>
        <v/>
      </c>
      <c r="AC818" s="22"/>
    </row>
    <row r="819" customFormat="false" ht="14.05" hidden="false" customHeight="true" outlineLevel="0" collapsed="false">
      <c r="A819" s="50" t="s">
        <v>254</v>
      </c>
      <c r="B819" s="50"/>
      <c r="C819" s="50"/>
      <c r="D819" s="50"/>
      <c r="E819" s="50"/>
      <c r="F819" s="50"/>
      <c r="G819" s="51" t="n">
        <f aca="false">SUM(G816:G818)</f>
        <v>6.03</v>
      </c>
      <c r="J819" s="23" t="n">
        <f aca="false">IF(AND(A819&lt;&gt;"",A818=""),J818+1,J818)</f>
        <v>51</v>
      </c>
      <c r="K819" s="23" t="str">
        <f aca="false">IF(C819="M.O.",G819,"")</f>
        <v/>
      </c>
      <c r="L819" s="23" t="str">
        <f aca="false">IF(AND(F819&lt;&gt;"",K819=""),G819,"")</f>
        <v/>
      </c>
      <c r="M819" s="23" t="str">
        <f aca="false">IF(AND(E819="",F819="",D819&lt;&gt;""),A819,"")</f>
        <v/>
      </c>
      <c r="N819" s="23" t="str">
        <f aca="false">IF(M819&lt;&gt;"",SUMIF(J819:J848,J819,K819:K848),"")</f>
        <v/>
      </c>
      <c r="O819" s="23" t="str">
        <f aca="false">IF(M819&lt;&gt;"",SUMIF(J819:J848,J819,L819:L848),"")</f>
        <v/>
      </c>
      <c r="Q819" s="20" t="str">
        <f aca="false">IF(A819="PREÇO TOTAL (c/ taxa):",G819,"")</f>
        <v/>
      </c>
      <c r="AC819" s="22"/>
    </row>
    <row r="820" customFormat="false" ht="14.05" hidden="false" customHeight="true" outlineLevel="0" collapsed="false">
      <c r="A820" s="50" t="s">
        <v>256</v>
      </c>
      <c r="B820" s="50"/>
      <c r="C820" s="50"/>
      <c r="D820" s="50"/>
      <c r="E820" s="50"/>
      <c r="F820" s="50"/>
      <c r="G820" s="51" t="n">
        <f aca="false">G815+G819</f>
        <v>29.97</v>
      </c>
      <c r="J820" s="23" t="n">
        <f aca="false">IF(AND(A820&lt;&gt;"",A819=""),J819+1,J819)</f>
        <v>51</v>
      </c>
      <c r="K820" s="23" t="str">
        <f aca="false">IF(C820="M.O.",G820,"")</f>
        <v/>
      </c>
      <c r="L820" s="23" t="str">
        <f aca="false">IF(AND(F820&lt;&gt;"",K820=""),G820,"")</f>
        <v/>
      </c>
      <c r="M820" s="23" t="str">
        <f aca="false">IF(AND(E820="",F820="",D820&lt;&gt;""),A820,"")</f>
        <v/>
      </c>
      <c r="N820" s="23" t="str">
        <f aca="false">IF(M820&lt;&gt;"",SUMIF(J820:J849,J820,K820:K849),"")</f>
        <v/>
      </c>
      <c r="O820" s="23" t="str">
        <f aca="false">IF(M820&lt;&gt;"",SUMIF(J820:J849,J820,L820:L849),"")</f>
        <v/>
      </c>
      <c r="Q820" s="20" t="str">
        <f aca="false">IF(A820="PREÇO TOTAL (c/ taxa):",G820,"")</f>
        <v/>
      </c>
      <c r="AC820" s="22"/>
    </row>
    <row r="821" customFormat="false" ht="14.05" hidden="false" customHeight="true" outlineLevel="0" collapsed="false">
      <c r="A821" s="50" t="s">
        <v>257</v>
      </c>
      <c r="B821" s="50"/>
      <c r="C821" s="50"/>
      <c r="D821" s="50"/>
      <c r="E821" s="50"/>
      <c r="F821" s="50"/>
      <c r="G821" s="51" t="n">
        <v>19</v>
      </c>
      <c r="J821" s="23" t="n">
        <f aca="false">IF(AND(A821&lt;&gt;"",A820=""),J820+1,J820)</f>
        <v>51</v>
      </c>
      <c r="K821" s="23" t="str">
        <f aca="false">IF(C821="M.O.",G821,"")</f>
        <v/>
      </c>
      <c r="L821" s="23" t="str">
        <f aca="false">IF(AND(F821&lt;&gt;"",K821=""),G821,"")</f>
        <v/>
      </c>
      <c r="M821" s="23" t="str">
        <f aca="false">IF(AND(E821="",F821="",D821&lt;&gt;""),A821,"")</f>
        <v/>
      </c>
      <c r="N821" s="23" t="str">
        <f aca="false">IF(M821&lt;&gt;"",SUMIF(J821:J850,J821,K821:K850),"")</f>
        <v/>
      </c>
      <c r="O821" s="23" t="str">
        <f aca="false">IF(M821&lt;&gt;"",SUMIF(J821:J850,J821,L821:L850),"")</f>
        <v/>
      </c>
      <c r="Q821" s="20" t="str">
        <f aca="false">IF(A821="PREÇO TOTAL (c/ taxa):",G821,"")</f>
        <v/>
      </c>
      <c r="AC821" s="22"/>
    </row>
    <row r="822" customFormat="false" ht="14.05" hidden="false" customHeight="true" outlineLevel="0" collapsed="false">
      <c r="A822" s="50" t="s">
        <v>258</v>
      </c>
      <c r="B822" s="50"/>
      <c r="C822" s="50"/>
      <c r="D822" s="50"/>
      <c r="E822" s="50"/>
      <c r="F822" s="50"/>
      <c r="G822" s="51" t="n">
        <f aca="false">TRUNC(G821*G820,2)</f>
        <v>569.43</v>
      </c>
      <c r="J822" s="23" t="n">
        <f aca="false">IF(AND(A822&lt;&gt;"",A821=""),J821+1,J821)</f>
        <v>51</v>
      </c>
      <c r="K822" s="23" t="str">
        <f aca="false">IF(C822="M.O.",G822,"")</f>
        <v/>
      </c>
      <c r="L822" s="23" t="str">
        <f aca="false">IF(AND(F822&lt;&gt;"",K822=""),G822,"")</f>
        <v/>
      </c>
      <c r="M822" s="23" t="str">
        <f aca="false">IF(AND(E822="",F822="",D822&lt;&gt;""),A822,"")</f>
        <v/>
      </c>
      <c r="N822" s="23" t="str">
        <f aca="false">IF(M822&lt;&gt;"",SUMIF(J822:J851,J822,K822:K851),"")</f>
        <v/>
      </c>
      <c r="O822" s="23" t="str">
        <f aca="false">IF(M822&lt;&gt;"",SUMIF(J822:J851,J822,L822:L851),"")</f>
        <v/>
      </c>
      <c r="Q822" s="20" t="n">
        <f aca="false">IF(A822="PREÇO TOTAL (c/ taxa):",G822,"")</f>
        <v>569.43</v>
      </c>
      <c r="AC822" s="22"/>
    </row>
    <row r="823" customFormat="false" ht="14.05" hidden="false" customHeight="true" outlineLevel="0" collapsed="false">
      <c r="A823" s="52"/>
      <c r="B823" s="52"/>
      <c r="C823" s="52"/>
      <c r="D823" s="52"/>
      <c r="E823" s="52"/>
      <c r="F823" s="52"/>
      <c r="G823" s="52"/>
      <c r="J823" s="23" t="n">
        <f aca="false">IF(AND(A823&lt;&gt;"",A822=""),J822+1,J822)</f>
        <v>51</v>
      </c>
      <c r="K823" s="23" t="str">
        <f aca="false">IF(C823="M.O.",G823,"")</f>
        <v/>
      </c>
      <c r="L823" s="23" t="str">
        <f aca="false">IF(AND(F823&lt;&gt;"",K823=""),G823,"")</f>
        <v/>
      </c>
      <c r="M823" s="23" t="str">
        <f aca="false">IF(AND(E823="",F823="",D823&lt;&gt;""),A823,"")</f>
        <v/>
      </c>
      <c r="N823" s="23" t="str">
        <f aca="false">IF(M823&lt;&gt;"",SUMIF(J823:J852,J823,K823:K852),"")</f>
        <v/>
      </c>
      <c r="O823" s="23" t="str">
        <f aca="false">IF(M823&lt;&gt;"",SUMIF(J823:J852,J823,L823:L852),"")</f>
        <v/>
      </c>
      <c r="Q823" s="20" t="str">
        <f aca="false">IF(A823="PREÇO TOTAL (c/ taxa):",G823,"")</f>
        <v/>
      </c>
      <c r="AC823" s="22"/>
    </row>
    <row r="824" customFormat="false" ht="14.05" hidden="false" customHeight="true" outlineLevel="0" collapsed="false">
      <c r="A824" s="44" t="s">
        <v>382</v>
      </c>
      <c r="B824" s="44" t="s">
        <v>383</v>
      </c>
      <c r="C824" s="45" t="s">
        <v>248</v>
      </c>
      <c r="D824" s="45" t="s">
        <v>306</v>
      </c>
      <c r="E824" s="46"/>
      <c r="F824" s="47"/>
      <c r="G824" s="47"/>
      <c r="J824" s="23" t="n">
        <f aca="false">IF(AND(A824&lt;&gt;"",A823=""),J823+1,J823)</f>
        <v>52</v>
      </c>
      <c r="K824" s="23" t="str">
        <f aca="false">IF(C824="M.O.",G824,"")</f>
        <v/>
      </c>
      <c r="L824" s="23" t="str">
        <f aca="false">IF(AND(F824&lt;&gt;"",K824=""),G824,"")</f>
        <v/>
      </c>
      <c r="M824" s="23" t="str">
        <f aca="false">IF(AND(E824="",F824="",D824&lt;&gt;""),A824,"")</f>
        <v>03.01.17</v>
      </c>
      <c r="N824" s="23" t="n">
        <f aca="false">IF(M824&lt;&gt;"",SUMIF(J824:J853,J824,K824:K853),"")</f>
        <v>1.15</v>
      </c>
      <c r="O824" s="23" t="n">
        <f aca="false">IF(M824&lt;&gt;"",SUMIF(J824:J853,J824,L824:L853),"")</f>
        <v>27.79</v>
      </c>
      <c r="Q824" s="20" t="str">
        <f aca="false">IF(A824="PREÇO TOTAL (c/ taxa):",G824,"")</f>
        <v/>
      </c>
      <c r="AC824" s="22"/>
    </row>
    <row r="825" customFormat="false" ht="14.05" hidden="false" customHeight="true" outlineLevel="0" collapsed="false">
      <c r="A825" s="13" t="n">
        <v>6115</v>
      </c>
      <c r="B825" s="48" t="str">
        <f aca="false">VLOOKUP(A825,Insumos!$A$9:$E$160,2,FALSE())</f>
        <v>AJUDANTE</v>
      </c>
      <c r="C825" s="49" t="str">
        <f aca="false">VLOOKUP(A825,Insumos!$A$9:$E$160,3,FALSE())</f>
        <v>M.O.</v>
      </c>
      <c r="D825" s="49" t="str">
        <f aca="false">VLOOKUP(A825,Insumos!$A$9:$E$160,4,FALSE())</f>
        <v>H</v>
      </c>
      <c r="E825" s="46" t="n">
        <v>0.15</v>
      </c>
      <c r="F825" s="47" t="n">
        <f aca="false">VLOOKUP(A825,Insumos!$A$9:$E$160,5,FALSE())</f>
        <v>7.72</v>
      </c>
      <c r="G825" s="47" t="n">
        <f aca="false">TRUNC(E825*F825,2)</f>
        <v>1.15</v>
      </c>
      <c r="J825" s="23" t="n">
        <f aca="false">IF(AND(A825&lt;&gt;"",A824=""),J824+1,J824)</f>
        <v>52</v>
      </c>
      <c r="K825" s="23" t="n">
        <f aca="false">IF(C825="M.O.",G825,"")</f>
        <v>1.15</v>
      </c>
      <c r="L825" s="23" t="str">
        <f aca="false">IF(AND(F825&lt;&gt;"",K825=""),G825,"")</f>
        <v/>
      </c>
      <c r="M825" s="23" t="str">
        <f aca="false">IF(AND(E825="",F825="",D825&lt;&gt;""),A825,"")</f>
        <v/>
      </c>
      <c r="N825" s="23" t="str">
        <f aca="false">IF(M825&lt;&gt;"",SUMIF(J825:J854,J825,K825:K854),"")</f>
        <v/>
      </c>
      <c r="O825" s="23" t="str">
        <f aca="false">IF(M825&lt;&gt;"",SUMIF(J825:J854,J825,L825:L854),"")</f>
        <v/>
      </c>
      <c r="Q825" s="20" t="str">
        <f aca="false">IF(A825="PREÇO TOTAL (c/ taxa):",G825,"")</f>
        <v/>
      </c>
      <c r="AC825" s="22"/>
    </row>
    <row r="826" customFormat="false" ht="14.05" hidden="false" customHeight="true" outlineLevel="0" collapsed="false">
      <c r="A826" s="13" t="s">
        <v>119</v>
      </c>
      <c r="B826" s="48" t="str">
        <f aca="false">VLOOKUP(A826,Insumos!$A$9:$E$160,2,FALSE())</f>
        <v>Fita dupla face de alta resistência</v>
      </c>
      <c r="C826" s="49" t="str">
        <f aca="false">VLOOKUP(A826,Insumos!$A$9:$E$160,3,FALSE())</f>
        <v>MAT.</v>
      </c>
      <c r="D826" s="49" t="str">
        <f aca="false">VLOOKUP(A826,Insumos!$A$9:$E$160,4,FALSE())</f>
        <v>M</v>
      </c>
      <c r="E826" s="46" t="n">
        <v>0.3</v>
      </c>
      <c r="F826" s="47" t="n">
        <f aca="false">VLOOKUP(A826,Insumos!$A$9:$E$160,5,FALSE())</f>
        <v>9.3</v>
      </c>
      <c r="G826" s="47" t="n">
        <f aca="false">TRUNC(E826*F826,2)</f>
        <v>2.79</v>
      </c>
      <c r="J826" s="23" t="n">
        <f aca="false">IF(AND(A826&lt;&gt;"",A825=""),J825+1,J825)</f>
        <v>52</v>
      </c>
      <c r="K826" s="23" t="str">
        <f aca="false">IF(C826="M.O.",G826,"")</f>
        <v/>
      </c>
      <c r="L826" s="23" t="n">
        <f aca="false">IF(AND(F826&lt;&gt;"",K826=""),G826,"")</f>
        <v>2.79</v>
      </c>
      <c r="M826" s="23" t="str">
        <f aca="false">IF(AND(E826="",F826="",D826&lt;&gt;""),A826,"")</f>
        <v/>
      </c>
      <c r="N826" s="23" t="str">
        <f aca="false">IF(M826&lt;&gt;"",SUMIF(J826:J855,J826,K826:K855),"")</f>
        <v/>
      </c>
      <c r="O826" s="23" t="str">
        <f aca="false">IF(M826&lt;&gt;"",SUMIF(J826:J855,J826,L826:L855),"")</f>
        <v/>
      </c>
      <c r="Q826" s="20" t="str">
        <f aca="false">IF(A826="PREÇO TOTAL (c/ taxa):",G826,"")</f>
        <v/>
      </c>
      <c r="AC826" s="22"/>
    </row>
    <row r="827" customFormat="false" ht="25.35" hidden="false" customHeight="true" outlineLevel="0" collapsed="false">
      <c r="A827" s="13" t="s">
        <v>147</v>
      </c>
      <c r="B827" s="48" t="str">
        <f aca="false">VLOOKUP(A827,Insumos!$A$9:$E$160,2,FALSE())</f>
        <v>Placa de plástico rígido, c/ pictograma conforme projeto - Tipo 23 - 358x358mm</v>
      </c>
      <c r="C827" s="49" t="str">
        <f aca="false">VLOOKUP(A827,Insumos!$A$9:$E$160,3,FALSE())</f>
        <v>MAT.</v>
      </c>
      <c r="D827" s="49" t="str">
        <f aca="false">VLOOKUP(A827,Insumos!$A$9:$E$160,4,FALSE())</f>
        <v>UN</v>
      </c>
      <c r="E827" s="46" t="n">
        <v>1</v>
      </c>
      <c r="F827" s="47" t="n">
        <f aca="false">VLOOKUP(A827,Insumos!$A$9:$E$160,5,FALSE())</f>
        <v>25</v>
      </c>
      <c r="G827" s="47" t="n">
        <f aca="false">TRUNC(E827*F827,2)</f>
        <v>25</v>
      </c>
      <c r="J827" s="23" t="n">
        <f aca="false">IF(AND(A827&lt;&gt;"",A826=""),J826+1,J826)</f>
        <v>52</v>
      </c>
      <c r="K827" s="23" t="str">
        <f aca="false">IF(C827="M.O.",G827,"")</f>
        <v/>
      </c>
      <c r="L827" s="23" t="n">
        <f aca="false">IF(AND(F827&lt;&gt;"",K827=""),G827,"")</f>
        <v>25</v>
      </c>
      <c r="M827" s="23" t="str">
        <f aca="false">IF(AND(E827="",F827="",D827&lt;&gt;""),A827,"")</f>
        <v/>
      </c>
      <c r="N827" s="23" t="str">
        <f aca="false">IF(M827&lt;&gt;"",SUMIF(J827:J856,J827,K827:K856),"")</f>
        <v/>
      </c>
      <c r="O827" s="23" t="str">
        <f aca="false">IF(M827&lt;&gt;"",SUMIF(J827:J856,J827,L827:L856),"")</f>
        <v/>
      </c>
      <c r="Q827" s="20" t="str">
        <f aca="false">IF(A827="PREÇO TOTAL (c/ taxa):",G827,"")</f>
        <v/>
      </c>
      <c r="AC827" s="22"/>
    </row>
    <row r="828" customFormat="false" ht="14.05" hidden="false" customHeight="true" outlineLevel="0" collapsed="false">
      <c r="A828" s="50" t="s">
        <v>229</v>
      </c>
      <c r="B828" s="50"/>
      <c r="C828" s="50"/>
      <c r="D828" s="50"/>
      <c r="E828" s="50"/>
      <c r="F828" s="50"/>
      <c r="G828" s="51" t="n">
        <f aca="false">SUMIF(J779:J827,J828,K779:K827)</f>
        <v>1.15</v>
      </c>
      <c r="J828" s="23" t="n">
        <f aca="false">IF(AND(A828&lt;&gt;"",A827=""),J827+1,J827)</f>
        <v>52</v>
      </c>
      <c r="K828" s="23" t="str">
        <f aca="false">IF(C828="M.O.",G828,"")</f>
        <v/>
      </c>
      <c r="L828" s="23" t="str">
        <f aca="false">IF(AND(F828&lt;&gt;"",K828=""),G828,"")</f>
        <v/>
      </c>
      <c r="M828" s="23" t="str">
        <f aca="false">IF(AND(E828="",F828="",D828&lt;&gt;""),A828,"")</f>
        <v/>
      </c>
      <c r="N828" s="23" t="str">
        <f aca="false">IF(M828&lt;&gt;"",SUMIF(J828:J857,J828,K828:K857),"")</f>
        <v/>
      </c>
      <c r="O828" s="23" t="str">
        <f aca="false">IF(M828&lt;&gt;"",SUMIF(J828:J857,J828,L828:L857),"")</f>
        <v/>
      </c>
      <c r="Q828" s="20" t="str">
        <f aca="false">IF(A828="PREÇO TOTAL (c/ taxa):",G828,"")</f>
        <v/>
      </c>
      <c r="AC828" s="22"/>
    </row>
    <row r="829" customFormat="false" ht="14.05" hidden="false" customHeight="true" outlineLevel="0" collapsed="false">
      <c r="A829" s="50" t="s">
        <v>232</v>
      </c>
      <c r="B829" s="50"/>
      <c r="C829" s="50"/>
      <c r="D829" s="50"/>
      <c r="E829" s="50"/>
      <c r="F829" s="50"/>
      <c r="G829" s="51" t="n">
        <f aca="false">SUMIF(J780:J828,J829,L780:L828)</f>
        <v>27.79</v>
      </c>
      <c r="J829" s="23" t="n">
        <f aca="false">IF(AND(A829&lt;&gt;"",A828=""),J828+1,J828)</f>
        <v>52</v>
      </c>
      <c r="K829" s="23" t="str">
        <f aca="false">IF(C829="M.O.",G829,"")</f>
        <v/>
      </c>
      <c r="L829" s="23" t="str">
        <f aca="false">IF(AND(F829&lt;&gt;"",K829=""),G829,"")</f>
        <v/>
      </c>
      <c r="M829" s="23" t="str">
        <f aca="false">IF(AND(E829="",F829="",D829&lt;&gt;""),A829,"")</f>
        <v/>
      </c>
      <c r="N829" s="23" t="str">
        <f aca="false">IF(M829&lt;&gt;"",SUMIF(J829:J858,J829,K829:K858),"")</f>
        <v/>
      </c>
      <c r="O829" s="23" t="str">
        <f aca="false">IF(M829&lt;&gt;"",SUMIF(J829:J858,J829,L829:L858),"")</f>
        <v/>
      </c>
      <c r="Q829" s="20" t="str">
        <f aca="false">IF(A829="PREÇO TOTAL (c/ taxa):",G829,"")</f>
        <v/>
      </c>
      <c r="AC829" s="22"/>
    </row>
    <row r="830" customFormat="false" ht="14.05" hidden="false" customHeight="true" outlineLevel="0" collapsed="false">
      <c r="A830" s="50" t="s">
        <v>250</v>
      </c>
      <c r="B830" s="50"/>
      <c r="C830" s="50"/>
      <c r="D830" s="50"/>
      <c r="E830" s="50"/>
      <c r="F830" s="50"/>
      <c r="G830" s="51" t="n">
        <f aca="false">SUM(G828:G829)</f>
        <v>28.94</v>
      </c>
      <c r="J830" s="23" t="n">
        <f aca="false">IF(AND(A830&lt;&gt;"",A829=""),J829+1,J829)</f>
        <v>52</v>
      </c>
      <c r="K830" s="23" t="str">
        <f aca="false">IF(C830="M.O.",G830,"")</f>
        <v/>
      </c>
      <c r="L830" s="23" t="str">
        <f aca="false">IF(AND(F830&lt;&gt;"",K830=""),G830,"")</f>
        <v/>
      </c>
      <c r="M830" s="23" t="str">
        <f aca="false">IF(AND(E830="",F830="",D830&lt;&gt;""),A830,"")</f>
        <v/>
      </c>
      <c r="N830" s="23" t="str">
        <f aca="false">IF(M830&lt;&gt;"",SUMIF(J830:J859,J830,K830:K859),"")</f>
        <v/>
      </c>
      <c r="O830" s="23" t="str">
        <f aca="false">IF(M830&lt;&gt;"",SUMIF(J830:J859,J830,L830:L859),"")</f>
        <v/>
      </c>
      <c r="Q830" s="20" t="str">
        <f aca="false">IF(A830="PREÇO TOTAL (c/ taxa):",G830,"")</f>
        <v/>
      </c>
      <c r="AC830" s="22"/>
    </row>
    <row r="831" customFormat="false" ht="14.05" hidden="false" customHeight="true" outlineLevel="0" collapsed="false">
      <c r="A831" s="50" t="s">
        <v>251</v>
      </c>
      <c r="B831" s="50"/>
      <c r="C831" s="50"/>
      <c r="D831" s="50"/>
      <c r="E831" s="50"/>
      <c r="F831" s="50"/>
      <c r="G831" s="51" t="n">
        <v>0</v>
      </c>
      <c r="J831" s="23" t="n">
        <f aca="false">IF(AND(A831&lt;&gt;"",A830=""),J830+1,J830)</f>
        <v>52</v>
      </c>
      <c r="K831" s="23" t="str">
        <f aca="false">IF(C831="M.O.",G831,"")</f>
        <v/>
      </c>
      <c r="L831" s="23" t="str">
        <f aca="false">IF(AND(F831&lt;&gt;"",K831=""),G831,"")</f>
        <v/>
      </c>
      <c r="M831" s="23" t="str">
        <f aca="false">IF(AND(E831="",F831="",D831&lt;&gt;""),A831,"")</f>
        <v/>
      </c>
      <c r="N831" s="23" t="str">
        <f aca="false">IF(M831&lt;&gt;"",SUMIF(J831:J860,J831,K831:K860),"")</f>
        <v/>
      </c>
      <c r="O831" s="23" t="str">
        <f aca="false">IF(M831&lt;&gt;"",SUMIF(J831:J860,J831,L831:L860),"")</f>
        <v/>
      </c>
      <c r="Q831" s="20" t="str">
        <f aca="false">IF(A831="PREÇO TOTAL (c/ taxa):",G831,"")</f>
        <v/>
      </c>
      <c r="AC831" s="22"/>
    </row>
    <row r="832" customFormat="false" ht="14.05" hidden="false" customHeight="true" outlineLevel="0" collapsed="false">
      <c r="A832" s="50" t="s">
        <v>252</v>
      </c>
      <c r="B832" s="50"/>
      <c r="C832" s="50"/>
      <c r="D832" s="50"/>
      <c r="E832" s="50"/>
      <c r="F832" s="50"/>
      <c r="G832" s="51" t="n">
        <f aca="false">TRUNC(G830*$G$9,2)</f>
        <v>7.29</v>
      </c>
      <c r="J832" s="23" t="n">
        <f aca="false">IF(AND(A832&lt;&gt;"",A831=""),J831+1,J831)</f>
        <v>52</v>
      </c>
      <c r="K832" s="23" t="str">
        <f aca="false">IF(C832="M.O.",G832,"")</f>
        <v/>
      </c>
      <c r="L832" s="23" t="str">
        <f aca="false">IF(AND(F832&lt;&gt;"",K832=""),G832,"")</f>
        <v/>
      </c>
      <c r="M832" s="23" t="str">
        <f aca="false">IF(AND(E832="",F832="",D832&lt;&gt;""),A832,"")</f>
        <v/>
      </c>
      <c r="N832" s="23" t="str">
        <f aca="false">IF(M832&lt;&gt;"",SUMIF(J832:J861,J832,K832:K861),"")</f>
        <v/>
      </c>
      <c r="O832" s="23" t="str">
        <f aca="false">IF(M832&lt;&gt;"",SUMIF(J832:J861,J832,L832:L861),"")</f>
        <v/>
      </c>
      <c r="Q832" s="20" t="str">
        <f aca="false">IF(A832="PREÇO TOTAL (c/ taxa):",G832,"")</f>
        <v/>
      </c>
      <c r="AC832" s="22"/>
    </row>
    <row r="833" customFormat="false" ht="14.05" hidden="false" customHeight="true" outlineLevel="0" collapsed="false">
      <c r="A833" s="50" t="s">
        <v>253</v>
      </c>
      <c r="B833" s="50"/>
      <c r="C833" s="50"/>
      <c r="D833" s="50"/>
      <c r="E833" s="50"/>
      <c r="F833" s="50"/>
      <c r="G833" s="51" t="n">
        <v>0</v>
      </c>
      <c r="J833" s="23" t="n">
        <f aca="false">IF(AND(A833&lt;&gt;"",A832=""),J832+1,J832)</f>
        <v>52</v>
      </c>
      <c r="K833" s="23" t="str">
        <f aca="false">IF(C833="M.O.",G833,"")</f>
        <v/>
      </c>
      <c r="L833" s="23" t="str">
        <f aca="false">IF(AND(F833&lt;&gt;"",K833=""),G833,"")</f>
        <v/>
      </c>
      <c r="M833" s="23" t="str">
        <f aca="false">IF(AND(E833="",F833="",D833&lt;&gt;""),A833,"")</f>
        <v/>
      </c>
      <c r="N833" s="23" t="str">
        <f aca="false">IF(M833&lt;&gt;"",SUMIF(J833:J862,J833,K833:K862),"")</f>
        <v/>
      </c>
      <c r="O833" s="23" t="str">
        <f aca="false">IF(M833&lt;&gt;"",SUMIF(J833:J862,J833,L833:L862),"")</f>
        <v/>
      </c>
      <c r="Q833" s="20" t="str">
        <f aca="false">IF(A833="PREÇO TOTAL (c/ taxa):",G833,"")</f>
        <v/>
      </c>
      <c r="AC833" s="22"/>
    </row>
    <row r="834" customFormat="false" ht="14.05" hidden="false" customHeight="true" outlineLevel="0" collapsed="false">
      <c r="A834" s="50" t="s">
        <v>254</v>
      </c>
      <c r="B834" s="50"/>
      <c r="C834" s="50"/>
      <c r="D834" s="50"/>
      <c r="E834" s="50"/>
      <c r="F834" s="50"/>
      <c r="G834" s="51" t="n">
        <f aca="false">SUM(G831:G833)</f>
        <v>7.29</v>
      </c>
      <c r="J834" s="23" t="n">
        <f aca="false">IF(AND(A834&lt;&gt;"",A833=""),J833+1,J833)</f>
        <v>52</v>
      </c>
      <c r="K834" s="23" t="str">
        <f aca="false">IF(C834="M.O.",G834,"")</f>
        <v/>
      </c>
      <c r="L834" s="23" t="str">
        <f aca="false">IF(AND(F834&lt;&gt;"",K834=""),G834,"")</f>
        <v/>
      </c>
      <c r="M834" s="23" t="str">
        <f aca="false">IF(AND(E834="",F834="",D834&lt;&gt;""),A834,"")</f>
        <v/>
      </c>
      <c r="N834" s="23" t="str">
        <f aca="false">IF(M834&lt;&gt;"",SUMIF(J834:J863,J834,K834:K863),"")</f>
        <v/>
      </c>
      <c r="O834" s="23" t="str">
        <f aca="false">IF(M834&lt;&gt;"",SUMIF(J834:J863,J834,L834:L863),"")</f>
        <v/>
      </c>
      <c r="Q834" s="20" t="str">
        <f aca="false">IF(A834="PREÇO TOTAL (c/ taxa):",G834,"")</f>
        <v/>
      </c>
      <c r="AC834" s="22"/>
    </row>
    <row r="835" customFormat="false" ht="14.05" hidden="false" customHeight="true" outlineLevel="0" collapsed="false">
      <c r="A835" s="50" t="s">
        <v>256</v>
      </c>
      <c r="B835" s="50"/>
      <c r="C835" s="50"/>
      <c r="D835" s="50"/>
      <c r="E835" s="50"/>
      <c r="F835" s="50"/>
      <c r="G835" s="51" t="n">
        <f aca="false">G830+G834</f>
        <v>36.23</v>
      </c>
      <c r="J835" s="23" t="n">
        <f aca="false">IF(AND(A835&lt;&gt;"",A834=""),J834+1,J834)</f>
        <v>52</v>
      </c>
      <c r="K835" s="23" t="str">
        <f aca="false">IF(C835="M.O.",G835,"")</f>
        <v/>
      </c>
      <c r="L835" s="23" t="str">
        <f aca="false">IF(AND(F835&lt;&gt;"",K835=""),G835,"")</f>
        <v/>
      </c>
      <c r="M835" s="23" t="str">
        <f aca="false">IF(AND(E835="",F835="",D835&lt;&gt;""),A835,"")</f>
        <v/>
      </c>
      <c r="N835" s="23" t="str">
        <f aca="false">IF(M835&lt;&gt;"",SUMIF(J835:J864,J835,K835:K864),"")</f>
        <v/>
      </c>
      <c r="O835" s="23" t="str">
        <f aca="false">IF(M835&lt;&gt;"",SUMIF(J835:J864,J835,L835:L864),"")</f>
        <v/>
      </c>
      <c r="Q835" s="20" t="str">
        <f aca="false">IF(A835="PREÇO TOTAL (c/ taxa):",G835,"")</f>
        <v/>
      </c>
      <c r="AC835" s="22"/>
    </row>
    <row r="836" customFormat="false" ht="14.05" hidden="false" customHeight="true" outlineLevel="0" collapsed="false">
      <c r="A836" s="50" t="s">
        <v>257</v>
      </c>
      <c r="B836" s="50"/>
      <c r="C836" s="50"/>
      <c r="D836" s="50"/>
      <c r="E836" s="50"/>
      <c r="F836" s="50"/>
      <c r="G836" s="51" t="n">
        <v>8</v>
      </c>
      <c r="J836" s="23" t="n">
        <f aca="false">IF(AND(A836&lt;&gt;"",A835=""),J835+1,J835)</f>
        <v>52</v>
      </c>
      <c r="K836" s="23" t="str">
        <f aca="false">IF(C836="M.O.",G836,"")</f>
        <v/>
      </c>
      <c r="L836" s="23" t="str">
        <f aca="false">IF(AND(F836&lt;&gt;"",K836=""),G836,"")</f>
        <v/>
      </c>
      <c r="M836" s="23" t="str">
        <f aca="false">IF(AND(E836="",F836="",D836&lt;&gt;""),A836,"")</f>
        <v/>
      </c>
      <c r="N836" s="23" t="str">
        <f aca="false">IF(M836&lt;&gt;"",SUMIF(J836:J865,J836,K836:K865),"")</f>
        <v/>
      </c>
      <c r="O836" s="23" t="str">
        <f aca="false">IF(M836&lt;&gt;"",SUMIF(J836:J865,J836,L836:L865),"")</f>
        <v/>
      </c>
      <c r="Q836" s="20" t="str">
        <f aca="false">IF(A836="PREÇO TOTAL (c/ taxa):",G836,"")</f>
        <v/>
      </c>
      <c r="AC836" s="22"/>
    </row>
    <row r="837" customFormat="false" ht="14.05" hidden="false" customHeight="true" outlineLevel="0" collapsed="false">
      <c r="A837" s="50" t="s">
        <v>258</v>
      </c>
      <c r="B837" s="50"/>
      <c r="C837" s="50"/>
      <c r="D837" s="50"/>
      <c r="E837" s="50"/>
      <c r="F837" s="50"/>
      <c r="G837" s="51" t="n">
        <f aca="false">TRUNC(G836*G835,2)</f>
        <v>289.84</v>
      </c>
      <c r="J837" s="23" t="n">
        <f aca="false">IF(AND(A837&lt;&gt;"",A836=""),J836+1,J836)</f>
        <v>52</v>
      </c>
      <c r="K837" s="23" t="str">
        <f aca="false">IF(C837="M.O.",G837,"")</f>
        <v/>
      </c>
      <c r="L837" s="23" t="str">
        <f aca="false">IF(AND(F837&lt;&gt;"",K837=""),G837,"")</f>
        <v/>
      </c>
      <c r="M837" s="23" t="str">
        <f aca="false">IF(AND(E837="",F837="",D837&lt;&gt;""),A837,"")</f>
        <v/>
      </c>
      <c r="N837" s="23" t="str">
        <f aca="false">IF(M837&lt;&gt;"",SUMIF(J837:J866,J837,K837:K866),"")</f>
        <v/>
      </c>
      <c r="O837" s="23" t="str">
        <f aca="false">IF(M837&lt;&gt;"",SUMIF(J837:J866,J837,L837:L866),"")</f>
        <v/>
      </c>
      <c r="Q837" s="20" t="n">
        <f aca="false">IF(A837="PREÇO TOTAL (c/ taxa):",G837,"")</f>
        <v>289.84</v>
      </c>
      <c r="AC837" s="22"/>
    </row>
    <row r="838" customFormat="false" ht="14.05" hidden="false" customHeight="true" outlineLevel="0" collapsed="false">
      <c r="A838" s="52"/>
      <c r="B838" s="52"/>
      <c r="C838" s="52"/>
      <c r="D838" s="52"/>
      <c r="E838" s="52"/>
      <c r="F838" s="52"/>
      <c r="G838" s="52"/>
      <c r="J838" s="23" t="n">
        <f aca="false">IF(AND(A838&lt;&gt;"",A837=""),J837+1,J837)</f>
        <v>52</v>
      </c>
      <c r="K838" s="23" t="str">
        <f aca="false">IF(C838="M.O.",G838,"")</f>
        <v/>
      </c>
      <c r="L838" s="23" t="str">
        <f aca="false">IF(AND(F838&lt;&gt;"",K838=""),G838,"")</f>
        <v/>
      </c>
      <c r="M838" s="23" t="str">
        <f aca="false">IF(AND(E838="",F838="",D838&lt;&gt;""),A838,"")</f>
        <v/>
      </c>
      <c r="N838" s="23" t="str">
        <f aca="false">IF(M838&lt;&gt;"",SUMIF(J838:J867,J838,K838:K867),"")</f>
        <v/>
      </c>
      <c r="O838" s="23" t="str">
        <f aca="false">IF(M838&lt;&gt;"",SUMIF(J838:J867,J838,L838:L867),"")</f>
        <v/>
      </c>
      <c r="Q838" s="20" t="str">
        <f aca="false">IF(A838="PREÇO TOTAL (c/ taxa):",G838,"")</f>
        <v/>
      </c>
      <c r="AC838" s="22"/>
    </row>
    <row r="839" customFormat="false" ht="14.05" hidden="false" customHeight="true" outlineLevel="0" collapsed="false">
      <c r="A839" s="44" t="s">
        <v>384</v>
      </c>
      <c r="B839" s="44" t="s">
        <v>385</v>
      </c>
      <c r="C839" s="45" t="s">
        <v>248</v>
      </c>
      <c r="D839" s="45" t="s">
        <v>306</v>
      </c>
      <c r="E839" s="46"/>
      <c r="F839" s="47"/>
      <c r="G839" s="47"/>
      <c r="J839" s="23" t="n">
        <f aca="false">IF(AND(A839&lt;&gt;"",A838=""),J838+1,J838)</f>
        <v>53</v>
      </c>
      <c r="K839" s="23" t="str">
        <f aca="false">IF(C839="M.O.",G839,"")</f>
        <v/>
      </c>
      <c r="L839" s="23" t="str">
        <f aca="false">IF(AND(F839&lt;&gt;"",K839=""),G839,"")</f>
        <v/>
      </c>
      <c r="M839" s="23" t="str">
        <f aca="false">IF(AND(E839="",F839="",D839&lt;&gt;""),A839,"")</f>
        <v>03.01.18</v>
      </c>
      <c r="N839" s="23" t="n">
        <f aca="false">IF(M839&lt;&gt;"",SUMIF(J839:J868,J839,K839:K868),"")</f>
        <v>1.15</v>
      </c>
      <c r="O839" s="23" t="n">
        <f aca="false">IF(M839&lt;&gt;"",SUMIF(J839:J868,J839,L839:L868),"")</f>
        <v>27.79</v>
      </c>
      <c r="Q839" s="20" t="str">
        <f aca="false">IF(A839="PREÇO TOTAL (c/ taxa):",G839,"")</f>
        <v/>
      </c>
      <c r="AC839" s="22"/>
    </row>
    <row r="840" customFormat="false" ht="14.05" hidden="false" customHeight="true" outlineLevel="0" collapsed="false">
      <c r="A840" s="13" t="n">
        <v>6115</v>
      </c>
      <c r="B840" s="48" t="str">
        <f aca="false">VLOOKUP(A840,Insumos!$A$9:$E$160,2,FALSE())</f>
        <v>AJUDANTE</v>
      </c>
      <c r="C840" s="49" t="str">
        <f aca="false">VLOOKUP(A840,Insumos!$A$9:$E$160,3,FALSE())</f>
        <v>M.O.</v>
      </c>
      <c r="D840" s="49" t="str">
        <f aca="false">VLOOKUP(A840,Insumos!$A$9:$E$160,4,FALSE())</f>
        <v>H</v>
      </c>
      <c r="E840" s="46" t="n">
        <v>0.15</v>
      </c>
      <c r="F840" s="47" t="n">
        <f aca="false">VLOOKUP(A840,Insumos!$A$9:$E$160,5,FALSE())</f>
        <v>7.72</v>
      </c>
      <c r="G840" s="47" t="n">
        <f aca="false">TRUNC(E840*F840,2)</f>
        <v>1.15</v>
      </c>
      <c r="J840" s="23" t="n">
        <f aca="false">IF(AND(A840&lt;&gt;"",A839=""),J839+1,J839)</f>
        <v>53</v>
      </c>
      <c r="K840" s="23" t="n">
        <f aca="false">IF(C840="M.O.",G840,"")</f>
        <v>1.15</v>
      </c>
      <c r="L840" s="23" t="str">
        <f aca="false">IF(AND(F840&lt;&gt;"",K840=""),G840,"")</f>
        <v/>
      </c>
      <c r="M840" s="23" t="str">
        <f aca="false">IF(AND(E840="",F840="",D840&lt;&gt;""),A840,"")</f>
        <v/>
      </c>
      <c r="N840" s="23" t="str">
        <f aca="false">IF(M840&lt;&gt;"",SUMIF(J840:J869,J840,K840:K869),"")</f>
        <v/>
      </c>
      <c r="O840" s="23" t="str">
        <f aca="false">IF(M840&lt;&gt;"",SUMIF(J840:J869,J840,L840:L869),"")</f>
        <v/>
      </c>
      <c r="Q840" s="20" t="str">
        <f aca="false">IF(A840="PREÇO TOTAL (c/ taxa):",G840,"")</f>
        <v/>
      </c>
      <c r="AC840" s="22"/>
    </row>
    <row r="841" customFormat="false" ht="14.05" hidden="false" customHeight="true" outlineLevel="0" collapsed="false">
      <c r="A841" s="13" t="s">
        <v>119</v>
      </c>
      <c r="B841" s="48" t="str">
        <f aca="false">VLOOKUP(A841,Insumos!$A$9:$E$160,2,FALSE())</f>
        <v>Fita dupla face de alta resistência</v>
      </c>
      <c r="C841" s="49" t="str">
        <f aca="false">VLOOKUP(A841,Insumos!$A$9:$E$160,3,FALSE())</f>
        <v>MAT.</v>
      </c>
      <c r="D841" s="49" t="str">
        <f aca="false">VLOOKUP(A841,Insumos!$A$9:$E$160,4,FALSE())</f>
        <v>M</v>
      </c>
      <c r="E841" s="46" t="n">
        <v>0.3</v>
      </c>
      <c r="F841" s="47" t="n">
        <f aca="false">VLOOKUP(A841,Insumos!$A$9:$E$160,5,FALSE())</f>
        <v>9.3</v>
      </c>
      <c r="G841" s="47" t="n">
        <f aca="false">TRUNC(E841*F841,2)</f>
        <v>2.79</v>
      </c>
      <c r="J841" s="23" t="n">
        <f aca="false">IF(AND(A841&lt;&gt;"",A840=""),J840+1,J840)</f>
        <v>53</v>
      </c>
      <c r="K841" s="23" t="str">
        <f aca="false">IF(C841="M.O.",G841,"")</f>
        <v/>
      </c>
      <c r="L841" s="23" t="n">
        <f aca="false">IF(AND(F841&lt;&gt;"",K841=""),G841,"")</f>
        <v>2.79</v>
      </c>
      <c r="M841" s="23" t="str">
        <f aca="false">IF(AND(E841="",F841="",D841&lt;&gt;""),A841,"")</f>
        <v/>
      </c>
      <c r="N841" s="23" t="str">
        <f aca="false">IF(M841&lt;&gt;"",SUMIF(J841:J870,J841,K841:K870),"")</f>
        <v/>
      </c>
      <c r="O841" s="23" t="str">
        <f aca="false">IF(M841&lt;&gt;"",SUMIF(J841:J870,J841,L841:L870),"")</f>
        <v/>
      </c>
      <c r="Q841" s="20" t="str">
        <f aca="false">IF(A841="PREÇO TOTAL (c/ taxa):",G841,"")</f>
        <v/>
      </c>
      <c r="AC841" s="22"/>
    </row>
    <row r="842" customFormat="false" ht="14.05" hidden="false" customHeight="true" outlineLevel="0" collapsed="false">
      <c r="A842" s="13" t="s">
        <v>149</v>
      </c>
      <c r="B842" s="48" t="str">
        <f aca="false">VLOOKUP(A842,Insumos!$A$9:$E$160,2,FALSE())</f>
        <v>Placa de plástico rígido, c/ pictograma conforme projeto - Tipo 25</v>
      </c>
      <c r="C842" s="49" t="str">
        <f aca="false">VLOOKUP(A842,Insumos!$A$9:$E$160,3,FALSE())</f>
        <v>MAT.</v>
      </c>
      <c r="D842" s="49" t="str">
        <f aca="false">VLOOKUP(A842,Insumos!$A$9:$E$160,4,FALSE())</f>
        <v>UN</v>
      </c>
      <c r="E842" s="46" t="n">
        <v>1</v>
      </c>
      <c r="F842" s="47" t="n">
        <f aca="false">VLOOKUP(A842,Insumos!$A$9:$E$160,5,FALSE())</f>
        <v>25</v>
      </c>
      <c r="G842" s="47" t="n">
        <f aca="false">TRUNC(E842*F842,2)</f>
        <v>25</v>
      </c>
      <c r="J842" s="23" t="n">
        <f aca="false">IF(AND(A842&lt;&gt;"",A841=""),J841+1,J841)</f>
        <v>53</v>
      </c>
      <c r="K842" s="23" t="str">
        <f aca="false">IF(C842="M.O.",G842,"")</f>
        <v/>
      </c>
      <c r="L842" s="23" t="n">
        <f aca="false">IF(AND(F842&lt;&gt;"",K842=""),G842,"")</f>
        <v>25</v>
      </c>
      <c r="M842" s="23" t="str">
        <f aca="false">IF(AND(E842="",F842="",D842&lt;&gt;""),A842,"")</f>
        <v/>
      </c>
      <c r="N842" s="23" t="str">
        <f aca="false">IF(M842&lt;&gt;"",SUMIF(J842:J871,J842,K842:K871),"")</f>
        <v/>
      </c>
      <c r="O842" s="23" t="str">
        <f aca="false">IF(M842&lt;&gt;"",SUMIF(J842:J871,J842,L842:L871),"")</f>
        <v/>
      </c>
      <c r="Q842" s="20" t="str">
        <f aca="false">IF(A842="PREÇO TOTAL (c/ taxa):",G842,"")</f>
        <v/>
      </c>
      <c r="AC842" s="22"/>
    </row>
    <row r="843" customFormat="false" ht="14.05" hidden="false" customHeight="true" outlineLevel="0" collapsed="false">
      <c r="A843" s="50" t="s">
        <v>229</v>
      </c>
      <c r="B843" s="50"/>
      <c r="C843" s="50"/>
      <c r="D843" s="50"/>
      <c r="E843" s="50"/>
      <c r="F843" s="50"/>
      <c r="G843" s="51" t="n">
        <f aca="false">SUMIF(J794:J842,J843,K794:K842)</f>
        <v>1.15</v>
      </c>
      <c r="J843" s="23" t="n">
        <f aca="false">IF(AND(A843&lt;&gt;"",A842=""),J842+1,J842)</f>
        <v>53</v>
      </c>
      <c r="K843" s="23" t="str">
        <f aca="false">IF(C843="M.O.",G843,"")</f>
        <v/>
      </c>
      <c r="L843" s="23" t="str">
        <f aca="false">IF(AND(F843&lt;&gt;"",K843=""),G843,"")</f>
        <v/>
      </c>
      <c r="M843" s="23" t="str">
        <f aca="false">IF(AND(E843="",F843="",D843&lt;&gt;""),A843,"")</f>
        <v/>
      </c>
      <c r="N843" s="23" t="str">
        <f aca="false">IF(M843&lt;&gt;"",SUMIF(J843:J872,J843,K843:K872),"")</f>
        <v/>
      </c>
      <c r="O843" s="23" t="str">
        <f aca="false">IF(M843&lt;&gt;"",SUMIF(J843:J872,J843,L843:L872),"")</f>
        <v/>
      </c>
      <c r="Q843" s="20" t="str">
        <f aca="false">IF(A843="PREÇO TOTAL (c/ taxa):",G843,"")</f>
        <v/>
      </c>
      <c r="AC843" s="22"/>
    </row>
    <row r="844" customFormat="false" ht="14.05" hidden="false" customHeight="true" outlineLevel="0" collapsed="false">
      <c r="A844" s="50" t="s">
        <v>232</v>
      </c>
      <c r="B844" s="50"/>
      <c r="C844" s="50"/>
      <c r="D844" s="50"/>
      <c r="E844" s="50"/>
      <c r="F844" s="50"/>
      <c r="G844" s="51" t="n">
        <f aca="false">SUMIF(J795:J843,J844,L795:L843)</f>
        <v>27.79</v>
      </c>
      <c r="J844" s="23" t="n">
        <f aca="false">IF(AND(A844&lt;&gt;"",A843=""),J843+1,J843)</f>
        <v>53</v>
      </c>
      <c r="K844" s="23" t="str">
        <f aca="false">IF(C844="M.O.",G844,"")</f>
        <v/>
      </c>
      <c r="L844" s="23" t="str">
        <f aca="false">IF(AND(F844&lt;&gt;"",K844=""),G844,"")</f>
        <v/>
      </c>
      <c r="M844" s="23" t="str">
        <f aca="false">IF(AND(E844="",F844="",D844&lt;&gt;""),A844,"")</f>
        <v/>
      </c>
      <c r="N844" s="23" t="str">
        <f aca="false">IF(M844&lt;&gt;"",SUMIF(J844:J873,J844,K844:K873),"")</f>
        <v/>
      </c>
      <c r="O844" s="23" t="str">
        <f aca="false">IF(M844&lt;&gt;"",SUMIF(J844:J873,J844,L844:L873),"")</f>
        <v/>
      </c>
      <c r="Q844" s="20" t="str">
        <f aca="false">IF(A844="PREÇO TOTAL (c/ taxa):",G844,"")</f>
        <v/>
      </c>
      <c r="AC844" s="22"/>
    </row>
    <row r="845" customFormat="false" ht="14.05" hidden="false" customHeight="true" outlineLevel="0" collapsed="false">
      <c r="A845" s="50" t="s">
        <v>250</v>
      </c>
      <c r="B845" s="50"/>
      <c r="C845" s="50"/>
      <c r="D845" s="50"/>
      <c r="E845" s="50"/>
      <c r="F845" s="50"/>
      <c r="G845" s="51" t="n">
        <f aca="false">SUM(G843:G844)</f>
        <v>28.94</v>
      </c>
      <c r="J845" s="23" t="n">
        <f aca="false">IF(AND(A845&lt;&gt;"",A844=""),J844+1,J844)</f>
        <v>53</v>
      </c>
      <c r="K845" s="23" t="str">
        <f aca="false">IF(C845="M.O.",G845,"")</f>
        <v/>
      </c>
      <c r="L845" s="23" t="str">
        <f aca="false">IF(AND(F845&lt;&gt;"",K845=""),G845,"")</f>
        <v/>
      </c>
      <c r="M845" s="23" t="str">
        <f aca="false">IF(AND(E845="",F845="",D845&lt;&gt;""),A845,"")</f>
        <v/>
      </c>
      <c r="N845" s="23" t="str">
        <f aca="false">IF(M845&lt;&gt;"",SUMIF(J845:J874,J845,K845:K874),"")</f>
        <v/>
      </c>
      <c r="O845" s="23" t="str">
        <f aca="false">IF(M845&lt;&gt;"",SUMIF(J845:J874,J845,L845:L874),"")</f>
        <v/>
      </c>
      <c r="Q845" s="20" t="str">
        <f aca="false">IF(A845="PREÇO TOTAL (c/ taxa):",G845,"")</f>
        <v/>
      </c>
      <c r="AC845" s="22"/>
    </row>
    <row r="846" customFormat="false" ht="14.05" hidden="false" customHeight="true" outlineLevel="0" collapsed="false">
      <c r="A846" s="50" t="s">
        <v>251</v>
      </c>
      <c r="B846" s="50"/>
      <c r="C846" s="50"/>
      <c r="D846" s="50"/>
      <c r="E846" s="50"/>
      <c r="F846" s="50"/>
      <c r="G846" s="51" t="n">
        <v>0</v>
      </c>
      <c r="J846" s="23" t="n">
        <f aca="false">IF(AND(A846&lt;&gt;"",A845=""),J845+1,J845)</f>
        <v>53</v>
      </c>
      <c r="K846" s="23" t="str">
        <f aca="false">IF(C846="M.O.",G846,"")</f>
        <v/>
      </c>
      <c r="L846" s="23" t="str">
        <f aca="false">IF(AND(F846&lt;&gt;"",K846=""),G846,"")</f>
        <v/>
      </c>
      <c r="M846" s="23" t="str">
        <f aca="false">IF(AND(E846="",F846="",D846&lt;&gt;""),A846,"")</f>
        <v/>
      </c>
      <c r="N846" s="23" t="str">
        <f aca="false">IF(M846&lt;&gt;"",SUMIF(J846:J875,J846,K846:K875),"")</f>
        <v/>
      </c>
      <c r="O846" s="23" t="str">
        <f aca="false">IF(M846&lt;&gt;"",SUMIF(J846:J875,J846,L846:L875),"")</f>
        <v/>
      </c>
      <c r="Q846" s="20" t="str">
        <f aca="false">IF(A846="PREÇO TOTAL (c/ taxa):",G846,"")</f>
        <v/>
      </c>
      <c r="AC846" s="22"/>
    </row>
    <row r="847" customFormat="false" ht="14.05" hidden="false" customHeight="true" outlineLevel="0" collapsed="false">
      <c r="A847" s="50" t="s">
        <v>252</v>
      </c>
      <c r="B847" s="50"/>
      <c r="C847" s="50"/>
      <c r="D847" s="50"/>
      <c r="E847" s="50"/>
      <c r="F847" s="50"/>
      <c r="G847" s="51" t="n">
        <f aca="false">TRUNC(G845*$G$9,2)</f>
        <v>7.29</v>
      </c>
      <c r="J847" s="23" t="n">
        <f aca="false">IF(AND(A847&lt;&gt;"",A846=""),J846+1,J846)</f>
        <v>53</v>
      </c>
      <c r="K847" s="23" t="str">
        <f aca="false">IF(C847="M.O.",G847,"")</f>
        <v/>
      </c>
      <c r="L847" s="23" t="str">
        <f aca="false">IF(AND(F847&lt;&gt;"",K847=""),G847,"")</f>
        <v/>
      </c>
      <c r="M847" s="23" t="str">
        <f aca="false">IF(AND(E847="",F847="",D847&lt;&gt;""),A847,"")</f>
        <v/>
      </c>
      <c r="N847" s="23" t="str">
        <f aca="false">IF(M847&lt;&gt;"",SUMIF(J847:J876,J847,K847:K876),"")</f>
        <v/>
      </c>
      <c r="O847" s="23" t="str">
        <f aca="false">IF(M847&lt;&gt;"",SUMIF(J847:J876,J847,L847:L876),"")</f>
        <v/>
      </c>
      <c r="Q847" s="20" t="str">
        <f aca="false">IF(A847="PREÇO TOTAL (c/ taxa):",G847,"")</f>
        <v/>
      </c>
      <c r="AC847" s="22"/>
    </row>
    <row r="848" customFormat="false" ht="14.05" hidden="false" customHeight="true" outlineLevel="0" collapsed="false">
      <c r="A848" s="50" t="s">
        <v>253</v>
      </c>
      <c r="B848" s="50"/>
      <c r="C848" s="50"/>
      <c r="D848" s="50"/>
      <c r="E848" s="50"/>
      <c r="F848" s="50"/>
      <c r="G848" s="51" t="n">
        <v>0</v>
      </c>
      <c r="J848" s="23" t="n">
        <f aca="false">IF(AND(A848&lt;&gt;"",A847=""),J847+1,J847)</f>
        <v>53</v>
      </c>
      <c r="K848" s="23" t="str">
        <f aca="false">IF(C848="M.O.",G848,"")</f>
        <v/>
      </c>
      <c r="L848" s="23" t="str">
        <f aca="false">IF(AND(F848&lt;&gt;"",K848=""),G848,"")</f>
        <v/>
      </c>
      <c r="M848" s="23" t="str">
        <f aca="false">IF(AND(E848="",F848="",D848&lt;&gt;""),A848,"")</f>
        <v/>
      </c>
      <c r="N848" s="23" t="str">
        <f aca="false">IF(M848&lt;&gt;"",SUMIF(J848:J877,J848,K848:K877),"")</f>
        <v/>
      </c>
      <c r="O848" s="23" t="str">
        <f aca="false">IF(M848&lt;&gt;"",SUMIF(J848:J877,J848,L848:L877),"")</f>
        <v/>
      </c>
      <c r="Q848" s="20" t="str">
        <f aca="false">IF(A848="PREÇO TOTAL (c/ taxa):",G848,"")</f>
        <v/>
      </c>
      <c r="AC848" s="22"/>
    </row>
    <row r="849" customFormat="false" ht="14.05" hidden="false" customHeight="true" outlineLevel="0" collapsed="false">
      <c r="A849" s="50" t="s">
        <v>254</v>
      </c>
      <c r="B849" s="50"/>
      <c r="C849" s="50"/>
      <c r="D849" s="50"/>
      <c r="E849" s="50"/>
      <c r="F849" s="50"/>
      <c r="G849" s="51" t="n">
        <f aca="false">SUM(G846:G848)</f>
        <v>7.29</v>
      </c>
      <c r="J849" s="23" t="n">
        <f aca="false">IF(AND(A849&lt;&gt;"",A848=""),J848+1,J848)</f>
        <v>53</v>
      </c>
      <c r="K849" s="23" t="str">
        <f aca="false">IF(C849="M.O.",G849,"")</f>
        <v/>
      </c>
      <c r="L849" s="23" t="str">
        <f aca="false">IF(AND(F849&lt;&gt;"",K849=""),G849,"")</f>
        <v/>
      </c>
      <c r="M849" s="23" t="str">
        <f aca="false">IF(AND(E849="",F849="",D849&lt;&gt;""),A849,"")</f>
        <v/>
      </c>
      <c r="N849" s="23" t="str">
        <f aca="false">IF(M849&lt;&gt;"",SUMIF(J849:J878,J849,K849:K878),"")</f>
        <v/>
      </c>
      <c r="O849" s="23" t="str">
        <f aca="false">IF(M849&lt;&gt;"",SUMIF(J849:J878,J849,L849:L878),"")</f>
        <v/>
      </c>
      <c r="Q849" s="20" t="str">
        <f aca="false">IF(A849="PREÇO TOTAL (c/ taxa):",G849,"")</f>
        <v/>
      </c>
      <c r="AC849" s="22"/>
    </row>
    <row r="850" customFormat="false" ht="14.05" hidden="false" customHeight="true" outlineLevel="0" collapsed="false">
      <c r="A850" s="50" t="s">
        <v>256</v>
      </c>
      <c r="B850" s="50"/>
      <c r="C850" s="50"/>
      <c r="D850" s="50"/>
      <c r="E850" s="50"/>
      <c r="F850" s="50"/>
      <c r="G850" s="51" t="n">
        <f aca="false">G845+G849</f>
        <v>36.23</v>
      </c>
      <c r="J850" s="23" t="n">
        <f aca="false">IF(AND(A850&lt;&gt;"",A849=""),J849+1,J849)</f>
        <v>53</v>
      </c>
      <c r="K850" s="23" t="str">
        <f aca="false">IF(C850="M.O.",G850,"")</f>
        <v/>
      </c>
      <c r="L850" s="23" t="str">
        <f aca="false">IF(AND(F850&lt;&gt;"",K850=""),G850,"")</f>
        <v/>
      </c>
      <c r="M850" s="23" t="str">
        <f aca="false">IF(AND(E850="",F850="",D850&lt;&gt;""),A850,"")</f>
        <v/>
      </c>
      <c r="N850" s="23" t="str">
        <f aca="false">IF(M850&lt;&gt;"",SUMIF(J850:J879,J850,K850:K879),"")</f>
        <v/>
      </c>
      <c r="O850" s="23" t="str">
        <f aca="false">IF(M850&lt;&gt;"",SUMIF(J850:J879,J850,L850:L879),"")</f>
        <v/>
      </c>
      <c r="Q850" s="20" t="str">
        <f aca="false">IF(A850="PREÇO TOTAL (c/ taxa):",G850,"")</f>
        <v/>
      </c>
      <c r="AC850" s="22"/>
    </row>
    <row r="851" customFormat="false" ht="14.05" hidden="false" customHeight="true" outlineLevel="0" collapsed="false">
      <c r="A851" s="50" t="s">
        <v>257</v>
      </c>
      <c r="B851" s="50"/>
      <c r="C851" s="50"/>
      <c r="D851" s="50"/>
      <c r="E851" s="50"/>
      <c r="F851" s="50"/>
      <c r="G851" s="51" t="n">
        <v>8</v>
      </c>
      <c r="J851" s="23" t="n">
        <f aca="false">IF(AND(A851&lt;&gt;"",A850=""),J850+1,J850)</f>
        <v>53</v>
      </c>
      <c r="K851" s="23" t="str">
        <f aca="false">IF(C851="M.O.",G851,"")</f>
        <v/>
      </c>
      <c r="L851" s="23" t="str">
        <f aca="false">IF(AND(F851&lt;&gt;"",K851=""),G851,"")</f>
        <v/>
      </c>
      <c r="M851" s="23" t="str">
        <f aca="false">IF(AND(E851="",F851="",D851&lt;&gt;""),A851,"")</f>
        <v/>
      </c>
      <c r="N851" s="23" t="str">
        <f aca="false">IF(M851&lt;&gt;"",SUMIF(J851:J880,J851,K851:K880),"")</f>
        <v/>
      </c>
      <c r="O851" s="23" t="str">
        <f aca="false">IF(M851&lt;&gt;"",SUMIF(J851:J880,J851,L851:L880),"")</f>
        <v/>
      </c>
      <c r="Q851" s="20" t="str">
        <f aca="false">IF(A851="PREÇO TOTAL (c/ taxa):",G851,"")</f>
        <v/>
      </c>
      <c r="AC851" s="22"/>
    </row>
    <row r="852" customFormat="false" ht="14.05" hidden="false" customHeight="true" outlineLevel="0" collapsed="false">
      <c r="A852" s="50" t="s">
        <v>258</v>
      </c>
      <c r="B852" s="50"/>
      <c r="C852" s="50"/>
      <c r="D852" s="50"/>
      <c r="E852" s="50"/>
      <c r="F852" s="50"/>
      <c r="G852" s="51" t="n">
        <f aca="false">TRUNC(G851*G850,2)</f>
        <v>289.84</v>
      </c>
      <c r="J852" s="23" t="n">
        <f aca="false">IF(AND(A852&lt;&gt;"",A851=""),J851+1,J851)</f>
        <v>53</v>
      </c>
      <c r="K852" s="23" t="str">
        <f aca="false">IF(C852="M.O.",G852,"")</f>
        <v/>
      </c>
      <c r="L852" s="23" t="str">
        <f aca="false">IF(AND(F852&lt;&gt;"",K852=""),G852,"")</f>
        <v/>
      </c>
      <c r="M852" s="23" t="str">
        <f aca="false">IF(AND(E852="",F852="",D852&lt;&gt;""),A852,"")</f>
        <v/>
      </c>
      <c r="N852" s="23" t="str">
        <f aca="false">IF(M852&lt;&gt;"",SUMIF(J852:J881,J852,K852:K881),"")</f>
        <v/>
      </c>
      <c r="O852" s="23" t="str">
        <f aca="false">IF(M852&lt;&gt;"",SUMIF(J852:J881,J852,L852:L881),"")</f>
        <v/>
      </c>
      <c r="Q852" s="20" t="n">
        <f aca="false">IF(A852="PREÇO TOTAL (c/ taxa):",G852,"")</f>
        <v>289.84</v>
      </c>
      <c r="AC852" s="22"/>
    </row>
    <row r="853" customFormat="false" ht="14.05" hidden="false" customHeight="true" outlineLevel="0" collapsed="false">
      <c r="A853" s="52"/>
      <c r="B853" s="52"/>
      <c r="C853" s="52"/>
      <c r="D853" s="52"/>
      <c r="E853" s="52"/>
      <c r="F853" s="52"/>
      <c r="G853" s="52"/>
      <c r="J853" s="23" t="n">
        <f aca="false">IF(AND(A853&lt;&gt;"",A852=""),J852+1,J852)</f>
        <v>53</v>
      </c>
      <c r="K853" s="23" t="str">
        <f aca="false">IF(C853="M.O.",G853,"")</f>
        <v/>
      </c>
      <c r="L853" s="23" t="str">
        <f aca="false">IF(AND(F853&lt;&gt;"",K853=""),G853,"")</f>
        <v/>
      </c>
      <c r="M853" s="23" t="str">
        <f aca="false">IF(AND(E853="",F853="",D853&lt;&gt;""),A853,"")</f>
        <v/>
      </c>
      <c r="N853" s="23" t="str">
        <f aca="false">IF(M853&lt;&gt;"",SUMIF(J853:J882,J853,K853:K882),"")</f>
        <v/>
      </c>
      <c r="O853" s="23" t="str">
        <f aca="false">IF(M853&lt;&gt;"",SUMIF(J853:J882,J853,L853:L882),"")</f>
        <v/>
      </c>
      <c r="Q853" s="20" t="str">
        <f aca="false">IF(A853="PREÇO TOTAL (c/ taxa):",G853,"")</f>
        <v/>
      </c>
      <c r="AC853" s="22"/>
    </row>
    <row r="854" customFormat="false" ht="14.05" hidden="false" customHeight="true" outlineLevel="0" collapsed="false">
      <c r="A854" s="44" t="s">
        <v>386</v>
      </c>
      <c r="B854" s="44" t="s">
        <v>387</v>
      </c>
      <c r="C854" s="45" t="s">
        <v>248</v>
      </c>
      <c r="D854" s="45" t="s">
        <v>306</v>
      </c>
      <c r="E854" s="46"/>
      <c r="F854" s="47"/>
      <c r="G854" s="47"/>
      <c r="J854" s="23" t="n">
        <f aca="false">IF(AND(A854&lt;&gt;"",A853=""),J853+1,J853)</f>
        <v>54</v>
      </c>
      <c r="K854" s="23" t="str">
        <f aca="false">IF(C854="M.O.",G854,"")</f>
        <v/>
      </c>
      <c r="L854" s="23" t="str">
        <f aca="false">IF(AND(F854&lt;&gt;"",K854=""),G854,"")</f>
        <v/>
      </c>
      <c r="M854" s="23" t="str">
        <f aca="false">IF(AND(E854="",F854="",D854&lt;&gt;""),A854,"")</f>
        <v>03.01.19</v>
      </c>
      <c r="N854" s="23" t="n">
        <f aca="false">IF(M854&lt;&gt;"",SUMIF(J854:J883,J854,K854:K883),"")</f>
        <v>1.15</v>
      </c>
      <c r="O854" s="23" t="n">
        <f aca="false">IF(M854&lt;&gt;"",SUMIF(J854:J883,J854,L854:L883),"")</f>
        <v>32.79</v>
      </c>
      <c r="Q854" s="20" t="str">
        <f aca="false">IF(A854="PREÇO TOTAL (c/ taxa):",G854,"")</f>
        <v/>
      </c>
      <c r="AC854" s="22"/>
    </row>
    <row r="855" customFormat="false" ht="14.05" hidden="false" customHeight="true" outlineLevel="0" collapsed="false">
      <c r="A855" s="13" t="n">
        <v>6115</v>
      </c>
      <c r="B855" s="48" t="str">
        <f aca="false">VLOOKUP(A855,Insumos!$A$9:$E$160,2,FALSE())</f>
        <v>AJUDANTE</v>
      </c>
      <c r="C855" s="49" t="str">
        <f aca="false">VLOOKUP(A855,Insumos!$A$9:$E$160,3,FALSE())</f>
        <v>M.O.</v>
      </c>
      <c r="D855" s="49" t="str">
        <f aca="false">VLOOKUP(A855,Insumos!$A$9:$E$160,4,FALSE())</f>
        <v>H</v>
      </c>
      <c r="E855" s="46" t="n">
        <v>0.15</v>
      </c>
      <c r="F855" s="47" t="n">
        <f aca="false">VLOOKUP(A855,Insumos!$A$9:$E$160,5,FALSE())</f>
        <v>7.72</v>
      </c>
      <c r="G855" s="47" t="n">
        <f aca="false">TRUNC(E855*F855,2)</f>
        <v>1.15</v>
      </c>
      <c r="J855" s="23" t="n">
        <f aca="false">IF(AND(A855&lt;&gt;"",A854=""),J854+1,J854)</f>
        <v>54</v>
      </c>
      <c r="K855" s="23" t="n">
        <f aca="false">IF(C855="M.O.",G855,"")</f>
        <v>1.15</v>
      </c>
      <c r="L855" s="23" t="str">
        <f aca="false">IF(AND(F855&lt;&gt;"",K855=""),G855,"")</f>
        <v/>
      </c>
      <c r="M855" s="23" t="str">
        <f aca="false">IF(AND(E855="",F855="",D855&lt;&gt;""),A855,"")</f>
        <v/>
      </c>
      <c r="N855" s="23" t="str">
        <f aca="false">IF(M855&lt;&gt;"",SUMIF(J855:J884,J855,K855:K884),"")</f>
        <v/>
      </c>
      <c r="O855" s="23" t="str">
        <f aca="false">IF(M855&lt;&gt;"",SUMIF(J855:J884,J855,L855:L884),"")</f>
        <v/>
      </c>
      <c r="Q855" s="20" t="str">
        <f aca="false">IF(A855="PREÇO TOTAL (c/ taxa):",G855,"")</f>
        <v/>
      </c>
      <c r="AC855" s="22"/>
    </row>
    <row r="856" customFormat="false" ht="14.05" hidden="false" customHeight="true" outlineLevel="0" collapsed="false">
      <c r="A856" s="13" t="s">
        <v>119</v>
      </c>
      <c r="B856" s="48" t="str">
        <f aca="false">VLOOKUP(A856,Insumos!$A$9:$E$160,2,FALSE())</f>
        <v>Fita dupla face de alta resistência</v>
      </c>
      <c r="C856" s="49" t="str">
        <f aca="false">VLOOKUP(A856,Insumos!$A$9:$E$160,3,FALSE())</f>
        <v>MAT.</v>
      </c>
      <c r="D856" s="49" t="str">
        <f aca="false">VLOOKUP(A856,Insumos!$A$9:$E$160,4,FALSE())</f>
        <v>M</v>
      </c>
      <c r="E856" s="46" t="n">
        <v>0.3</v>
      </c>
      <c r="F856" s="47" t="n">
        <f aca="false">VLOOKUP(A856,Insumos!$A$9:$E$160,5,FALSE())</f>
        <v>9.3</v>
      </c>
      <c r="G856" s="47" t="n">
        <f aca="false">TRUNC(E856*F856,2)</f>
        <v>2.79</v>
      </c>
      <c r="J856" s="23" t="n">
        <f aca="false">IF(AND(A856&lt;&gt;"",A855=""),J855+1,J855)</f>
        <v>54</v>
      </c>
      <c r="K856" s="23" t="str">
        <f aca="false">IF(C856="M.O.",G856,"")</f>
        <v/>
      </c>
      <c r="L856" s="23" t="n">
        <f aca="false">IF(AND(F856&lt;&gt;"",K856=""),G856,"")</f>
        <v>2.79</v>
      </c>
      <c r="M856" s="23" t="str">
        <f aca="false">IF(AND(E856="",F856="",D856&lt;&gt;""),A856,"")</f>
        <v/>
      </c>
      <c r="N856" s="23" t="str">
        <f aca="false">IF(M856&lt;&gt;"",SUMIF(J856:J885,J856,K856:K885),"")</f>
        <v/>
      </c>
      <c r="O856" s="23" t="str">
        <f aca="false">IF(M856&lt;&gt;"",SUMIF(J856:J885,J856,L856:L885),"")</f>
        <v/>
      </c>
      <c r="Q856" s="20" t="str">
        <f aca="false">IF(A856="PREÇO TOTAL (c/ taxa):",G856,"")</f>
        <v/>
      </c>
      <c r="AC856" s="22"/>
    </row>
    <row r="857" customFormat="false" ht="14.05" hidden="false" customHeight="true" outlineLevel="0" collapsed="false">
      <c r="A857" s="13" t="s">
        <v>151</v>
      </c>
      <c r="B857" s="48" t="str">
        <f aca="false">VLOOKUP(A857,Insumos!$A$9:$E$160,2,FALSE())</f>
        <v>Placa de plástico rígido, c/ pictograma conforme projeto - Tipo 30</v>
      </c>
      <c r="C857" s="49" t="str">
        <f aca="false">VLOOKUP(A857,Insumos!$A$9:$E$160,3,FALSE())</f>
        <v>MAT.</v>
      </c>
      <c r="D857" s="49" t="str">
        <f aca="false">VLOOKUP(A857,Insumos!$A$9:$E$160,4,FALSE())</f>
        <v>UN</v>
      </c>
      <c r="E857" s="46" t="n">
        <v>1</v>
      </c>
      <c r="F857" s="47" t="n">
        <f aca="false">VLOOKUP(A857,Insumos!$A$9:$E$160,5,FALSE())</f>
        <v>30</v>
      </c>
      <c r="G857" s="47" t="n">
        <f aca="false">TRUNC(E857*F857,2)</f>
        <v>30</v>
      </c>
      <c r="J857" s="23" t="n">
        <f aca="false">IF(AND(A857&lt;&gt;"",A856=""),J856+1,J856)</f>
        <v>54</v>
      </c>
      <c r="K857" s="23" t="str">
        <f aca="false">IF(C857="M.O.",G857,"")</f>
        <v/>
      </c>
      <c r="L857" s="23" t="n">
        <f aca="false">IF(AND(F857&lt;&gt;"",K857=""),G857,"")</f>
        <v>30</v>
      </c>
      <c r="M857" s="23" t="str">
        <f aca="false">IF(AND(E857="",F857="",D857&lt;&gt;""),A857,"")</f>
        <v/>
      </c>
      <c r="N857" s="23" t="str">
        <f aca="false">IF(M857&lt;&gt;"",SUMIF(J857:J886,J857,K857:K886),"")</f>
        <v/>
      </c>
      <c r="O857" s="23" t="str">
        <f aca="false">IF(M857&lt;&gt;"",SUMIF(J857:J886,J857,L857:L886),"")</f>
        <v/>
      </c>
      <c r="Q857" s="20" t="str">
        <f aca="false">IF(A857="PREÇO TOTAL (c/ taxa):",G857,"")</f>
        <v/>
      </c>
      <c r="AC857" s="22"/>
    </row>
    <row r="858" customFormat="false" ht="14.05" hidden="false" customHeight="true" outlineLevel="0" collapsed="false">
      <c r="A858" s="50" t="s">
        <v>229</v>
      </c>
      <c r="B858" s="50"/>
      <c r="C858" s="50"/>
      <c r="D858" s="50"/>
      <c r="E858" s="50"/>
      <c r="F858" s="50"/>
      <c r="G858" s="51" t="n">
        <f aca="false">SUMIF(J809:J857,J858,K809:K857)</f>
        <v>1.15</v>
      </c>
      <c r="J858" s="23" t="n">
        <f aca="false">IF(AND(A858&lt;&gt;"",A857=""),J857+1,J857)</f>
        <v>54</v>
      </c>
      <c r="K858" s="23" t="str">
        <f aca="false">IF(C858="M.O.",G858,"")</f>
        <v/>
      </c>
      <c r="L858" s="23" t="str">
        <f aca="false">IF(AND(F858&lt;&gt;"",K858=""),G858,"")</f>
        <v/>
      </c>
      <c r="M858" s="23" t="str">
        <f aca="false">IF(AND(E858="",F858="",D858&lt;&gt;""),A858,"")</f>
        <v/>
      </c>
      <c r="N858" s="23" t="str">
        <f aca="false">IF(M858&lt;&gt;"",SUMIF(J858:J887,J858,K858:K887),"")</f>
        <v/>
      </c>
      <c r="O858" s="23" t="str">
        <f aca="false">IF(M858&lt;&gt;"",SUMIF(J858:J887,J858,L858:L887),"")</f>
        <v/>
      </c>
      <c r="Q858" s="20" t="str">
        <f aca="false">IF(A858="PREÇO TOTAL (c/ taxa):",G858,"")</f>
        <v/>
      </c>
      <c r="AC858" s="22"/>
    </row>
    <row r="859" customFormat="false" ht="14.05" hidden="false" customHeight="true" outlineLevel="0" collapsed="false">
      <c r="A859" s="50" t="s">
        <v>232</v>
      </c>
      <c r="B859" s="50"/>
      <c r="C859" s="50"/>
      <c r="D859" s="50"/>
      <c r="E859" s="50"/>
      <c r="F859" s="50"/>
      <c r="G859" s="51" t="n">
        <f aca="false">SUMIF(J810:J858,J859,L810:L858)</f>
        <v>32.79</v>
      </c>
      <c r="J859" s="23" t="n">
        <f aca="false">IF(AND(A859&lt;&gt;"",A858=""),J858+1,J858)</f>
        <v>54</v>
      </c>
      <c r="K859" s="23" t="str">
        <f aca="false">IF(C859="M.O.",G859,"")</f>
        <v/>
      </c>
      <c r="L859" s="23" t="str">
        <f aca="false">IF(AND(F859&lt;&gt;"",K859=""),G859,"")</f>
        <v/>
      </c>
      <c r="M859" s="23" t="str">
        <f aca="false">IF(AND(E859="",F859="",D859&lt;&gt;""),A859,"")</f>
        <v/>
      </c>
      <c r="N859" s="23" t="str">
        <f aca="false">IF(M859&lt;&gt;"",SUMIF(J859:J888,J859,K859:K888),"")</f>
        <v/>
      </c>
      <c r="O859" s="23" t="str">
        <f aca="false">IF(M859&lt;&gt;"",SUMIF(J859:J888,J859,L859:L888),"")</f>
        <v/>
      </c>
      <c r="Q859" s="20" t="str">
        <f aca="false">IF(A859="PREÇO TOTAL (c/ taxa):",G859,"")</f>
        <v/>
      </c>
      <c r="AC859" s="22"/>
    </row>
    <row r="860" customFormat="false" ht="14.05" hidden="false" customHeight="true" outlineLevel="0" collapsed="false">
      <c r="A860" s="50" t="s">
        <v>250</v>
      </c>
      <c r="B860" s="50"/>
      <c r="C860" s="50"/>
      <c r="D860" s="50"/>
      <c r="E860" s="50"/>
      <c r="F860" s="50"/>
      <c r="G860" s="51" t="n">
        <f aca="false">SUM(G858:G859)</f>
        <v>33.94</v>
      </c>
      <c r="J860" s="23" t="n">
        <f aca="false">IF(AND(A860&lt;&gt;"",A859=""),J859+1,J859)</f>
        <v>54</v>
      </c>
      <c r="K860" s="23" t="str">
        <f aca="false">IF(C860="M.O.",G860,"")</f>
        <v/>
      </c>
      <c r="L860" s="23" t="str">
        <f aca="false">IF(AND(F860&lt;&gt;"",K860=""),G860,"")</f>
        <v/>
      </c>
      <c r="M860" s="23" t="str">
        <f aca="false">IF(AND(E860="",F860="",D860&lt;&gt;""),A860,"")</f>
        <v/>
      </c>
      <c r="N860" s="23" t="str">
        <f aca="false">IF(M860&lt;&gt;"",SUMIF(J860:J889,J860,K860:K889),"")</f>
        <v/>
      </c>
      <c r="O860" s="23" t="str">
        <f aca="false">IF(M860&lt;&gt;"",SUMIF(J860:J889,J860,L860:L889),"")</f>
        <v/>
      </c>
      <c r="Q860" s="20" t="str">
        <f aca="false">IF(A860="PREÇO TOTAL (c/ taxa):",G860,"")</f>
        <v/>
      </c>
      <c r="AC860" s="22"/>
    </row>
    <row r="861" customFormat="false" ht="14.05" hidden="false" customHeight="true" outlineLevel="0" collapsed="false">
      <c r="A861" s="50" t="s">
        <v>251</v>
      </c>
      <c r="B861" s="50"/>
      <c r="C861" s="50"/>
      <c r="D861" s="50"/>
      <c r="E861" s="50"/>
      <c r="F861" s="50"/>
      <c r="G861" s="51" t="n">
        <v>0</v>
      </c>
      <c r="J861" s="23" t="n">
        <f aca="false">IF(AND(A861&lt;&gt;"",A860=""),J860+1,J860)</f>
        <v>54</v>
      </c>
      <c r="K861" s="23" t="str">
        <f aca="false">IF(C861="M.O.",G861,"")</f>
        <v/>
      </c>
      <c r="L861" s="23" t="str">
        <f aca="false">IF(AND(F861&lt;&gt;"",K861=""),G861,"")</f>
        <v/>
      </c>
      <c r="M861" s="23" t="str">
        <f aca="false">IF(AND(E861="",F861="",D861&lt;&gt;""),A861,"")</f>
        <v/>
      </c>
      <c r="N861" s="23" t="str">
        <f aca="false">IF(M861&lt;&gt;"",SUMIF(J861:J890,J861,K861:K890),"")</f>
        <v/>
      </c>
      <c r="O861" s="23" t="str">
        <f aca="false">IF(M861&lt;&gt;"",SUMIF(J861:J890,J861,L861:L890),"")</f>
        <v/>
      </c>
      <c r="Q861" s="20" t="str">
        <f aca="false">IF(A861="PREÇO TOTAL (c/ taxa):",G861,"")</f>
        <v/>
      </c>
      <c r="AC861" s="22"/>
    </row>
    <row r="862" customFormat="false" ht="14.05" hidden="false" customHeight="true" outlineLevel="0" collapsed="false">
      <c r="A862" s="50" t="s">
        <v>252</v>
      </c>
      <c r="B862" s="50"/>
      <c r="C862" s="50"/>
      <c r="D862" s="50"/>
      <c r="E862" s="50"/>
      <c r="F862" s="50"/>
      <c r="G862" s="51" t="n">
        <f aca="false">TRUNC(G860*$G$9,2)</f>
        <v>8.55</v>
      </c>
      <c r="J862" s="23" t="n">
        <f aca="false">IF(AND(A862&lt;&gt;"",A861=""),J861+1,J861)</f>
        <v>54</v>
      </c>
      <c r="K862" s="23" t="str">
        <f aca="false">IF(C862="M.O.",G862,"")</f>
        <v/>
      </c>
      <c r="L862" s="23" t="str">
        <f aca="false">IF(AND(F862&lt;&gt;"",K862=""),G862,"")</f>
        <v/>
      </c>
      <c r="M862" s="23" t="str">
        <f aca="false">IF(AND(E862="",F862="",D862&lt;&gt;""),A862,"")</f>
        <v/>
      </c>
      <c r="N862" s="23" t="str">
        <f aca="false">IF(M862&lt;&gt;"",SUMIF(J862:J891,J862,K862:K891),"")</f>
        <v/>
      </c>
      <c r="O862" s="23" t="str">
        <f aca="false">IF(M862&lt;&gt;"",SUMIF(J862:J891,J862,L862:L891),"")</f>
        <v/>
      </c>
      <c r="Q862" s="20" t="str">
        <f aca="false">IF(A862="PREÇO TOTAL (c/ taxa):",G862,"")</f>
        <v/>
      </c>
      <c r="AC862" s="22"/>
    </row>
    <row r="863" customFormat="false" ht="14.05" hidden="false" customHeight="true" outlineLevel="0" collapsed="false">
      <c r="A863" s="50" t="s">
        <v>253</v>
      </c>
      <c r="B863" s="50"/>
      <c r="C863" s="50"/>
      <c r="D863" s="50"/>
      <c r="E863" s="50"/>
      <c r="F863" s="50"/>
      <c r="G863" s="51" t="n">
        <v>0</v>
      </c>
      <c r="J863" s="23" t="n">
        <f aca="false">IF(AND(A863&lt;&gt;"",A862=""),J862+1,J862)</f>
        <v>54</v>
      </c>
      <c r="K863" s="23" t="str">
        <f aca="false">IF(C863="M.O.",G863,"")</f>
        <v/>
      </c>
      <c r="L863" s="23" t="str">
        <f aca="false">IF(AND(F863&lt;&gt;"",K863=""),G863,"")</f>
        <v/>
      </c>
      <c r="M863" s="23" t="str">
        <f aca="false">IF(AND(E863="",F863="",D863&lt;&gt;""),A863,"")</f>
        <v/>
      </c>
      <c r="N863" s="23" t="str">
        <f aca="false">IF(M863&lt;&gt;"",SUMIF(J863:J892,J863,K863:K892),"")</f>
        <v/>
      </c>
      <c r="O863" s="23" t="str">
        <f aca="false">IF(M863&lt;&gt;"",SUMIF(J863:J892,J863,L863:L892),"")</f>
        <v/>
      </c>
      <c r="Q863" s="20" t="str">
        <f aca="false">IF(A863="PREÇO TOTAL (c/ taxa):",G863,"")</f>
        <v/>
      </c>
      <c r="AC863" s="22"/>
    </row>
    <row r="864" customFormat="false" ht="14.05" hidden="false" customHeight="true" outlineLevel="0" collapsed="false">
      <c r="A864" s="50" t="s">
        <v>254</v>
      </c>
      <c r="B864" s="50"/>
      <c r="C864" s="50"/>
      <c r="D864" s="50"/>
      <c r="E864" s="50"/>
      <c r="F864" s="50"/>
      <c r="G864" s="51" t="n">
        <f aca="false">SUM(G861:G863)</f>
        <v>8.55</v>
      </c>
      <c r="J864" s="23" t="n">
        <f aca="false">IF(AND(A864&lt;&gt;"",A863=""),J863+1,J863)</f>
        <v>54</v>
      </c>
      <c r="K864" s="23" t="str">
        <f aca="false">IF(C864="M.O.",G864,"")</f>
        <v/>
      </c>
      <c r="L864" s="23" t="str">
        <f aca="false">IF(AND(F864&lt;&gt;"",K864=""),G864,"")</f>
        <v/>
      </c>
      <c r="M864" s="23" t="str">
        <f aca="false">IF(AND(E864="",F864="",D864&lt;&gt;""),A864,"")</f>
        <v/>
      </c>
      <c r="N864" s="23" t="str">
        <f aca="false">IF(M864&lt;&gt;"",SUMIF(J864:J893,J864,K864:K893),"")</f>
        <v/>
      </c>
      <c r="O864" s="23" t="str">
        <f aca="false">IF(M864&lt;&gt;"",SUMIF(J864:J893,J864,L864:L893),"")</f>
        <v/>
      </c>
      <c r="Q864" s="20" t="str">
        <f aca="false">IF(A864="PREÇO TOTAL (c/ taxa):",G864,"")</f>
        <v/>
      </c>
      <c r="AC864" s="22"/>
    </row>
    <row r="865" customFormat="false" ht="14.05" hidden="false" customHeight="true" outlineLevel="0" collapsed="false">
      <c r="A865" s="50" t="s">
        <v>256</v>
      </c>
      <c r="B865" s="50"/>
      <c r="C865" s="50"/>
      <c r="D865" s="50"/>
      <c r="E865" s="50"/>
      <c r="F865" s="50"/>
      <c r="G865" s="51" t="n">
        <f aca="false">G860+G864</f>
        <v>42.49</v>
      </c>
      <c r="J865" s="23" t="n">
        <f aca="false">IF(AND(A865&lt;&gt;"",A864=""),J864+1,J864)</f>
        <v>54</v>
      </c>
      <c r="K865" s="23" t="str">
        <f aca="false">IF(C865="M.O.",G865,"")</f>
        <v/>
      </c>
      <c r="L865" s="23" t="str">
        <f aca="false">IF(AND(F865&lt;&gt;"",K865=""),G865,"")</f>
        <v/>
      </c>
      <c r="M865" s="23" t="str">
        <f aca="false">IF(AND(E865="",F865="",D865&lt;&gt;""),A865,"")</f>
        <v/>
      </c>
      <c r="N865" s="23" t="str">
        <f aca="false">IF(M865&lt;&gt;"",SUMIF(J865:J894,J865,K865:K894),"")</f>
        <v/>
      </c>
      <c r="O865" s="23" t="str">
        <f aca="false">IF(M865&lt;&gt;"",SUMIF(J865:J894,J865,L865:L894),"")</f>
        <v/>
      </c>
      <c r="Q865" s="20" t="str">
        <f aca="false">IF(A865="PREÇO TOTAL (c/ taxa):",G865,"")</f>
        <v/>
      </c>
      <c r="AC865" s="22"/>
    </row>
    <row r="866" customFormat="false" ht="14.05" hidden="false" customHeight="true" outlineLevel="0" collapsed="false">
      <c r="A866" s="50" t="s">
        <v>257</v>
      </c>
      <c r="B866" s="50"/>
      <c r="C866" s="50"/>
      <c r="D866" s="50"/>
      <c r="E866" s="50"/>
      <c r="F866" s="50"/>
      <c r="G866" s="51" t="n">
        <v>7</v>
      </c>
      <c r="J866" s="23" t="n">
        <f aca="false">IF(AND(A866&lt;&gt;"",A865=""),J865+1,J865)</f>
        <v>54</v>
      </c>
      <c r="K866" s="23" t="str">
        <f aca="false">IF(C866="M.O.",G866,"")</f>
        <v/>
      </c>
      <c r="L866" s="23" t="str">
        <f aca="false">IF(AND(F866&lt;&gt;"",K866=""),G866,"")</f>
        <v/>
      </c>
      <c r="M866" s="23" t="str">
        <f aca="false">IF(AND(E866="",F866="",D866&lt;&gt;""),A866,"")</f>
        <v/>
      </c>
      <c r="N866" s="23" t="str">
        <f aca="false">IF(M866&lt;&gt;"",SUMIF(J866:J895,J866,K866:K895),"")</f>
        <v/>
      </c>
      <c r="O866" s="23" t="str">
        <f aca="false">IF(M866&lt;&gt;"",SUMIF(J866:J895,J866,L866:L895),"")</f>
        <v/>
      </c>
      <c r="Q866" s="20" t="str">
        <f aca="false">IF(A866="PREÇO TOTAL (c/ taxa):",G866,"")</f>
        <v/>
      </c>
      <c r="AC866" s="22"/>
    </row>
    <row r="867" customFormat="false" ht="14.05" hidden="false" customHeight="true" outlineLevel="0" collapsed="false">
      <c r="A867" s="50" t="s">
        <v>258</v>
      </c>
      <c r="B867" s="50"/>
      <c r="C867" s="50"/>
      <c r="D867" s="50"/>
      <c r="E867" s="50"/>
      <c r="F867" s="50"/>
      <c r="G867" s="51" t="n">
        <f aca="false">TRUNC(G866*G865,2)</f>
        <v>297.43</v>
      </c>
      <c r="J867" s="23" t="n">
        <f aca="false">IF(AND(A867&lt;&gt;"",A866=""),J866+1,J866)</f>
        <v>54</v>
      </c>
      <c r="K867" s="23" t="str">
        <f aca="false">IF(C867="M.O.",G867,"")</f>
        <v/>
      </c>
      <c r="L867" s="23" t="str">
        <f aca="false">IF(AND(F867&lt;&gt;"",K867=""),G867,"")</f>
        <v/>
      </c>
      <c r="M867" s="23" t="str">
        <f aca="false">IF(AND(E867="",F867="",D867&lt;&gt;""),A867,"")</f>
        <v/>
      </c>
      <c r="N867" s="23" t="str">
        <f aca="false">IF(M867&lt;&gt;"",SUMIF(J867:J896,J867,K867:K896),"")</f>
        <v/>
      </c>
      <c r="O867" s="23" t="str">
        <f aca="false">IF(M867&lt;&gt;"",SUMIF(J867:J896,J867,L867:L896),"")</f>
        <v/>
      </c>
      <c r="Q867" s="20" t="n">
        <f aca="false">IF(A867="PREÇO TOTAL (c/ taxa):",G867,"")</f>
        <v>297.43</v>
      </c>
      <c r="AC867" s="22"/>
    </row>
    <row r="868" customFormat="false" ht="14.05" hidden="false" customHeight="true" outlineLevel="0" collapsed="false">
      <c r="A868" s="52"/>
      <c r="B868" s="52"/>
      <c r="C868" s="52"/>
      <c r="D868" s="52"/>
      <c r="E868" s="52"/>
      <c r="F868" s="52"/>
      <c r="G868" s="52"/>
      <c r="J868" s="23" t="n">
        <f aca="false">IF(AND(A868&lt;&gt;"",A867=""),J867+1,J867)</f>
        <v>54</v>
      </c>
      <c r="K868" s="23" t="str">
        <f aca="false">IF(C868="M.O.",G868,"")</f>
        <v/>
      </c>
      <c r="L868" s="23" t="str">
        <f aca="false">IF(AND(F868&lt;&gt;"",K868=""),G868,"")</f>
        <v/>
      </c>
      <c r="M868" s="23" t="str">
        <f aca="false">IF(AND(E868="",F868="",D868&lt;&gt;""),A868,"")</f>
        <v/>
      </c>
      <c r="N868" s="23" t="str">
        <f aca="false">IF(M868&lt;&gt;"",SUMIF(J868:J897,J868,K868:K897),"")</f>
        <v/>
      </c>
      <c r="O868" s="23" t="str">
        <f aca="false">IF(M868&lt;&gt;"",SUMIF(J868:J897,J868,L868:L897),"")</f>
        <v/>
      </c>
      <c r="Q868" s="20" t="str">
        <f aca="false">IF(A868="PREÇO TOTAL (c/ taxa):",G868,"")</f>
        <v/>
      </c>
      <c r="AC868" s="22"/>
    </row>
    <row r="869" customFormat="false" ht="25.35" hidden="false" customHeight="true" outlineLevel="0" collapsed="false">
      <c r="A869" s="44" t="s">
        <v>388</v>
      </c>
      <c r="B869" s="44" t="s">
        <v>389</v>
      </c>
      <c r="C869" s="45" t="s">
        <v>248</v>
      </c>
      <c r="D869" s="45" t="s">
        <v>306</v>
      </c>
      <c r="E869" s="46"/>
      <c r="F869" s="47"/>
      <c r="G869" s="47"/>
      <c r="J869" s="23" t="n">
        <f aca="false">IF(AND(A869&lt;&gt;"",A868=""),J868+1,J868)</f>
        <v>55</v>
      </c>
      <c r="K869" s="23" t="str">
        <f aca="false">IF(C869="M.O.",G869,"")</f>
        <v/>
      </c>
      <c r="L869" s="23" t="str">
        <f aca="false">IF(AND(F869&lt;&gt;"",K869=""),G869,"")</f>
        <v/>
      </c>
      <c r="M869" s="23" t="str">
        <f aca="false">IF(AND(E869="",F869="",D869&lt;&gt;""),A869,"")</f>
        <v>03.01.20</v>
      </c>
      <c r="N869" s="23" t="n">
        <f aca="false">IF(M869&lt;&gt;"",SUMIF(J869:J898,J869,K869:K898),"")</f>
        <v>3.08</v>
      </c>
      <c r="O869" s="23" t="n">
        <f aca="false">IF(M869&lt;&gt;"",SUMIF(J869:J898,J869,L869:L898),"")</f>
        <v>15.42</v>
      </c>
      <c r="Q869" s="20" t="str">
        <f aca="false">IF(A869="PREÇO TOTAL (c/ taxa):",G869,"")</f>
        <v/>
      </c>
      <c r="AC869" s="22"/>
    </row>
    <row r="870" customFormat="false" ht="14.05" hidden="false" customHeight="true" outlineLevel="0" collapsed="false">
      <c r="A870" s="13" t="n">
        <v>6115</v>
      </c>
      <c r="B870" s="48" t="str">
        <f aca="false">VLOOKUP(A870,Insumos!$A$9:$E$160,2,FALSE())</f>
        <v>AJUDANTE</v>
      </c>
      <c r="C870" s="49" t="str">
        <f aca="false">VLOOKUP(A870,Insumos!$A$9:$E$160,3,FALSE())</f>
        <v>M.O.</v>
      </c>
      <c r="D870" s="49" t="str">
        <f aca="false">VLOOKUP(A870,Insumos!$A$9:$E$160,4,FALSE())</f>
        <v>H</v>
      </c>
      <c r="E870" s="46" t="n">
        <v>0.4</v>
      </c>
      <c r="F870" s="47" t="n">
        <f aca="false">VLOOKUP(A870,Insumos!$A$9:$E$160,5,FALSE())</f>
        <v>7.72</v>
      </c>
      <c r="G870" s="47" t="n">
        <f aca="false">TRUNC(E870*F870,2)</f>
        <v>3.08</v>
      </c>
      <c r="J870" s="23" t="n">
        <f aca="false">IF(AND(A870&lt;&gt;"",A869=""),J869+1,J869)</f>
        <v>55</v>
      </c>
      <c r="K870" s="23" t="n">
        <f aca="false">IF(C870="M.O.",G870,"")</f>
        <v>3.08</v>
      </c>
      <c r="L870" s="23" t="str">
        <f aca="false">IF(AND(F870&lt;&gt;"",K870=""),G870,"")</f>
        <v/>
      </c>
      <c r="M870" s="23" t="str">
        <f aca="false">IF(AND(E870="",F870="",D870&lt;&gt;""),A870,"")</f>
        <v/>
      </c>
      <c r="N870" s="23" t="str">
        <f aca="false">IF(M870&lt;&gt;"",SUMIF(J870:J899,J870,K870:K899),"")</f>
        <v/>
      </c>
      <c r="O870" s="23" t="str">
        <f aca="false">IF(M870&lt;&gt;"",SUMIF(J870:J899,J870,L870:L899),"")</f>
        <v/>
      </c>
      <c r="Q870" s="20" t="str">
        <f aca="false">IF(A870="PREÇO TOTAL (c/ taxa):",G870,"")</f>
        <v/>
      </c>
      <c r="AC870" s="22"/>
    </row>
    <row r="871" customFormat="false" ht="14.05" hidden="false" customHeight="true" outlineLevel="0" collapsed="false">
      <c r="A871" s="13" t="s">
        <v>155</v>
      </c>
      <c r="B871" s="48" t="str">
        <f aca="false">VLOOKUP(A871,Insumos!$A$9:$E$160,2,FALSE())</f>
        <v>Suporte metálico para placa de sinalização no teto (corrente)</v>
      </c>
      <c r="C871" s="49" t="str">
        <f aca="false">VLOOKUP(A871,Insumos!$A$9:$E$160,3,FALSE())</f>
        <v>MAT.</v>
      </c>
      <c r="D871" s="49" t="str">
        <f aca="false">VLOOKUP(A871,Insumos!$A$9:$E$160,4,FALSE())</f>
        <v>UN</v>
      </c>
      <c r="E871" s="46" t="n">
        <v>1</v>
      </c>
      <c r="F871" s="47" t="n">
        <f aca="false">VLOOKUP(A871,Insumos!$A$9:$E$160,5,FALSE())</f>
        <v>15</v>
      </c>
      <c r="G871" s="47" t="n">
        <f aca="false">TRUNC(E871*F871,2)</f>
        <v>15</v>
      </c>
      <c r="J871" s="23" t="n">
        <f aca="false">IF(AND(A871&lt;&gt;"",A870=""),J870+1,J870)</f>
        <v>55</v>
      </c>
      <c r="K871" s="23" t="str">
        <f aca="false">IF(C871="M.O.",G871,"")</f>
        <v/>
      </c>
      <c r="L871" s="23" t="n">
        <f aca="false">IF(AND(F871&lt;&gt;"",K871=""),G871,"")</f>
        <v>15</v>
      </c>
      <c r="M871" s="23" t="str">
        <f aca="false">IF(AND(E871="",F871="",D871&lt;&gt;""),A871,"")</f>
        <v/>
      </c>
      <c r="N871" s="23" t="str">
        <f aca="false">IF(M871&lt;&gt;"",SUMIF(J871:J900,J871,K871:K900),"")</f>
        <v/>
      </c>
      <c r="O871" s="23" t="str">
        <f aca="false">IF(M871&lt;&gt;"",SUMIF(J871:J900,J871,L871:L900),"")</f>
        <v/>
      </c>
      <c r="Q871" s="20" t="str">
        <f aca="false">IF(A871="PREÇO TOTAL (c/ taxa):",G871,"")</f>
        <v/>
      </c>
      <c r="AC871" s="22"/>
    </row>
    <row r="872" customFormat="false" ht="25.35" hidden="false" customHeight="true" outlineLevel="0" collapsed="false">
      <c r="A872" s="13" t="n">
        <v>11950</v>
      </c>
      <c r="B872" s="48" t="str">
        <f aca="false">VLOOKUP(A872,Insumos!$A$9:$E$160,2,FALSE())</f>
        <v>BUCHA NYLON S-6 C/ PARAFUSO ACO ZINC CAB CHATA ROSCA SOBERBA 4,2 X 45MM</v>
      </c>
      <c r="C872" s="49" t="str">
        <f aca="false">VLOOKUP(A872,Insumos!$A$9:$E$160,3,FALSE())</f>
        <v>MAT.</v>
      </c>
      <c r="D872" s="49" t="str">
        <f aca="false">VLOOKUP(A872,Insumos!$A$9:$E$160,4,FALSE())</f>
        <v>UN</v>
      </c>
      <c r="E872" s="46" t="n">
        <v>2</v>
      </c>
      <c r="F872" s="47" t="n">
        <f aca="false">VLOOKUP(A872,Insumos!$A$9:$E$160,5,FALSE())</f>
        <v>0.21</v>
      </c>
      <c r="G872" s="47" t="n">
        <f aca="false">TRUNC(E872*F872,2)</f>
        <v>0.42</v>
      </c>
      <c r="J872" s="23" t="n">
        <f aca="false">IF(AND(A872&lt;&gt;"",A871=""),J871+1,J871)</f>
        <v>55</v>
      </c>
      <c r="K872" s="23" t="str">
        <f aca="false">IF(C872="M.O.",G872,"")</f>
        <v/>
      </c>
      <c r="L872" s="23" t="n">
        <f aca="false">IF(AND(F872&lt;&gt;"",K872=""),G872,"")</f>
        <v>0.42</v>
      </c>
      <c r="M872" s="23" t="str">
        <f aca="false">IF(AND(E872="",F872="",D872&lt;&gt;""),A872,"")</f>
        <v/>
      </c>
      <c r="N872" s="23" t="str">
        <f aca="false">IF(M872&lt;&gt;"",SUMIF(J872:J901,J872,K872:K901),"")</f>
        <v/>
      </c>
      <c r="O872" s="23" t="str">
        <f aca="false">IF(M872&lt;&gt;"",SUMIF(J872:J901,J872,L872:L901),"")</f>
        <v/>
      </c>
      <c r="Q872" s="20" t="str">
        <f aca="false">IF(A872="PREÇO TOTAL (c/ taxa):",G872,"")</f>
        <v/>
      </c>
      <c r="AC872" s="22"/>
    </row>
    <row r="873" customFormat="false" ht="14.05" hidden="false" customHeight="true" outlineLevel="0" collapsed="false">
      <c r="A873" s="50" t="s">
        <v>229</v>
      </c>
      <c r="B873" s="50"/>
      <c r="C873" s="50"/>
      <c r="D873" s="50"/>
      <c r="E873" s="50"/>
      <c r="F873" s="50"/>
      <c r="G873" s="51" t="n">
        <f aca="false">SUMIF(J824:J872,J873,K824:K872)</f>
        <v>3.08</v>
      </c>
      <c r="J873" s="23" t="n">
        <f aca="false">IF(AND(A873&lt;&gt;"",A872=""),J872+1,J872)</f>
        <v>55</v>
      </c>
      <c r="K873" s="23" t="str">
        <f aca="false">IF(C873="M.O.",G873,"")</f>
        <v/>
      </c>
      <c r="L873" s="23" t="str">
        <f aca="false">IF(AND(F873&lt;&gt;"",K873=""),G873,"")</f>
        <v/>
      </c>
      <c r="M873" s="23" t="str">
        <f aca="false">IF(AND(E873="",F873="",D873&lt;&gt;""),A873,"")</f>
        <v/>
      </c>
      <c r="N873" s="23" t="str">
        <f aca="false">IF(M873&lt;&gt;"",SUMIF(J873:J902,J873,K873:K902),"")</f>
        <v/>
      </c>
      <c r="O873" s="23" t="str">
        <f aca="false">IF(M873&lt;&gt;"",SUMIF(J873:J902,J873,L873:L902),"")</f>
        <v/>
      </c>
      <c r="Q873" s="20" t="str">
        <f aca="false">IF(A873="PREÇO TOTAL (c/ taxa):",G873,"")</f>
        <v/>
      </c>
      <c r="AC873" s="22"/>
    </row>
    <row r="874" customFormat="false" ht="14.05" hidden="false" customHeight="true" outlineLevel="0" collapsed="false">
      <c r="A874" s="50" t="s">
        <v>232</v>
      </c>
      <c r="B874" s="50"/>
      <c r="C874" s="50"/>
      <c r="D874" s="50"/>
      <c r="E874" s="50"/>
      <c r="F874" s="50"/>
      <c r="G874" s="51" t="n">
        <f aca="false">SUMIF(J825:J873,J874,L825:L873)</f>
        <v>15.42</v>
      </c>
      <c r="J874" s="23" t="n">
        <f aca="false">IF(AND(A874&lt;&gt;"",A873=""),J873+1,J873)</f>
        <v>55</v>
      </c>
      <c r="K874" s="23" t="str">
        <f aca="false">IF(C874="M.O.",G874,"")</f>
        <v/>
      </c>
      <c r="L874" s="23" t="str">
        <f aca="false">IF(AND(F874&lt;&gt;"",K874=""),G874,"")</f>
        <v/>
      </c>
      <c r="M874" s="23" t="str">
        <f aca="false">IF(AND(E874="",F874="",D874&lt;&gt;""),A874,"")</f>
        <v/>
      </c>
      <c r="N874" s="23" t="str">
        <f aca="false">IF(M874&lt;&gt;"",SUMIF(J874:J903,J874,K874:K903),"")</f>
        <v/>
      </c>
      <c r="O874" s="23" t="str">
        <f aca="false">IF(M874&lt;&gt;"",SUMIF(J874:J903,J874,L874:L903),"")</f>
        <v/>
      </c>
      <c r="Q874" s="20" t="str">
        <f aca="false">IF(A874="PREÇO TOTAL (c/ taxa):",G874,"")</f>
        <v/>
      </c>
      <c r="AC874" s="22"/>
    </row>
    <row r="875" customFormat="false" ht="14.05" hidden="false" customHeight="true" outlineLevel="0" collapsed="false">
      <c r="A875" s="50" t="s">
        <v>250</v>
      </c>
      <c r="B875" s="50"/>
      <c r="C875" s="50"/>
      <c r="D875" s="50"/>
      <c r="E875" s="50"/>
      <c r="F875" s="50"/>
      <c r="G875" s="51" t="n">
        <f aca="false">SUM(G873:G874)</f>
        <v>18.5</v>
      </c>
      <c r="J875" s="23" t="n">
        <f aca="false">IF(AND(A875&lt;&gt;"",A874=""),J874+1,J874)</f>
        <v>55</v>
      </c>
      <c r="K875" s="23" t="str">
        <f aca="false">IF(C875="M.O.",G875,"")</f>
        <v/>
      </c>
      <c r="L875" s="23" t="str">
        <f aca="false">IF(AND(F875&lt;&gt;"",K875=""),G875,"")</f>
        <v/>
      </c>
      <c r="M875" s="23" t="str">
        <f aca="false">IF(AND(E875="",F875="",D875&lt;&gt;""),A875,"")</f>
        <v/>
      </c>
      <c r="N875" s="23" t="str">
        <f aca="false">IF(M875&lt;&gt;"",SUMIF(J875:J904,J875,K875:K904),"")</f>
        <v/>
      </c>
      <c r="O875" s="23" t="str">
        <f aca="false">IF(M875&lt;&gt;"",SUMIF(J875:J904,J875,L875:L904),"")</f>
        <v/>
      </c>
      <c r="Q875" s="20" t="str">
        <f aca="false">IF(A875="PREÇO TOTAL (c/ taxa):",G875,"")</f>
        <v/>
      </c>
      <c r="AC875" s="22"/>
    </row>
    <row r="876" customFormat="false" ht="14.05" hidden="false" customHeight="true" outlineLevel="0" collapsed="false">
      <c r="A876" s="50" t="s">
        <v>251</v>
      </c>
      <c r="B876" s="50"/>
      <c r="C876" s="50"/>
      <c r="D876" s="50"/>
      <c r="E876" s="50"/>
      <c r="F876" s="50"/>
      <c r="G876" s="51" t="n">
        <v>0</v>
      </c>
      <c r="J876" s="23" t="n">
        <f aca="false">IF(AND(A876&lt;&gt;"",A875=""),J875+1,J875)</f>
        <v>55</v>
      </c>
      <c r="K876" s="23" t="str">
        <f aca="false">IF(C876="M.O.",G876,"")</f>
        <v/>
      </c>
      <c r="L876" s="23" t="str">
        <f aca="false">IF(AND(F876&lt;&gt;"",K876=""),G876,"")</f>
        <v/>
      </c>
      <c r="M876" s="23" t="str">
        <f aca="false">IF(AND(E876="",F876="",D876&lt;&gt;""),A876,"")</f>
        <v/>
      </c>
      <c r="N876" s="23" t="str">
        <f aca="false">IF(M876&lt;&gt;"",SUMIF(J876:J905,J876,K876:K905),"")</f>
        <v/>
      </c>
      <c r="O876" s="23" t="str">
        <f aca="false">IF(M876&lt;&gt;"",SUMIF(J876:J905,J876,L876:L905),"")</f>
        <v/>
      </c>
      <c r="Q876" s="20" t="str">
        <f aca="false">IF(A876="PREÇO TOTAL (c/ taxa):",G876,"")</f>
        <v/>
      </c>
      <c r="AC876" s="22"/>
    </row>
    <row r="877" customFormat="false" ht="14.05" hidden="false" customHeight="true" outlineLevel="0" collapsed="false">
      <c r="A877" s="50" t="s">
        <v>252</v>
      </c>
      <c r="B877" s="50"/>
      <c r="C877" s="50"/>
      <c r="D877" s="50"/>
      <c r="E877" s="50"/>
      <c r="F877" s="50"/>
      <c r="G877" s="51" t="n">
        <f aca="false">TRUNC(G875*$G$9,2)</f>
        <v>4.66</v>
      </c>
      <c r="J877" s="23" t="n">
        <f aca="false">IF(AND(A877&lt;&gt;"",A876=""),J876+1,J876)</f>
        <v>55</v>
      </c>
      <c r="K877" s="23" t="str">
        <f aca="false">IF(C877="M.O.",G877,"")</f>
        <v/>
      </c>
      <c r="L877" s="23" t="str">
        <f aca="false">IF(AND(F877&lt;&gt;"",K877=""),G877,"")</f>
        <v/>
      </c>
      <c r="M877" s="23" t="str">
        <f aca="false">IF(AND(E877="",F877="",D877&lt;&gt;""),A877,"")</f>
        <v/>
      </c>
      <c r="N877" s="23" t="str">
        <f aca="false">IF(M877&lt;&gt;"",SUMIF(J877:J906,J877,K877:K906),"")</f>
        <v/>
      </c>
      <c r="O877" s="23" t="str">
        <f aca="false">IF(M877&lt;&gt;"",SUMIF(J877:J906,J877,L877:L906),"")</f>
        <v/>
      </c>
      <c r="Q877" s="20" t="str">
        <f aca="false">IF(A877="PREÇO TOTAL (c/ taxa):",G877,"")</f>
        <v/>
      </c>
      <c r="AC877" s="22"/>
    </row>
    <row r="878" customFormat="false" ht="14.05" hidden="false" customHeight="true" outlineLevel="0" collapsed="false">
      <c r="A878" s="50" t="s">
        <v>253</v>
      </c>
      <c r="B878" s="50"/>
      <c r="C878" s="50"/>
      <c r="D878" s="50"/>
      <c r="E878" s="50"/>
      <c r="F878" s="50"/>
      <c r="G878" s="51" t="n">
        <v>0</v>
      </c>
      <c r="J878" s="23" t="n">
        <f aca="false">IF(AND(A878&lt;&gt;"",A877=""),J877+1,J877)</f>
        <v>55</v>
      </c>
      <c r="K878" s="23" t="str">
        <f aca="false">IF(C878="M.O.",G878,"")</f>
        <v/>
      </c>
      <c r="L878" s="23" t="str">
        <f aca="false">IF(AND(F878&lt;&gt;"",K878=""),G878,"")</f>
        <v/>
      </c>
      <c r="M878" s="23" t="str">
        <f aca="false">IF(AND(E878="",F878="",D878&lt;&gt;""),A878,"")</f>
        <v/>
      </c>
      <c r="N878" s="23" t="str">
        <f aca="false">IF(M878&lt;&gt;"",SUMIF(J878:J907,J878,K878:K907),"")</f>
        <v/>
      </c>
      <c r="O878" s="23" t="str">
        <f aca="false">IF(M878&lt;&gt;"",SUMIF(J878:J907,J878,L878:L907),"")</f>
        <v/>
      </c>
      <c r="Q878" s="20" t="str">
        <f aca="false">IF(A878="PREÇO TOTAL (c/ taxa):",G878,"")</f>
        <v/>
      </c>
      <c r="AC878" s="22"/>
    </row>
    <row r="879" customFormat="false" ht="14.05" hidden="false" customHeight="true" outlineLevel="0" collapsed="false">
      <c r="A879" s="50" t="s">
        <v>254</v>
      </c>
      <c r="B879" s="50"/>
      <c r="C879" s="50"/>
      <c r="D879" s="50"/>
      <c r="E879" s="50"/>
      <c r="F879" s="50"/>
      <c r="G879" s="51" t="n">
        <f aca="false">SUM(G876:G878)</f>
        <v>4.66</v>
      </c>
      <c r="J879" s="23" t="n">
        <f aca="false">IF(AND(A879&lt;&gt;"",A878=""),J878+1,J878)</f>
        <v>55</v>
      </c>
      <c r="K879" s="23" t="str">
        <f aca="false">IF(C879="M.O.",G879,"")</f>
        <v/>
      </c>
      <c r="L879" s="23" t="str">
        <f aca="false">IF(AND(F879&lt;&gt;"",K879=""),G879,"")</f>
        <v/>
      </c>
      <c r="M879" s="23" t="str">
        <f aca="false">IF(AND(E879="",F879="",D879&lt;&gt;""),A879,"")</f>
        <v/>
      </c>
      <c r="N879" s="23" t="str">
        <f aca="false">IF(M879&lt;&gt;"",SUMIF(J879:J908,J879,K879:K908),"")</f>
        <v/>
      </c>
      <c r="O879" s="23" t="str">
        <f aca="false">IF(M879&lt;&gt;"",SUMIF(J879:J908,J879,L879:L908),"")</f>
        <v/>
      </c>
      <c r="Q879" s="20" t="str">
        <f aca="false">IF(A879="PREÇO TOTAL (c/ taxa):",G879,"")</f>
        <v/>
      </c>
      <c r="AC879" s="22"/>
    </row>
    <row r="880" customFormat="false" ht="14.05" hidden="false" customHeight="true" outlineLevel="0" collapsed="false">
      <c r="A880" s="50" t="s">
        <v>256</v>
      </c>
      <c r="B880" s="50"/>
      <c r="C880" s="50"/>
      <c r="D880" s="50"/>
      <c r="E880" s="50"/>
      <c r="F880" s="50"/>
      <c r="G880" s="51" t="n">
        <f aca="false">G875+G879</f>
        <v>23.16</v>
      </c>
      <c r="J880" s="23" t="n">
        <f aca="false">IF(AND(A880&lt;&gt;"",A879=""),J879+1,J879)</f>
        <v>55</v>
      </c>
      <c r="K880" s="23" t="str">
        <f aca="false">IF(C880="M.O.",G880,"")</f>
        <v/>
      </c>
      <c r="L880" s="23" t="str">
        <f aca="false">IF(AND(F880&lt;&gt;"",K880=""),G880,"")</f>
        <v/>
      </c>
      <c r="M880" s="23" t="str">
        <f aca="false">IF(AND(E880="",F880="",D880&lt;&gt;""),A880,"")</f>
        <v/>
      </c>
      <c r="N880" s="23" t="str">
        <f aca="false">IF(M880&lt;&gt;"",SUMIF(J880:J909,J880,K880:K909),"")</f>
        <v/>
      </c>
      <c r="O880" s="23" t="str">
        <f aca="false">IF(M880&lt;&gt;"",SUMIF(J880:J909,J880,L880:L909),"")</f>
        <v/>
      </c>
      <c r="Q880" s="20" t="str">
        <f aca="false">IF(A880="PREÇO TOTAL (c/ taxa):",G880,"")</f>
        <v/>
      </c>
      <c r="AC880" s="22"/>
    </row>
    <row r="881" customFormat="false" ht="14.05" hidden="false" customHeight="true" outlineLevel="0" collapsed="false">
      <c r="A881" s="50" t="s">
        <v>257</v>
      </c>
      <c r="B881" s="50"/>
      <c r="C881" s="50"/>
      <c r="D881" s="50"/>
      <c r="E881" s="50"/>
      <c r="F881" s="50"/>
      <c r="G881" s="51" t="n">
        <v>11</v>
      </c>
      <c r="J881" s="23" t="n">
        <f aca="false">IF(AND(A881&lt;&gt;"",A880=""),J880+1,J880)</f>
        <v>55</v>
      </c>
      <c r="K881" s="23" t="str">
        <f aca="false">IF(C881="M.O.",G881,"")</f>
        <v/>
      </c>
      <c r="L881" s="23" t="str">
        <f aca="false">IF(AND(F881&lt;&gt;"",K881=""),G881,"")</f>
        <v/>
      </c>
      <c r="M881" s="23" t="str">
        <f aca="false">IF(AND(E881="",F881="",D881&lt;&gt;""),A881,"")</f>
        <v/>
      </c>
      <c r="N881" s="23" t="str">
        <f aca="false">IF(M881&lt;&gt;"",SUMIF(J881:J910,J881,K881:K910),"")</f>
        <v/>
      </c>
      <c r="O881" s="23" t="str">
        <f aca="false">IF(M881&lt;&gt;"",SUMIF(J881:J910,J881,L881:L910),"")</f>
        <v/>
      </c>
      <c r="Q881" s="20" t="str">
        <f aca="false">IF(A881="PREÇO TOTAL (c/ taxa):",G881,"")</f>
        <v/>
      </c>
      <c r="AC881" s="22"/>
    </row>
    <row r="882" customFormat="false" ht="14.05" hidden="false" customHeight="true" outlineLevel="0" collapsed="false">
      <c r="A882" s="50" t="s">
        <v>258</v>
      </c>
      <c r="B882" s="50"/>
      <c r="C882" s="50"/>
      <c r="D882" s="50"/>
      <c r="E882" s="50"/>
      <c r="F882" s="50"/>
      <c r="G882" s="51" t="n">
        <f aca="false">TRUNC(G881*G880,2)</f>
        <v>254.76</v>
      </c>
      <c r="J882" s="23" t="n">
        <f aca="false">IF(AND(A882&lt;&gt;"",A881=""),J881+1,J881)</f>
        <v>55</v>
      </c>
      <c r="K882" s="23" t="str">
        <f aca="false">IF(C882="M.O.",G882,"")</f>
        <v/>
      </c>
      <c r="L882" s="23" t="str">
        <f aca="false">IF(AND(F882&lt;&gt;"",K882=""),G882,"")</f>
        <v/>
      </c>
      <c r="M882" s="23" t="str">
        <f aca="false">IF(AND(E882="",F882="",D882&lt;&gt;""),A882,"")</f>
        <v/>
      </c>
      <c r="N882" s="23" t="str">
        <f aca="false">IF(M882&lt;&gt;"",SUMIF(J882:J911,J882,K882:K911),"")</f>
        <v/>
      </c>
      <c r="O882" s="23" t="str">
        <f aca="false">IF(M882&lt;&gt;"",SUMIF(J882:J911,J882,L882:L911),"")</f>
        <v/>
      </c>
      <c r="Q882" s="20" t="n">
        <f aca="false">IF(A882="PREÇO TOTAL (c/ taxa):",G882,"")</f>
        <v>254.76</v>
      </c>
      <c r="AC882" s="22"/>
    </row>
    <row r="883" customFormat="false" ht="14.05" hidden="false" customHeight="true" outlineLevel="0" collapsed="false">
      <c r="A883" s="52"/>
      <c r="B883" s="52"/>
      <c r="C883" s="52"/>
      <c r="D883" s="52"/>
      <c r="E883" s="52"/>
      <c r="F883" s="52"/>
      <c r="G883" s="52"/>
      <c r="J883" s="23" t="n">
        <f aca="false">IF(AND(A883&lt;&gt;"",A882=""),J882+1,J882)</f>
        <v>55</v>
      </c>
      <c r="K883" s="23" t="str">
        <f aca="false">IF(C883="M.O.",G883,"")</f>
        <v/>
      </c>
      <c r="L883" s="23" t="str">
        <f aca="false">IF(AND(F883&lt;&gt;"",K883=""),G883,"")</f>
        <v/>
      </c>
      <c r="M883" s="23" t="str">
        <f aca="false">IF(AND(E883="",F883="",D883&lt;&gt;""),A883,"")</f>
        <v/>
      </c>
      <c r="N883" s="23" t="str">
        <f aca="false">IF(M883&lt;&gt;"",SUMIF(J883:J912,J883,K883:K912),"")</f>
        <v/>
      </c>
      <c r="O883" s="23" t="str">
        <f aca="false">IF(M883&lt;&gt;"",SUMIF(J883:J912,J883,L883:L912),"")</f>
        <v/>
      </c>
      <c r="Q883" s="20" t="str">
        <f aca="false">IF(A883="PREÇO TOTAL (c/ taxa):",G883,"")</f>
        <v/>
      </c>
      <c r="AC883" s="22"/>
    </row>
    <row r="884" customFormat="false" ht="14.05" hidden="false" customHeight="true" outlineLevel="0" collapsed="false">
      <c r="A884" s="44" t="s">
        <v>390</v>
      </c>
      <c r="B884" s="44" t="s">
        <v>391</v>
      </c>
      <c r="C884" s="44"/>
      <c r="D884" s="44"/>
      <c r="E884" s="44"/>
      <c r="F884" s="44"/>
      <c r="G884" s="44"/>
      <c r="J884" s="23" t="n">
        <f aca="false">IF(AND(A884&lt;&gt;"",A883=""),J883+1,J883)</f>
        <v>56</v>
      </c>
      <c r="K884" s="23" t="str">
        <f aca="false">IF(C884="M.O.",G884,"")</f>
        <v/>
      </c>
      <c r="L884" s="23" t="str">
        <f aca="false">IF(AND(F884&lt;&gt;"",K884=""),G884,"")</f>
        <v/>
      </c>
      <c r="M884" s="23" t="str">
        <f aca="false">IF(AND(E884="",F884="",D884&lt;&gt;""),A884,"")</f>
        <v/>
      </c>
      <c r="N884" s="23" t="str">
        <f aca="false">IF(M884&lt;&gt;"",SUMIF(J884:J913,J884,K884:K913),"")</f>
        <v/>
      </c>
      <c r="O884" s="23" t="str">
        <f aca="false">IF(M884&lt;&gt;"",SUMIF(J884:J913,J884,L884:L913),"")</f>
        <v/>
      </c>
      <c r="Q884" s="20" t="str">
        <f aca="false">IF(A884="PREÇO TOTAL (c/ taxa):",G884,"")</f>
        <v/>
      </c>
      <c r="AC884" s="22"/>
    </row>
    <row r="885" customFormat="false" ht="25.35" hidden="false" customHeight="true" outlineLevel="0" collapsed="false">
      <c r="A885" s="44" t="s">
        <v>392</v>
      </c>
      <c r="B885" s="44" t="s">
        <v>393</v>
      </c>
      <c r="C885" s="45" t="s">
        <v>248</v>
      </c>
      <c r="D885" s="45" t="s">
        <v>274</v>
      </c>
      <c r="E885" s="46"/>
      <c r="F885" s="47"/>
      <c r="G885" s="47"/>
      <c r="J885" s="23" t="n">
        <f aca="false">IF(AND(A885&lt;&gt;"",A884=""),J884+1,J884)</f>
        <v>56</v>
      </c>
      <c r="K885" s="23" t="str">
        <f aca="false">IF(C885="M.O.",G885,"")</f>
        <v/>
      </c>
      <c r="L885" s="23" t="str">
        <f aca="false">IF(AND(F885&lt;&gt;"",K885=""),G885,"")</f>
        <v/>
      </c>
      <c r="M885" s="23" t="str">
        <f aca="false">IF(AND(E885="",F885="",D885&lt;&gt;""),A885,"")</f>
        <v>03.02.01</v>
      </c>
      <c r="N885" s="23" t="n">
        <f aca="false">IF(M885&lt;&gt;"",SUMIF(J885:J914,J885,K885:K914),"")</f>
        <v>0.77</v>
      </c>
      <c r="O885" s="23" t="n">
        <f aca="false">IF(M885&lt;&gt;"",SUMIF(J885:J914,J885,L885:L914),"")</f>
        <v>1</v>
      </c>
      <c r="Q885" s="20" t="str">
        <f aca="false">IF(A885="PREÇO TOTAL (c/ taxa):",G885,"")</f>
        <v/>
      </c>
      <c r="AC885" s="22"/>
    </row>
    <row r="886" customFormat="false" ht="14.05" hidden="false" customHeight="true" outlineLevel="0" collapsed="false">
      <c r="A886" s="13" t="n">
        <v>6115</v>
      </c>
      <c r="B886" s="48" t="str">
        <f aca="false">VLOOKUP(A886,Insumos!$A$9:$E$160,2,FALSE())</f>
        <v>AJUDANTE</v>
      </c>
      <c r="C886" s="49" t="str">
        <f aca="false">VLOOKUP(A886,Insumos!$A$9:$E$160,3,FALSE())</f>
        <v>M.O.</v>
      </c>
      <c r="D886" s="49" t="str">
        <f aca="false">VLOOKUP(A886,Insumos!$A$9:$E$160,4,FALSE())</f>
        <v>H</v>
      </c>
      <c r="E886" s="46" t="n">
        <v>0.1</v>
      </c>
      <c r="F886" s="47" t="n">
        <f aca="false">VLOOKUP(A886,Insumos!$A$9:$E$160,5,FALSE())</f>
        <v>7.72</v>
      </c>
      <c r="G886" s="47" t="n">
        <f aca="false">TRUNC(E886*F886,2)</f>
        <v>0.77</v>
      </c>
      <c r="J886" s="23" t="n">
        <f aca="false">IF(AND(A886&lt;&gt;"",A885=""),J885+1,J885)</f>
        <v>56</v>
      </c>
      <c r="K886" s="23" t="n">
        <f aca="false">IF(C886="M.O.",G886,"")</f>
        <v>0.77</v>
      </c>
      <c r="L886" s="23" t="str">
        <f aca="false">IF(AND(F886&lt;&gt;"",K886=""),G886,"")</f>
        <v/>
      </c>
      <c r="M886" s="23" t="str">
        <f aca="false">IF(AND(E886="",F886="",D886&lt;&gt;""),A886,"")</f>
        <v/>
      </c>
      <c r="N886" s="23" t="str">
        <f aca="false">IF(M886&lt;&gt;"",SUMIF(J886:J915,J886,K886:K915),"")</f>
        <v/>
      </c>
      <c r="O886" s="23" t="str">
        <f aca="false">IF(M886&lt;&gt;"",SUMIF(J886:J915,J886,L886:L915),"")</f>
        <v/>
      </c>
      <c r="Q886" s="20" t="str">
        <f aca="false">IF(A886="PREÇO TOTAL (c/ taxa):",G886,"")</f>
        <v/>
      </c>
      <c r="AC886" s="22"/>
    </row>
    <row r="887" customFormat="false" ht="25.35" hidden="false" customHeight="true" outlineLevel="0" collapsed="false">
      <c r="A887" s="13" t="s">
        <v>197</v>
      </c>
      <c r="B887" s="48" t="str">
        <f aca="false">VLOOKUP(A887,Insumos!$A$9:$E$160,2,FALSE())</f>
        <v>FITA ADESIVA ZEBRADA PARA SINALIZAÇÃO, LARGURA 50 MM, COMPRIMENTO 30 M</v>
      </c>
      <c r="C887" s="49" t="str">
        <f aca="false">VLOOKUP(A887,Insumos!$A$9:$E$160,3,FALSE())</f>
        <v>MAT.</v>
      </c>
      <c r="D887" s="49" t="str">
        <f aca="false">VLOOKUP(A887,Insumos!$A$9:$E$160,4,FALSE())</f>
        <v>UN</v>
      </c>
      <c r="E887" s="46" t="n">
        <v>0.033</v>
      </c>
      <c r="F887" s="47" t="n">
        <f aca="false">VLOOKUP(A887,Insumos!$A$9:$E$160,5,FALSE())</f>
        <v>30.5</v>
      </c>
      <c r="G887" s="47" t="n">
        <f aca="false">TRUNC(E887*F887,2)</f>
        <v>1</v>
      </c>
      <c r="J887" s="23" t="n">
        <f aca="false">IF(AND(A887&lt;&gt;"",A886=""),J886+1,J886)</f>
        <v>56</v>
      </c>
      <c r="K887" s="23" t="str">
        <f aca="false">IF(C887="M.O.",G887,"")</f>
        <v/>
      </c>
      <c r="L887" s="23" t="n">
        <f aca="false">IF(AND(F887&lt;&gt;"",K887=""),G887,"")</f>
        <v>1</v>
      </c>
      <c r="M887" s="23" t="str">
        <f aca="false">IF(AND(E887="",F887="",D887&lt;&gt;""),A887,"")</f>
        <v/>
      </c>
      <c r="N887" s="23" t="str">
        <f aca="false">IF(M887&lt;&gt;"",SUMIF(J887:J916,J887,K887:K916),"")</f>
        <v/>
      </c>
      <c r="O887" s="23" t="str">
        <f aca="false">IF(M887&lt;&gt;"",SUMIF(J887:J916,J887,L887:L916),"")</f>
        <v/>
      </c>
      <c r="Q887" s="20" t="str">
        <f aca="false">IF(A887="PREÇO TOTAL (c/ taxa):",G887,"")</f>
        <v/>
      </c>
      <c r="AC887" s="22"/>
    </row>
    <row r="888" customFormat="false" ht="14.05" hidden="false" customHeight="true" outlineLevel="0" collapsed="false">
      <c r="A888" s="50" t="s">
        <v>229</v>
      </c>
      <c r="B888" s="50"/>
      <c r="C888" s="50"/>
      <c r="D888" s="50"/>
      <c r="E888" s="50"/>
      <c r="F888" s="50"/>
      <c r="G888" s="51" t="n">
        <f aca="false">SUMIF(J839:J887,J888,K839:K887)</f>
        <v>0.77</v>
      </c>
      <c r="J888" s="23" t="n">
        <f aca="false">IF(AND(A888&lt;&gt;"",A887=""),J887+1,J887)</f>
        <v>56</v>
      </c>
      <c r="K888" s="23" t="str">
        <f aca="false">IF(C888="M.O.",G888,"")</f>
        <v/>
      </c>
      <c r="L888" s="23" t="str">
        <f aca="false">IF(AND(F888&lt;&gt;"",K888=""),G888,"")</f>
        <v/>
      </c>
      <c r="M888" s="23" t="str">
        <f aca="false">IF(AND(E888="",F888="",D888&lt;&gt;""),A888,"")</f>
        <v/>
      </c>
      <c r="N888" s="23" t="str">
        <f aca="false">IF(M888&lt;&gt;"",SUMIF(J888:J917,J888,K888:K917),"")</f>
        <v/>
      </c>
      <c r="O888" s="23" t="str">
        <f aca="false">IF(M888&lt;&gt;"",SUMIF(J888:J917,J888,L888:L917),"")</f>
        <v/>
      </c>
      <c r="Q888" s="20" t="str">
        <f aca="false">IF(A888="PREÇO TOTAL (c/ taxa):",G888,"")</f>
        <v/>
      </c>
      <c r="AC888" s="22"/>
    </row>
    <row r="889" customFormat="false" ht="14.05" hidden="false" customHeight="true" outlineLevel="0" collapsed="false">
      <c r="A889" s="50" t="s">
        <v>232</v>
      </c>
      <c r="B889" s="50"/>
      <c r="C889" s="50"/>
      <c r="D889" s="50"/>
      <c r="E889" s="50"/>
      <c r="F889" s="50"/>
      <c r="G889" s="51" t="n">
        <f aca="false">SUMIF(J840:J888,J889,L840:L888)</f>
        <v>1</v>
      </c>
      <c r="J889" s="23" t="n">
        <f aca="false">IF(AND(A889&lt;&gt;"",A888=""),J888+1,J888)</f>
        <v>56</v>
      </c>
      <c r="K889" s="23" t="str">
        <f aca="false">IF(C889="M.O.",G889,"")</f>
        <v/>
      </c>
      <c r="L889" s="23" t="str">
        <f aca="false">IF(AND(F889&lt;&gt;"",K889=""),G889,"")</f>
        <v/>
      </c>
      <c r="M889" s="23" t="str">
        <f aca="false">IF(AND(E889="",F889="",D889&lt;&gt;""),A889,"")</f>
        <v/>
      </c>
      <c r="N889" s="23" t="str">
        <f aca="false">IF(M889&lt;&gt;"",SUMIF(J889:J918,J889,K889:K918),"")</f>
        <v/>
      </c>
      <c r="O889" s="23" t="str">
        <f aca="false">IF(M889&lt;&gt;"",SUMIF(J889:J918,J889,L889:L918),"")</f>
        <v/>
      </c>
      <c r="Q889" s="20" t="str">
        <f aca="false">IF(A889="PREÇO TOTAL (c/ taxa):",G889,"")</f>
        <v/>
      </c>
      <c r="AC889" s="22"/>
    </row>
    <row r="890" customFormat="false" ht="14.05" hidden="false" customHeight="true" outlineLevel="0" collapsed="false">
      <c r="A890" s="50" t="s">
        <v>250</v>
      </c>
      <c r="B890" s="50"/>
      <c r="C890" s="50"/>
      <c r="D890" s="50"/>
      <c r="E890" s="50"/>
      <c r="F890" s="50"/>
      <c r="G890" s="51" t="n">
        <f aca="false">SUM(G888:G889)</f>
        <v>1.77</v>
      </c>
      <c r="J890" s="23" t="n">
        <f aca="false">IF(AND(A890&lt;&gt;"",A889=""),J889+1,J889)</f>
        <v>56</v>
      </c>
      <c r="K890" s="23" t="str">
        <f aca="false">IF(C890="M.O.",G890,"")</f>
        <v/>
      </c>
      <c r="L890" s="23" t="str">
        <f aca="false">IF(AND(F890&lt;&gt;"",K890=""),G890,"")</f>
        <v/>
      </c>
      <c r="M890" s="23" t="str">
        <f aca="false">IF(AND(E890="",F890="",D890&lt;&gt;""),A890,"")</f>
        <v/>
      </c>
      <c r="N890" s="23" t="str">
        <f aca="false">IF(M890&lt;&gt;"",SUMIF(J890:J919,J890,K890:K919),"")</f>
        <v/>
      </c>
      <c r="O890" s="23" t="str">
        <f aca="false">IF(M890&lt;&gt;"",SUMIF(J890:J919,J890,L890:L919),"")</f>
        <v/>
      </c>
      <c r="Q890" s="20" t="str">
        <f aca="false">IF(A890="PREÇO TOTAL (c/ taxa):",G890,"")</f>
        <v/>
      </c>
      <c r="AC890" s="22"/>
    </row>
    <row r="891" customFormat="false" ht="14.05" hidden="false" customHeight="true" outlineLevel="0" collapsed="false">
      <c r="A891" s="50" t="s">
        <v>251</v>
      </c>
      <c r="B891" s="50"/>
      <c r="C891" s="50"/>
      <c r="D891" s="50"/>
      <c r="E891" s="50"/>
      <c r="F891" s="50"/>
      <c r="G891" s="51" t="n">
        <v>0</v>
      </c>
      <c r="J891" s="23" t="n">
        <f aca="false">IF(AND(A891&lt;&gt;"",A890=""),J890+1,J890)</f>
        <v>56</v>
      </c>
      <c r="K891" s="23" t="str">
        <f aca="false">IF(C891="M.O.",G891,"")</f>
        <v/>
      </c>
      <c r="L891" s="23" t="str">
        <f aca="false">IF(AND(F891&lt;&gt;"",K891=""),G891,"")</f>
        <v/>
      </c>
      <c r="M891" s="23" t="str">
        <f aca="false">IF(AND(E891="",F891="",D891&lt;&gt;""),A891,"")</f>
        <v/>
      </c>
      <c r="N891" s="23" t="str">
        <f aca="false">IF(M891&lt;&gt;"",SUMIF(J891:J920,J891,K891:K920),"")</f>
        <v/>
      </c>
      <c r="O891" s="23" t="str">
        <f aca="false">IF(M891&lt;&gt;"",SUMIF(J891:J920,J891,L891:L920),"")</f>
        <v/>
      </c>
      <c r="Q891" s="20" t="str">
        <f aca="false">IF(A891="PREÇO TOTAL (c/ taxa):",G891,"")</f>
        <v/>
      </c>
      <c r="AC891" s="22"/>
    </row>
    <row r="892" customFormat="false" ht="14.05" hidden="false" customHeight="true" outlineLevel="0" collapsed="false">
      <c r="A892" s="50" t="s">
        <v>252</v>
      </c>
      <c r="B892" s="50"/>
      <c r="C892" s="50"/>
      <c r="D892" s="50"/>
      <c r="E892" s="50"/>
      <c r="F892" s="50"/>
      <c r="G892" s="51" t="n">
        <f aca="false">TRUNC(G890*$G$9,2)</f>
        <v>0.44</v>
      </c>
      <c r="J892" s="23" t="n">
        <f aca="false">IF(AND(A892&lt;&gt;"",A891=""),J891+1,J891)</f>
        <v>56</v>
      </c>
      <c r="K892" s="23" t="str">
        <f aca="false">IF(C892="M.O.",G892,"")</f>
        <v/>
      </c>
      <c r="L892" s="23" t="str">
        <f aca="false">IF(AND(F892&lt;&gt;"",K892=""),G892,"")</f>
        <v/>
      </c>
      <c r="M892" s="23" t="str">
        <f aca="false">IF(AND(E892="",F892="",D892&lt;&gt;""),A892,"")</f>
        <v/>
      </c>
      <c r="N892" s="23" t="str">
        <f aca="false">IF(M892&lt;&gt;"",SUMIF(J892:J921,J892,K892:K921),"")</f>
        <v/>
      </c>
      <c r="O892" s="23" t="str">
        <f aca="false">IF(M892&lt;&gt;"",SUMIF(J892:J921,J892,L892:L921),"")</f>
        <v/>
      </c>
      <c r="Q892" s="20" t="str">
        <f aca="false">IF(A892="PREÇO TOTAL (c/ taxa):",G892,"")</f>
        <v/>
      </c>
      <c r="AC892" s="22"/>
    </row>
    <row r="893" customFormat="false" ht="14.05" hidden="false" customHeight="true" outlineLevel="0" collapsed="false">
      <c r="A893" s="50" t="s">
        <v>253</v>
      </c>
      <c r="B893" s="50"/>
      <c r="C893" s="50"/>
      <c r="D893" s="50"/>
      <c r="E893" s="50"/>
      <c r="F893" s="50"/>
      <c r="G893" s="51" t="n">
        <v>0</v>
      </c>
      <c r="J893" s="23" t="n">
        <f aca="false">IF(AND(A893&lt;&gt;"",A892=""),J892+1,J892)</f>
        <v>56</v>
      </c>
      <c r="K893" s="23" t="str">
        <f aca="false">IF(C893="M.O.",G893,"")</f>
        <v/>
      </c>
      <c r="L893" s="23" t="str">
        <f aca="false">IF(AND(F893&lt;&gt;"",K893=""),G893,"")</f>
        <v/>
      </c>
      <c r="M893" s="23" t="str">
        <f aca="false">IF(AND(E893="",F893="",D893&lt;&gt;""),A893,"")</f>
        <v/>
      </c>
      <c r="N893" s="23" t="str">
        <f aca="false">IF(M893&lt;&gt;"",SUMIF(J893:J922,J893,K893:K922),"")</f>
        <v/>
      </c>
      <c r="O893" s="23" t="str">
        <f aca="false">IF(M893&lt;&gt;"",SUMIF(J893:J922,J893,L893:L922),"")</f>
        <v/>
      </c>
      <c r="Q893" s="20" t="str">
        <f aca="false">IF(A893="PREÇO TOTAL (c/ taxa):",G893,"")</f>
        <v/>
      </c>
      <c r="AC893" s="22"/>
    </row>
    <row r="894" customFormat="false" ht="14.05" hidden="false" customHeight="true" outlineLevel="0" collapsed="false">
      <c r="A894" s="50" t="s">
        <v>254</v>
      </c>
      <c r="B894" s="50"/>
      <c r="C894" s="50"/>
      <c r="D894" s="50"/>
      <c r="E894" s="50"/>
      <c r="F894" s="50"/>
      <c r="G894" s="51" t="n">
        <f aca="false">SUM(G891:G893)</f>
        <v>0.44</v>
      </c>
      <c r="J894" s="23" t="n">
        <f aca="false">IF(AND(A894&lt;&gt;"",A893=""),J893+1,J893)</f>
        <v>56</v>
      </c>
      <c r="K894" s="23" t="str">
        <f aca="false">IF(C894="M.O.",G894,"")</f>
        <v/>
      </c>
      <c r="L894" s="23" t="str">
        <f aca="false">IF(AND(F894&lt;&gt;"",K894=""),G894,"")</f>
        <v/>
      </c>
      <c r="M894" s="23" t="str">
        <f aca="false">IF(AND(E894="",F894="",D894&lt;&gt;""),A894,"")</f>
        <v/>
      </c>
      <c r="N894" s="23" t="str">
        <f aca="false">IF(M894&lt;&gt;"",SUMIF(J894:J923,J894,K894:K923),"")</f>
        <v/>
      </c>
      <c r="O894" s="23" t="str">
        <f aca="false">IF(M894&lt;&gt;"",SUMIF(J894:J923,J894,L894:L923),"")</f>
        <v/>
      </c>
      <c r="Q894" s="20" t="str">
        <f aca="false">IF(A894="PREÇO TOTAL (c/ taxa):",G894,"")</f>
        <v/>
      </c>
      <c r="AC894" s="22"/>
    </row>
    <row r="895" customFormat="false" ht="14.05" hidden="false" customHeight="true" outlineLevel="0" collapsed="false">
      <c r="A895" s="50" t="s">
        <v>256</v>
      </c>
      <c r="B895" s="50"/>
      <c r="C895" s="50"/>
      <c r="D895" s="50"/>
      <c r="E895" s="50"/>
      <c r="F895" s="50"/>
      <c r="G895" s="51" t="n">
        <f aca="false">G890+G894</f>
        <v>2.21</v>
      </c>
      <c r="J895" s="23" t="n">
        <f aca="false">IF(AND(A895&lt;&gt;"",A894=""),J894+1,J894)</f>
        <v>56</v>
      </c>
      <c r="K895" s="23" t="str">
        <f aca="false">IF(C895="M.O.",G895,"")</f>
        <v/>
      </c>
      <c r="L895" s="23" t="str">
        <f aca="false">IF(AND(F895&lt;&gt;"",K895=""),G895,"")</f>
        <v/>
      </c>
      <c r="M895" s="23" t="str">
        <f aca="false">IF(AND(E895="",F895="",D895&lt;&gt;""),A895,"")</f>
        <v/>
      </c>
      <c r="N895" s="23" t="str">
        <f aca="false">IF(M895&lt;&gt;"",SUMIF(J895:J924,J895,K895:K924),"")</f>
        <v/>
      </c>
      <c r="O895" s="23" t="str">
        <f aca="false">IF(M895&lt;&gt;"",SUMIF(J895:J924,J895,L895:L924),"")</f>
        <v/>
      </c>
      <c r="Q895" s="20" t="str">
        <f aca="false">IF(A895="PREÇO TOTAL (c/ taxa):",G895,"")</f>
        <v/>
      </c>
      <c r="AC895" s="22"/>
    </row>
    <row r="896" customFormat="false" ht="14.05" hidden="false" customHeight="true" outlineLevel="0" collapsed="false">
      <c r="A896" s="50" t="s">
        <v>257</v>
      </c>
      <c r="B896" s="50"/>
      <c r="C896" s="50"/>
      <c r="D896" s="50"/>
      <c r="E896" s="50"/>
      <c r="F896" s="50"/>
      <c r="G896" s="51" t="n">
        <v>14</v>
      </c>
      <c r="J896" s="23" t="n">
        <f aca="false">IF(AND(A896&lt;&gt;"",A895=""),J895+1,J895)</f>
        <v>56</v>
      </c>
      <c r="K896" s="23" t="str">
        <f aca="false">IF(C896="M.O.",G896,"")</f>
        <v/>
      </c>
      <c r="L896" s="23" t="str">
        <f aca="false">IF(AND(F896&lt;&gt;"",K896=""),G896,"")</f>
        <v/>
      </c>
      <c r="M896" s="23" t="str">
        <f aca="false">IF(AND(E896="",F896="",D896&lt;&gt;""),A896,"")</f>
        <v/>
      </c>
      <c r="N896" s="23" t="str">
        <f aca="false">IF(M896&lt;&gt;"",SUMIF(J896:J925,J896,K896:K925),"")</f>
        <v/>
      </c>
      <c r="O896" s="23" t="str">
        <f aca="false">IF(M896&lt;&gt;"",SUMIF(J896:J925,J896,L896:L925),"")</f>
        <v/>
      </c>
      <c r="Q896" s="20" t="str">
        <f aca="false">IF(A896="PREÇO TOTAL (c/ taxa):",G896,"")</f>
        <v/>
      </c>
      <c r="AC896" s="22"/>
    </row>
    <row r="897" customFormat="false" ht="14.05" hidden="false" customHeight="true" outlineLevel="0" collapsed="false">
      <c r="A897" s="50" t="s">
        <v>258</v>
      </c>
      <c r="B897" s="50"/>
      <c r="C897" s="50"/>
      <c r="D897" s="50"/>
      <c r="E897" s="50"/>
      <c r="F897" s="50"/>
      <c r="G897" s="51" t="n">
        <f aca="false">TRUNC(G896*G895,2)</f>
        <v>30.94</v>
      </c>
      <c r="J897" s="23" t="n">
        <f aca="false">IF(AND(A897&lt;&gt;"",A896=""),J896+1,J896)</f>
        <v>56</v>
      </c>
      <c r="K897" s="23" t="str">
        <f aca="false">IF(C897="M.O.",G897,"")</f>
        <v/>
      </c>
      <c r="L897" s="23" t="str">
        <f aca="false">IF(AND(F897&lt;&gt;"",K897=""),G897,"")</f>
        <v/>
      </c>
      <c r="M897" s="23" t="str">
        <f aca="false">IF(AND(E897="",F897="",D897&lt;&gt;""),A897,"")</f>
        <v/>
      </c>
      <c r="N897" s="23" t="str">
        <f aca="false">IF(M897&lt;&gt;"",SUMIF(J897:J926,J897,K897:K926),"")</f>
        <v/>
      </c>
      <c r="O897" s="23" t="str">
        <f aca="false">IF(M897&lt;&gt;"",SUMIF(J897:J926,J897,L897:L926),"")</f>
        <v/>
      </c>
      <c r="Q897" s="20" t="n">
        <f aca="false">IF(A897="PREÇO TOTAL (c/ taxa):",G897,"")</f>
        <v>30.94</v>
      </c>
      <c r="AC897" s="22"/>
    </row>
    <row r="898" customFormat="false" ht="14.05" hidden="false" customHeight="true" outlineLevel="0" collapsed="false">
      <c r="A898" s="52"/>
      <c r="B898" s="52"/>
      <c r="C898" s="52"/>
      <c r="D898" s="52"/>
      <c r="E898" s="52"/>
      <c r="F898" s="52"/>
      <c r="G898" s="52"/>
      <c r="J898" s="23" t="n">
        <f aca="false">IF(AND(A898&lt;&gt;"",A897=""),J897+1,J897)</f>
        <v>56</v>
      </c>
      <c r="K898" s="23" t="str">
        <f aca="false">IF(C898="M.O.",G898,"")</f>
        <v/>
      </c>
      <c r="L898" s="23" t="str">
        <f aca="false">IF(AND(F898&lt;&gt;"",K898=""),G898,"")</f>
        <v/>
      </c>
      <c r="M898" s="23" t="str">
        <f aca="false">IF(AND(E898="",F898="",D898&lt;&gt;""),A898,"")</f>
        <v/>
      </c>
      <c r="N898" s="23" t="str">
        <f aca="false">IF(M898&lt;&gt;"",SUMIF(J898:J927,J898,K898:K927),"")</f>
        <v/>
      </c>
      <c r="O898" s="23" t="str">
        <f aca="false">IF(M898&lt;&gt;"",SUMIF(J898:J927,J898,L898:L927),"")</f>
        <v/>
      </c>
      <c r="Q898" s="20" t="str">
        <f aca="false">IF(A898="PREÇO TOTAL (c/ taxa):",G898,"")</f>
        <v/>
      </c>
      <c r="AC898" s="22"/>
    </row>
    <row r="899" customFormat="false" ht="25.35" hidden="false" customHeight="true" outlineLevel="0" collapsed="false">
      <c r="A899" s="44" t="s">
        <v>394</v>
      </c>
      <c r="B899" s="44" t="s">
        <v>395</v>
      </c>
      <c r="C899" s="45" t="s">
        <v>248</v>
      </c>
      <c r="D899" s="45" t="s">
        <v>306</v>
      </c>
      <c r="E899" s="46"/>
      <c r="F899" s="47"/>
      <c r="G899" s="47"/>
      <c r="J899" s="23" t="n">
        <f aca="false">IF(AND(A899&lt;&gt;"",A898=""),J898+1,J898)</f>
        <v>57</v>
      </c>
      <c r="K899" s="23" t="str">
        <f aca="false">IF(C899="M.O.",G899,"")</f>
        <v/>
      </c>
      <c r="L899" s="23" t="str">
        <f aca="false">IF(AND(F899&lt;&gt;"",K899=""),G899,"")</f>
        <v/>
      </c>
      <c r="M899" s="23" t="str">
        <f aca="false">IF(AND(E899="",F899="",D899&lt;&gt;""),A899,"")</f>
        <v>03.02.02</v>
      </c>
      <c r="N899" s="23" t="n">
        <f aca="false">IF(M899&lt;&gt;"",SUMIF(J899:J928,J899,K899:K928),"")</f>
        <v>1.93</v>
      </c>
      <c r="O899" s="23" t="n">
        <f aca="false">IF(M899&lt;&gt;"",SUMIF(J899:J928,J899,L899:L928),"")</f>
        <v>54</v>
      </c>
      <c r="Q899" s="20" t="str">
        <f aca="false">IF(A899="PREÇO TOTAL (c/ taxa):",G899,"")</f>
        <v/>
      </c>
      <c r="AC899" s="22"/>
    </row>
    <row r="900" customFormat="false" ht="14.05" hidden="false" customHeight="true" outlineLevel="0" collapsed="false">
      <c r="A900" s="13" t="n">
        <v>6115</v>
      </c>
      <c r="B900" s="48" t="str">
        <f aca="false">VLOOKUP(A900,Insumos!$A$9:$E$160,2,FALSE())</f>
        <v>AJUDANTE</v>
      </c>
      <c r="C900" s="49" t="str">
        <f aca="false">VLOOKUP(A900,Insumos!$A$9:$E$160,3,FALSE())</f>
        <v>M.O.</v>
      </c>
      <c r="D900" s="49" t="str">
        <f aca="false">VLOOKUP(A900,Insumos!$A$9:$E$160,4,FALSE())</f>
        <v>H</v>
      </c>
      <c r="E900" s="46" t="n">
        <v>0.25</v>
      </c>
      <c r="F900" s="47" t="n">
        <f aca="false">VLOOKUP(A900,Insumos!$A$9:$E$160,5,FALSE())</f>
        <v>7.72</v>
      </c>
      <c r="G900" s="47" t="n">
        <f aca="false">TRUNC(E900*F900,2)</f>
        <v>1.93</v>
      </c>
      <c r="J900" s="23" t="n">
        <f aca="false">IF(AND(A900&lt;&gt;"",A899=""),J899+1,J899)</f>
        <v>57</v>
      </c>
      <c r="K900" s="23" t="n">
        <f aca="false">IF(C900="M.O.",G900,"")</f>
        <v>1.93</v>
      </c>
      <c r="L900" s="23" t="str">
        <f aca="false">IF(AND(F900&lt;&gt;"",K900=""),G900,"")</f>
        <v/>
      </c>
      <c r="M900" s="23" t="str">
        <f aca="false">IF(AND(E900="",F900="",D900&lt;&gt;""),A900,"")</f>
        <v/>
      </c>
      <c r="N900" s="23" t="str">
        <f aca="false">IF(M900&lt;&gt;"",SUMIF(J900:J929,J900,K900:K929),"")</f>
        <v/>
      </c>
      <c r="O900" s="23" t="str">
        <f aca="false">IF(M900&lt;&gt;"",SUMIF(J900:J929,J900,L900:L929),"")</f>
        <v/>
      </c>
      <c r="Q900" s="20" t="str">
        <f aca="false">IF(A900="PREÇO TOTAL (c/ taxa):",G900,"")</f>
        <v/>
      </c>
      <c r="AC900" s="22"/>
    </row>
    <row r="901" customFormat="false" ht="25.35" hidden="false" customHeight="true" outlineLevel="0" collapsed="false">
      <c r="A901" s="13" t="s">
        <v>199</v>
      </c>
      <c r="B901" s="48" t="str">
        <f aca="false">VLOOKUP(A901,Insumos!$A$9:$E$160,2,FALSE())</f>
        <v>FITA ADESIVA ZEBRADA PARA SINALIZAÇÃO DE OBSTÁCULO, LARGURA 200 MM, COMPRIMENTO 50 CM</v>
      </c>
      <c r="C901" s="49" t="str">
        <f aca="false">VLOOKUP(A901,Insumos!$A$9:$E$160,3,FALSE())</f>
        <v>MAT.</v>
      </c>
      <c r="D901" s="49" t="str">
        <f aca="false">VLOOKUP(A901,Insumos!$A$9:$E$160,4,FALSE())</f>
        <v>UN</v>
      </c>
      <c r="E901" s="46" t="n">
        <v>1</v>
      </c>
      <c r="F901" s="47" t="n">
        <f aca="false">VLOOKUP(A901,Insumos!$A$9:$E$160,5,FALSE())</f>
        <v>54</v>
      </c>
      <c r="G901" s="47" t="n">
        <f aca="false">TRUNC(E901*F901,2)</f>
        <v>54</v>
      </c>
      <c r="J901" s="23" t="n">
        <f aca="false">IF(AND(A901&lt;&gt;"",A900=""),J900+1,J900)</f>
        <v>57</v>
      </c>
      <c r="K901" s="23" t="str">
        <f aca="false">IF(C901="M.O.",G901,"")</f>
        <v/>
      </c>
      <c r="L901" s="23" t="n">
        <f aca="false">IF(AND(F901&lt;&gt;"",K901=""),G901,"")</f>
        <v>54</v>
      </c>
      <c r="M901" s="23" t="str">
        <f aca="false">IF(AND(E901="",F901="",D901&lt;&gt;""),A901,"")</f>
        <v/>
      </c>
      <c r="N901" s="23" t="str">
        <f aca="false">IF(M901&lt;&gt;"",SUMIF(J901:J930,J901,K901:K930),"")</f>
        <v/>
      </c>
      <c r="O901" s="23" t="str">
        <f aca="false">IF(M901&lt;&gt;"",SUMIF(J901:J930,J901,L901:L930),"")</f>
        <v/>
      </c>
      <c r="Q901" s="20" t="str">
        <f aca="false">IF(A901="PREÇO TOTAL (c/ taxa):",G901,"")</f>
        <v/>
      </c>
      <c r="AC901" s="22"/>
    </row>
    <row r="902" customFormat="false" ht="14.05" hidden="false" customHeight="true" outlineLevel="0" collapsed="false">
      <c r="A902" s="50" t="s">
        <v>229</v>
      </c>
      <c r="B902" s="50"/>
      <c r="C902" s="50"/>
      <c r="D902" s="50"/>
      <c r="E902" s="50"/>
      <c r="F902" s="50"/>
      <c r="G902" s="51" t="n">
        <f aca="false">SUMIF(J853:J901,J902,K853:K901)</f>
        <v>1.93</v>
      </c>
      <c r="J902" s="23" t="n">
        <f aca="false">IF(AND(A902&lt;&gt;"",A901=""),J901+1,J901)</f>
        <v>57</v>
      </c>
      <c r="K902" s="23" t="str">
        <f aca="false">IF(C902="M.O.",G902,"")</f>
        <v/>
      </c>
      <c r="L902" s="23" t="str">
        <f aca="false">IF(AND(F902&lt;&gt;"",K902=""),G902,"")</f>
        <v/>
      </c>
      <c r="M902" s="23" t="str">
        <f aca="false">IF(AND(E902="",F902="",D902&lt;&gt;""),A902,"")</f>
        <v/>
      </c>
      <c r="N902" s="23" t="str">
        <f aca="false">IF(M902&lt;&gt;"",SUMIF(J902:J931,J902,K902:K931),"")</f>
        <v/>
      </c>
      <c r="O902" s="23" t="str">
        <f aca="false">IF(M902&lt;&gt;"",SUMIF(J902:J931,J902,L902:L931),"")</f>
        <v/>
      </c>
      <c r="Q902" s="20" t="str">
        <f aca="false">IF(A902="PREÇO TOTAL (c/ taxa):",G902,"")</f>
        <v/>
      </c>
      <c r="AC902" s="22"/>
    </row>
    <row r="903" customFormat="false" ht="14.05" hidden="false" customHeight="true" outlineLevel="0" collapsed="false">
      <c r="A903" s="50" t="s">
        <v>232</v>
      </c>
      <c r="B903" s="50"/>
      <c r="C903" s="50"/>
      <c r="D903" s="50"/>
      <c r="E903" s="50"/>
      <c r="F903" s="50"/>
      <c r="G903" s="51" t="n">
        <f aca="false">SUMIF(J854:J902,J903,L854:L902)</f>
        <v>54</v>
      </c>
      <c r="J903" s="23" t="n">
        <f aca="false">IF(AND(A903&lt;&gt;"",A902=""),J902+1,J902)</f>
        <v>57</v>
      </c>
      <c r="K903" s="23" t="str">
        <f aca="false">IF(C903="M.O.",G903,"")</f>
        <v/>
      </c>
      <c r="L903" s="23" t="str">
        <f aca="false">IF(AND(F903&lt;&gt;"",K903=""),G903,"")</f>
        <v/>
      </c>
      <c r="M903" s="23" t="str">
        <f aca="false">IF(AND(E903="",F903="",D903&lt;&gt;""),A903,"")</f>
        <v/>
      </c>
      <c r="N903" s="23" t="str">
        <f aca="false">IF(M903&lt;&gt;"",SUMIF(J903:J932,J903,K903:K932),"")</f>
        <v/>
      </c>
      <c r="O903" s="23" t="str">
        <f aca="false">IF(M903&lt;&gt;"",SUMIF(J903:J932,J903,L903:L932),"")</f>
        <v/>
      </c>
      <c r="Q903" s="20" t="str">
        <f aca="false">IF(A903="PREÇO TOTAL (c/ taxa):",G903,"")</f>
        <v/>
      </c>
      <c r="AC903" s="22"/>
    </row>
    <row r="904" customFormat="false" ht="14.05" hidden="false" customHeight="true" outlineLevel="0" collapsed="false">
      <c r="A904" s="50" t="s">
        <v>250</v>
      </c>
      <c r="B904" s="50"/>
      <c r="C904" s="50"/>
      <c r="D904" s="50"/>
      <c r="E904" s="50"/>
      <c r="F904" s="50"/>
      <c r="G904" s="51" t="n">
        <f aca="false">SUM(G902:G903)</f>
        <v>55.93</v>
      </c>
      <c r="J904" s="23" t="n">
        <f aca="false">IF(AND(A904&lt;&gt;"",A903=""),J903+1,J903)</f>
        <v>57</v>
      </c>
      <c r="K904" s="23" t="str">
        <f aca="false">IF(C904="M.O.",G904,"")</f>
        <v/>
      </c>
      <c r="L904" s="23" t="str">
        <f aca="false">IF(AND(F904&lt;&gt;"",K904=""),G904,"")</f>
        <v/>
      </c>
      <c r="M904" s="23" t="str">
        <f aca="false">IF(AND(E904="",F904="",D904&lt;&gt;""),A904,"")</f>
        <v/>
      </c>
      <c r="N904" s="23" t="str">
        <f aca="false">IF(M904&lt;&gt;"",SUMIF(J904:J933,J904,K904:K933),"")</f>
        <v/>
      </c>
      <c r="O904" s="23" t="str">
        <f aca="false">IF(M904&lt;&gt;"",SUMIF(J904:J933,J904,L904:L933),"")</f>
        <v/>
      </c>
      <c r="Q904" s="20" t="str">
        <f aca="false">IF(A904="PREÇO TOTAL (c/ taxa):",G904,"")</f>
        <v/>
      </c>
      <c r="AC904" s="22"/>
    </row>
    <row r="905" customFormat="false" ht="14.05" hidden="false" customHeight="true" outlineLevel="0" collapsed="false">
      <c r="A905" s="50" t="s">
        <v>251</v>
      </c>
      <c r="B905" s="50"/>
      <c r="C905" s="50"/>
      <c r="D905" s="50"/>
      <c r="E905" s="50"/>
      <c r="F905" s="50"/>
      <c r="G905" s="51" t="n">
        <v>0</v>
      </c>
      <c r="J905" s="23" t="n">
        <f aca="false">IF(AND(A905&lt;&gt;"",A904=""),J904+1,J904)</f>
        <v>57</v>
      </c>
      <c r="K905" s="23" t="str">
        <f aca="false">IF(C905="M.O.",G905,"")</f>
        <v/>
      </c>
      <c r="L905" s="23" t="str">
        <f aca="false">IF(AND(F905&lt;&gt;"",K905=""),G905,"")</f>
        <v/>
      </c>
      <c r="M905" s="23" t="str">
        <f aca="false">IF(AND(E905="",F905="",D905&lt;&gt;""),A905,"")</f>
        <v/>
      </c>
      <c r="N905" s="23" t="str">
        <f aca="false">IF(M905&lt;&gt;"",SUMIF(J905:J934,J905,K905:K934),"")</f>
        <v/>
      </c>
      <c r="O905" s="23" t="str">
        <f aca="false">IF(M905&lt;&gt;"",SUMIF(J905:J934,J905,L905:L934),"")</f>
        <v/>
      </c>
      <c r="Q905" s="20" t="str">
        <f aca="false">IF(A905="PREÇO TOTAL (c/ taxa):",G905,"")</f>
        <v/>
      </c>
      <c r="AC905" s="22"/>
    </row>
    <row r="906" customFormat="false" ht="14.05" hidden="false" customHeight="true" outlineLevel="0" collapsed="false">
      <c r="A906" s="50" t="s">
        <v>252</v>
      </c>
      <c r="B906" s="50"/>
      <c r="C906" s="50"/>
      <c r="D906" s="50"/>
      <c r="E906" s="50"/>
      <c r="F906" s="50"/>
      <c r="G906" s="51" t="n">
        <f aca="false">TRUNC(G904*$G$9,2)</f>
        <v>14.09</v>
      </c>
      <c r="J906" s="23" t="n">
        <f aca="false">IF(AND(A906&lt;&gt;"",A905=""),J905+1,J905)</f>
        <v>57</v>
      </c>
      <c r="K906" s="23" t="str">
        <f aca="false">IF(C906="M.O.",G906,"")</f>
        <v/>
      </c>
      <c r="L906" s="23" t="str">
        <f aca="false">IF(AND(F906&lt;&gt;"",K906=""),G906,"")</f>
        <v/>
      </c>
      <c r="M906" s="23" t="str">
        <f aca="false">IF(AND(E906="",F906="",D906&lt;&gt;""),A906,"")</f>
        <v/>
      </c>
      <c r="N906" s="23" t="str">
        <f aca="false">IF(M906&lt;&gt;"",SUMIF(J906:J935,J906,K906:K935),"")</f>
        <v/>
      </c>
      <c r="O906" s="23" t="str">
        <f aca="false">IF(M906&lt;&gt;"",SUMIF(J906:J935,J906,L906:L935),"")</f>
        <v/>
      </c>
      <c r="Q906" s="20" t="str">
        <f aca="false">IF(A906="PREÇO TOTAL (c/ taxa):",G906,"")</f>
        <v/>
      </c>
      <c r="AC906" s="22"/>
    </row>
    <row r="907" customFormat="false" ht="14.05" hidden="false" customHeight="true" outlineLevel="0" collapsed="false">
      <c r="A907" s="50" t="s">
        <v>253</v>
      </c>
      <c r="B907" s="50"/>
      <c r="C907" s="50"/>
      <c r="D907" s="50"/>
      <c r="E907" s="50"/>
      <c r="F907" s="50"/>
      <c r="G907" s="51" t="n">
        <v>0</v>
      </c>
      <c r="J907" s="23" t="n">
        <f aca="false">IF(AND(A907&lt;&gt;"",A906=""),J906+1,J906)</f>
        <v>57</v>
      </c>
      <c r="K907" s="23" t="str">
        <f aca="false">IF(C907="M.O.",G907,"")</f>
        <v/>
      </c>
      <c r="L907" s="23" t="str">
        <f aca="false">IF(AND(F907&lt;&gt;"",K907=""),G907,"")</f>
        <v/>
      </c>
      <c r="M907" s="23" t="str">
        <f aca="false">IF(AND(E907="",F907="",D907&lt;&gt;""),A907,"")</f>
        <v/>
      </c>
      <c r="N907" s="23" t="str">
        <f aca="false">IF(M907&lt;&gt;"",SUMIF(J907:J936,J907,K907:K936),"")</f>
        <v/>
      </c>
      <c r="O907" s="23" t="str">
        <f aca="false">IF(M907&lt;&gt;"",SUMIF(J907:J936,J907,L907:L936),"")</f>
        <v/>
      </c>
      <c r="Q907" s="20" t="str">
        <f aca="false">IF(A907="PREÇO TOTAL (c/ taxa):",G907,"")</f>
        <v/>
      </c>
      <c r="AC907" s="22"/>
    </row>
    <row r="908" customFormat="false" ht="14.05" hidden="false" customHeight="true" outlineLevel="0" collapsed="false">
      <c r="A908" s="50" t="s">
        <v>254</v>
      </c>
      <c r="B908" s="50"/>
      <c r="C908" s="50"/>
      <c r="D908" s="50"/>
      <c r="E908" s="50"/>
      <c r="F908" s="50"/>
      <c r="G908" s="51" t="n">
        <f aca="false">SUM(G905:G907)</f>
        <v>14.09</v>
      </c>
      <c r="J908" s="23" t="n">
        <f aca="false">IF(AND(A908&lt;&gt;"",A907=""),J907+1,J907)</f>
        <v>57</v>
      </c>
      <c r="K908" s="23" t="str">
        <f aca="false">IF(C908="M.O.",G908,"")</f>
        <v/>
      </c>
      <c r="L908" s="23" t="str">
        <f aca="false">IF(AND(F908&lt;&gt;"",K908=""),G908,"")</f>
        <v/>
      </c>
      <c r="M908" s="23" t="str">
        <f aca="false">IF(AND(E908="",F908="",D908&lt;&gt;""),A908,"")</f>
        <v/>
      </c>
      <c r="N908" s="23" t="str">
        <f aca="false">IF(M908&lt;&gt;"",SUMIF(J908:J937,J908,K908:K937),"")</f>
        <v/>
      </c>
      <c r="O908" s="23" t="str">
        <f aca="false">IF(M908&lt;&gt;"",SUMIF(J908:J937,J908,L908:L937),"")</f>
        <v/>
      </c>
      <c r="Q908" s="20" t="str">
        <f aca="false">IF(A908="PREÇO TOTAL (c/ taxa):",G908,"")</f>
        <v/>
      </c>
      <c r="AC908" s="22"/>
    </row>
    <row r="909" customFormat="false" ht="14.05" hidden="false" customHeight="true" outlineLevel="0" collapsed="false">
      <c r="A909" s="50" t="s">
        <v>256</v>
      </c>
      <c r="B909" s="50"/>
      <c r="C909" s="50"/>
      <c r="D909" s="50"/>
      <c r="E909" s="50"/>
      <c r="F909" s="50"/>
      <c r="G909" s="51" t="n">
        <f aca="false">G904+G908</f>
        <v>70.02</v>
      </c>
      <c r="J909" s="23" t="n">
        <f aca="false">IF(AND(A909&lt;&gt;"",A908=""),J908+1,J908)</f>
        <v>57</v>
      </c>
      <c r="K909" s="23" t="str">
        <f aca="false">IF(C909="M.O.",G909,"")</f>
        <v/>
      </c>
      <c r="L909" s="23" t="str">
        <f aca="false">IF(AND(F909&lt;&gt;"",K909=""),G909,"")</f>
        <v/>
      </c>
      <c r="M909" s="23" t="str">
        <f aca="false">IF(AND(E909="",F909="",D909&lt;&gt;""),A909,"")</f>
        <v/>
      </c>
      <c r="N909" s="23" t="str">
        <f aca="false">IF(M909&lt;&gt;"",SUMIF(J909:J938,J909,K909:K938),"")</f>
        <v/>
      </c>
      <c r="O909" s="23" t="str">
        <f aca="false">IF(M909&lt;&gt;"",SUMIF(J909:J938,J909,L909:L938),"")</f>
        <v/>
      </c>
      <c r="Q909" s="20" t="str">
        <f aca="false">IF(A909="PREÇO TOTAL (c/ taxa):",G909,"")</f>
        <v/>
      </c>
      <c r="AC909" s="22"/>
    </row>
    <row r="910" customFormat="false" ht="14.05" hidden="false" customHeight="true" outlineLevel="0" collapsed="false">
      <c r="A910" s="50" t="s">
        <v>257</v>
      </c>
      <c r="B910" s="50"/>
      <c r="C910" s="50"/>
      <c r="D910" s="50"/>
      <c r="E910" s="50"/>
      <c r="F910" s="50"/>
      <c r="G910" s="51" t="n">
        <v>1</v>
      </c>
      <c r="J910" s="23" t="n">
        <f aca="false">IF(AND(A910&lt;&gt;"",A909=""),J909+1,J909)</f>
        <v>57</v>
      </c>
      <c r="K910" s="23" t="str">
        <f aca="false">IF(C910="M.O.",G910,"")</f>
        <v/>
      </c>
      <c r="L910" s="23" t="str">
        <f aca="false">IF(AND(F910&lt;&gt;"",K910=""),G910,"")</f>
        <v/>
      </c>
      <c r="M910" s="23" t="str">
        <f aca="false">IF(AND(E910="",F910="",D910&lt;&gt;""),A910,"")</f>
        <v/>
      </c>
      <c r="N910" s="23" t="str">
        <f aca="false">IF(M910&lt;&gt;"",SUMIF(J910:J939,J910,K910:K939),"")</f>
        <v/>
      </c>
      <c r="O910" s="23" t="str">
        <f aca="false">IF(M910&lt;&gt;"",SUMIF(J910:J939,J910,L910:L939),"")</f>
        <v/>
      </c>
      <c r="Q910" s="20" t="str">
        <f aca="false">IF(A910="PREÇO TOTAL (c/ taxa):",G910,"")</f>
        <v/>
      </c>
      <c r="AC910" s="22"/>
    </row>
    <row r="911" customFormat="false" ht="14.05" hidden="false" customHeight="true" outlineLevel="0" collapsed="false">
      <c r="A911" s="50" t="s">
        <v>258</v>
      </c>
      <c r="B911" s="50"/>
      <c r="C911" s="50"/>
      <c r="D911" s="50"/>
      <c r="E911" s="50"/>
      <c r="F911" s="50"/>
      <c r="G911" s="51" t="n">
        <f aca="false">TRUNC(G910*G909,2)</f>
        <v>70.02</v>
      </c>
      <c r="J911" s="23" t="n">
        <f aca="false">IF(AND(A911&lt;&gt;"",A910=""),J910+1,J910)</f>
        <v>57</v>
      </c>
      <c r="K911" s="23" t="str">
        <f aca="false">IF(C911="M.O.",G911,"")</f>
        <v/>
      </c>
      <c r="L911" s="23" t="str">
        <f aca="false">IF(AND(F911&lt;&gt;"",K911=""),G911,"")</f>
        <v/>
      </c>
      <c r="M911" s="23" t="str">
        <f aca="false">IF(AND(E911="",F911="",D911&lt;&gt;""),A911,"")</f>
        <v/>
      </c>
      <c r="N911" s="23" t="str">
        <f aca="false">IF(M911&lt;&gt;"",SUMIF(J911:J940,J911,K911:K940),"")</f>
        <v/>
      </c>
      <c r="O911" s="23" t="str">
        <f aca="false">IF(M911&lt;&gt;"",SUMIF(J911:J940,J911,L911:L940),"")</f>
        <v/>
      </c>
      <c r="Q911" s="20" t="n">
        <f aca="false">IF(A911="PREÇO TOTAL (c/ taxa):",G911,"")</f>
        <v>70.02</v>
      </c>
      <c r="AC911" s="22"/>
    </row>
    <row r="912" customFormat="false" ht="14.05" hidden="false" customHeight="true" outlineLevel="0" collapsed="false">
      <c r="A912" s="52"/>
      <c r="B912" s="52"/>
      <c r="C912" s="52"/>
      <c r="D912" s="52"/>
      <c r="E912" s="52"/>
      <c r="F912" s="52"/>
      <c r="G912" s="52"/>
      <c r="J912" s="23" t="n">
        <f aca="false">IF(AND(A912&lt;&gt;"",A911=""),J911+1,J911)</f>
        <v>57</v>
      </c>
      <c r="K912" s="23" t="str">
        <f aca="false">IF(C912="M.O.",G912,"")</f>
        <v/>
      </c>
      <c r="L912" s="23" t="str">
        <f aca="false">IF(AND(F912&lt;&gt;"",K912=""),G912,"")</f>
        <v/>
      </c>
      <c r="M912" s="23" t="str">
        <f aca="false">IF(AND(E912="",F912="",D912&lt;&gt;""),A912,"")</f>
        <v/>
      </c>
      <c r="N912" s="23" t="str">
        <f aca="false">IF(M912&lt;&gt;"",SUMIF(J912:J941,J912,K912:K941),"")</f>
        <v/>
      </c>
      <c r="O912" s="23" t="str">
        <f aca="false">IF(M912&lt;&gt;"",SUMIF(J912:J941,J912,L912:L941),"")</f>
        <v/>
      </c>
      <c r="Q912" s="20" t="str">
        <f aca="false">IF(A912="PREÇO TOTAL (c/ taxa):",G912,"")</f>
        <v/>
      </c>
      <c r="AC912" s="22"/>
    </row>
    <row r="913" customFormat="false" ht="25.35" hidden="false" customHeight="true" outlineLevel="0" collapsed="false">
      <c r="A913" s="44" t="s">
        <v>396</v>
      </c>
      <c r="B913" s="44" t="s">
        <v>397</v>
      </c>
      <c r="C913" s="45" t="s">
        <v>248</v>
      </c>
      <c r="D913" s="45" t="s">
        <v>306</v>
      </c>
      <c r="E913" s="46"/>
      <c r="F913" s="47"/>
      <c r="G913" s="47"/>
      <c r="J913" s="23" t="n">
        <f aca="false">IF(AND(A913&lt;&gt;"",A912=""),J912+1,J912)</f>
        <v>58</v>
      </c>
      <c r="K913" s="23" t="str">
        <f aca="false">IF(C913="M.O.",G913,"")</f>
        <v/>
      </c>
      <c r="L913" s="23" t="str">
        <f aca="false">IF(AND(F913&lt;&gt;"",K913=""),G913,"")</f>
        <v/>
      </c>
      <c r="M913" s="23" t="str">
        <f aca="false">IF(AND(E913="",F913="",D913&lt;&gt;""),A913,"")</f>
        <v>03.02.03</v>
      </c>
      <c r="N913" s="23" t="n">
        <f aca="false">IF(M913&lt;&gt;"",SUMIF(J913:J942,J913,K913:K942),"")</f>
        <v>4.28</v>
      </c>
      <c r="O913" s="23" t="n">
        <f aca="false">IF(M913&lt;&gt;"",SUMIF(J913:J942,J913,L913:L942),"")</f>
        <v>2.88</v>
      </c>
      <c r="Q913" s="20" t="str">
        <f aca="false">IF(A913="PREÇO TOTAL (c/ taxa):",G913,"")</f>
        <v/>
      </c>
      <c r="AC913" s="22"/>
    </row>
    <row r="914" customFormat="false" ht="14.05" hidden="false" customHeight="true" outlineLevel="0" collapsed="false">
      <c r="A914" s="13" t="n">
        <v>3767</v>
      </c>
      <c r="B914" s="48" t="str">
        <f aca="false">VLOOKUP(A914,Insumos!$A$9:$E$160,2,FALSE())</f>
        <v>LIXA P/ PAREDE OU MADEIRA</v>
      </c>
      <c r="C914" s="49" t="str">
        <f aca="false">VLOOKUP(A914,Insumos!$A$9:$E$160,3,FALSE())</f>
        <v>MAT.</v>
      </c>
      <c r="D914" s="49" t="str">
        <f aca="false">VLOOKUP(A914,Insumos!$A$9:$E$160,4,FALSE())</f>
        <v>UN</v>
      </c>
      <c r="E914" s="46" t="n">
        <v>0.5</v>
      </c>
      <c r="F914" s="47" t="n">
        <f aca="false">VLOOKUP(A914,Insumos!$A$9:$E$160,5,FALSE())</f>
        <v>0.58</v>
      </c>
      <c r="G914" s="47" t="n">
        <f aca="false">TRUNC(E914*F914,2)</f>
        <v>0.29</v>
      </c>
      <c r="J914" s="23" t="n">
        <f aca="false">IF(AND(A914&lt;&gt;"",A913=""),J913+1,J913)</f>
        <v>58</v>
      </c>
      <c r="K914" s="23" t="str">
        <f aca="false">IF(C914="M.O.",G914,"")</f>
        <v/>
      </c>
      <c r="L914" s="23" t="n">
        <f aca="false">IF(AND(F914&lt;&gt;"",K914=""),G914,"")</f>
        <v>0.29</v>
      </c>
      <c r="M914" s="23" t="str">
        <f aca="false">IF(AND(E914="",F914="",D914&lt;&gt;""),A914,"")</f>
        <v/>
      </c>
      <c r="N914" s="23" t="str">
        <f aca="false">IF(M914&lt;&gt;"",SUMIF(J914:J943,J914,K914:K943),"")</f>
        <v/>
      </c>
      <c r="O914" s="23" t="str">
        <f aca="false">IF(M914&lt;&gt;"",SUMIF(J914:J943,J914,L914:L943),"")</f>
        <v/>
      </c>
      <c r="Q914" s="20" t="str">
        <f aca="false">IF(A914="PREÇO TOTAL (c/ taxa):",G914,"")</f>
        <v/>
      </c>
      <c r="AC914" s="22"/>
    </row>
    <row r="915" customFormat="false" ht="14.05" hidden="false" customHeight="true" outlineLevel="0" collapsed="false">
      <c r="A915" s="13" t="n">
        <v>4783</v>
      </c>
      <c r="B915" s="48" t="str">
        <f aca="false">VLOOKUP(A915,Insumos!$A$9:$E$160,2,FALSE())</f>
        <v>PINTOR</v>
      </c>
      <c r="C915" s="49" t="str">
        <f aca="false">VLOOKUP(A915,Insumos!$A$9:$E$160,3,FALSE())</f>
        <v>M.O.</v>
      </c>
      <c r="D915" s="49" t="str">
        <f aca="false">VLOOKUP(A915,Insumos!$A$9:$E$160,4,FALSE())</f>
        <v>H</v>
      </c>
      <c r="E915" s="46" t="n">
        <v>0.3</v>
      </c>
      <c r="F915" s="47" t="n">
        <f aca="false">VLOOKUP(A915,Insumos!$A$9:$E$160,5,FALSE())</f>
        <v>10.44</v>
      </c>
      <c r="G915" s="47" t="n">
        <f aca="false">TRUNC(E915*F915,2)</f>
        <v>3.13</v>
      </c>
      <c r="J915" s="23" t="n">
        <f aca="false">IF(AND(A915&lt;&gt;"",A914=""),J914+1,J914)</f>
        <v>58</v>
      </c>
      <c r="K915" s="23" t="n">
        <f aca="false">IF(C915="M.O.",G915,"")</f>
        <v>3.13</v>
      </c>
      <c r="L915" s="23" t="str">
        <f aca="false">IF(AND(F915&lt;&gt;"",K915=""),G915,"")</f>
        <v/>
      </c>
      <c r="M915" s="23" t="str">
        <f aca="false">IF(AND(E915="",F915="",D915&lt;&gt;""),A915,"")</f>
        <v/>
      </c>
      <c r="N915" s="23" t="str">
        <f aca="false">IF(M915&lt;&gt;"",SUMIF(J915:J944,J915,K915:K944),"")</f>
        <v/>
      </c>
      <c r="O915" s="23" t="str">
        <f aca="false">IF(M915&lt;&gt;"",SUMIF(J915:J944,J915,L915:L944),"")</f>
        <v/>
      </c>
      <c r="Q915" s="20" t="str">
        <f aca="false">IF(A915="PREÇO TOTAL (c/ taxa):",G915,"")</f>
        <v/>
      </c>
      <c r="AC915" s="22"/>
    </row>
    <row r="916" customFormat="false" ht="14.05" hidden="false" customHeight="true" outlineLevel="0" collapsed="false">
      <c r="A916" s="13" t="n">
        <v>7347</v>
      </c>
      <c r="B916" s="48" t="str">
        <f aca="false">VLOOKUP(A916,Insumos!$A$9:$E$160,2,FALSE())</f>
        <v>TINTA ACRILICA PARA PISO</v>
      </c>
      <c r="C916" s="49" t="str">
        <f aca="false">VLOOKUP(A916,Insumos!$A$9:$E$160,3,FALSE())</f>
        <v>MAT.</v>
      </c>
      <c r="D916" s="49" t="str">
        <f aca="false">VLOOKUP(A916,Insumos!$A$9:$E$160,4,FALSE())</f>
        <v>GL</v>
      </c>
      <c r="E916" s="46" t="n">
        <v>0.0775</v>
      </c>
      <c r="F916" s="47" t="n">
        <f aca="false">VLOOKUP(A916,Insumos!$A$9:$E$160,5,FALSE())</f>
        <v>33.52</v>
      </c>
      <c r="G916" s="47" t="n">
        <f aca="false">TRUNC(E916*F916,2)</f>
        <v>2.59</v>
      </c>
      <c r="J916" s="23" t="n">
        <f aca="false">IF(AND(A916&lt;&gt;"",A915=""),J915+1,J915)</f>
        <v>58</v>
      </c>
      <c r="K916" s="23" t="str">
        <f aca="false">IF(C916="M.O.",G916,"")</f>
        <v/>
      </c>
      <c r="L916" s="23" t="n">
        <f aca="false">IF(AND(F916&lt;&gt;"",K916=""),G916,"")</f>
        <v>2.59</v>
      </c>
      <c r="M916" s="23" t="str">
        <f aca="false">IF(AND(E916="",F916="",D916&lt;&gt;""),A916,"")</f>
        <v/>
      </c>
      <c r="N916" s="23" t="str">
        <f aca="false">IF(M916&lt;&gt;"",SUMIF(J916:J945,J916,K916:K945),"")</f>
        <v/>
      </c>
      <c r="O916" s="23" t="str">
        <f aca="false">IF(M916&lt;&gt;"",SUMIF(J916:J945,J916,L916:L945),"")</f>
        <v/>
      </c>
      <c r="Q916" s="20" t="str">
        <f aca="false">IF(A916="PREÇO TOTAL (c/ taxa):",G916,"")</f>
        <v/>
      </c>
      <c r="AC916" s="22"/>
    </row>
    <row r="917" customFormat="false" ht="14.05" hidden="false" customHeight="true" outlineLevel="0" collapsed="false">
      <c r="A917" s="13" t="n">
        <v>6111</v>
      </c>
      <c r="B917" s="48" t="str">
        <f aca="false">VLOOKUP(A917,Insumos!$A$9:$E$160,2,FALSE())</f>
        <v>SERVENTE</v>
      </c>
      <c r="C917" s="49" t="str">
        <f aca="false">VLOOKUP(A917,Insumos!$A$9:$E$160,3,FALSE())</f>
        <v>M.O.</v>
      </c>
      <c r="D917" s="49" t="str">
        <f aca="false">VLOOKUP(A917,Insumos!$A$9:$E$160,4,FALSE())</f>
        <v>H</v>
      </c>
      <c r="E917" s="46" t="n">
        <v>0.15</v>
      </c>
      <c r="F917" s="47" t="n">
        <f aca="false">VLOOKUP(A917,Insumos!$A$9:$E$160,5,FALSE())</f>
        <v>7.72</v>
      </c>
      <c r="G917" s="47" t="n">
        <f aca="false">TRUNC(E917*F917,2)</f>
        <v>1.15</v>
      </c>
      <c r="J917" s="23" t="n">
        <f aca="false">IF(AND(A917&lt;&gt;"",A916=""),J916+1,J916)</f>
        <v>58</v>
      </c>
      <c r="K917" s="23" t="n">
        <f aca="false">IF(C917="M.O.",G917,"")</f>
        <v>1.15</v>
      </c>
      <c r="L917" s="23" t="str">
        <f aca="false">IF(AND(F917&lt;&gt;"",K917=""),G917,"")</f>
        <v/>
      </c>
      <c r="M917" s="23" t="str">
        <f aca="false">IF(AND(E917="",F917="",D917&lt;&gt;""),A917,"")</f>
        <v/>
      </c>
      <c r="N917" s="23" t="str">
        <f aca="false">IF(M917&lt;&gt;"",SUMIF(J917:J946,J917,K917:K946),"")</f>
        <v/>
      </c>
      <c r="O917" s="23" t="str">
        <f aca="false">IF(M917&lt;&gt;"",SUMIF(J917:J946,J917,L917:L946),"")</f>
        <v/>
      </c>
      <c r="Q917" s="20" t="str">
        <f aca="false">IF(A917="PREÇO TOTAL (c/ taxa):",G917,"")</f>
        <v/>
      </c>
      <c r="AC917" s="22"/>
    </row>
    <row r="918" customFormat="false" ht="14.05" hidden="false" customHeight="true" outlineLevel="0" collapsed="false">
      <c r="A918" s="50" t="s">
        <v>229</v>
      </c>
      <c r="B918" s="50"/>
      <c r="C918" s="50"/>
      <c r="D918" s="50"/>
      <c r="E918" s="50"/>
      <c r="F918" s="50"/>
      <c r="G918" s="51" t="n">
        <f aca="false">SUMIF(J869:J917,J918,K869:K917)</f>
        <v>4.28</v>
      </c>
      <c r="J918" s="23" t="n">
        <f aca="false">IF(AND(A918&lt;&gt;"",A917=""),J917+1,J917)</f>
        <v>58</v>
      </c>
      <c r="K918" s="23" t="str">
        <f aca="false">IF(C918="M.O.",G918,"")</f>
        <v/>
      </c>
      <c r="L918" s="23" t="str">
        <f aca="false">IF(AND(F918&lt;&gt;"",K918=""),G918,"")</f>
        <v/>
      </c>
      <c r="M918" s="23" t="str">
        <f aca="false">IF(AND(E918="",F918="",D918&lt;&gt;""),A918,"")</f>
        <v/>
      </c>
      <c r="N918" s="23" t="str">
        <f aca="false">IF(M918&lt;&gt;"",SUMIF(J918:J947,J918,K918:K947),"")</f>
        <v/>
      </c>
      <c r="O918" s="23" t="str">
        <f aca="false">IF(M918&lt;&gt;"",SUMIF(J918:J947,J918,L918:L947),"")</f>
        <v/>
      </c>
      <c r="Q918" s="20" t="str">
        <f aca="false">IF(A918="PREÇO TOTAL (c/ taxa):",G918,"")</f>
        <v/>
      </c>
      <c r="AC918" s="22"/>
    </row>
    <row r="919" customFormat="false" ht="14.05" hidden="false" customHeight="true" outlineLevel="0" collapsed="false">
      <c r="A919" s="50" t="s">
        <v>232</v>
      </c>
      <c r="B919" s="50"/>
      <c r="C919" s="50"/>
      <c r="D919" s="50"/>
      <c r="E919" s="50"/>
      <c r="F919" s="50"/>
      <c r="G919" s="51" t="n">
        <f aca="false">SUMIF(J870:J918,J919,L870:L918)</f>
        <v>2.88</v>
      </c>
      <c r="J919" s="23" t="n">
        <f aca="false">IF(AND(A919&lt;&gt;"",A918=""),J918+1,J918)</f>
        <v>58</v>
      </c>
      <c r="K919" s="23" t="str">
        <f aca="false">IF(C919="M.O.",G919,"")</f>
        <v/>
      </c>
      <c r="L919" s="23" t="str">
        <f aca="false">IF(AND(F919&lt;&gt;"",K919=""),G919,"")</f>
        <v/>
      </c>
      <c r="M919" s="23" t="str">
        <f aca="false">IF(AND(E919="",F919="",D919&lt;&gt;""),A919,"")</f>
        <v/>
      </c>
      <c r="N919" s="23" t="str">
        <f aca="false">IF(M919&lt;&gt;"",SUMIF(J919:J948,J919,K919:K948),"")</f>
        <v/>
      </c>
      <c r="O919" s="23" t="str">
        <f aca="false">IF(M919&lt;&gt;"",SUMIF(J919:J948,J919,L919:L948),"")</f>
        <v/>
      </c>
      <c r="Q919" s="20" t="str">
        <f aca="false">IF(A919="PREÇO TOTAL (c/ taxa):",G919,"")</f>
        <v/>
      </c>
      <c r="AC919" s="22"/>
    </row>
    <row r="920" customFormat="false" ht="14.05" hidden="false" customHeight="true" outlineLevel="0" collapsed="false">
      <c r="A920" s="50" t="s">
        <v>250</v>
      </c>
      <c r="B920" s="50"/>
      <c r="C920" s="50"/>
      <c r="D920" s="50"/>
      <c r="E920" s="50"/>
      <c r="F920" s="50"/>
      <c r="G920" s="51" t="n">
        <f aca="false">SUM(G918:G919)</f>
        <v>7.16</v>
      </c>
      <c r="J920" s="23" t="n">
        <f aca="false">IF(AND(A920&lt;&gt;"",A919=""),J919+1,J919)</f>
        <v>58</v>
      </c>
      <c r="K920" s="23" t="str">
        <f aca="false">IF(C920="M.O.",G920,"")</f>
        <v/>
      </c>
      <c r="L920" s="23" t="str">
        <f aca="false">IF(AND(F920&lt;&gt;"",K920=""),G920,"")</f>
        <v/>
      </c>
      <c r="M920" s="23" t="str">
        <f aca="false">IF(AND(E920="",F920="",D920&lt;&gt;""),A920,"")</f>
        <v/>
      </c>
      <c r="N920" s="23" t="str">
        <f aca="false">IF(M920&lt;&gt;"",SUMIF(J920:J949,J920,K920:K949),"")</f>
        <v/>
      </c>
      <c r="O920" s="23" t="str">
        <f aca="false">IF(M920&lt;&gt;"",SUMIF(J920:J949,J920,L920:L949),"")</f>
        <v/>
      </c>
      <c r="Q920" s="20" t="str">
        <f aca="false">IF(A920="PREÇO TOTAL (c/ taxa):",G920,"")</f>
        <v/>
      </c>
      <c r="AC920" s="22"/>
    </row>
    <row r="921" customFormat="false" ht="14.05" hidden="false" customHeight="true" outlineLevel="0" collapsed="false">
      <c r="A921" s="50" t="s">
        <v>251</v>
      </c>
      <c r="B921" s="50"/>
      <c r="C921" s="50"/>
      <c r="D921" s="50"/>
      <c r="E921" s="50"/>
      <c r="F921" s="50"/>
      <c r="G921" s="51" t="n">
        <v>0</v>
      </c>
      <c r="J921" s="23" t="n">
        <f aca="false">IF(AND(A921&lt;&gt;"",A920=""),J920+1,J920)</f>
        <v>58</v>
      </c>
      <c r="K921" s="23" t="str">
        <f aca="false">IF(C921="M.O.",G921,"")</f>
        <v/>
      </c>
      <c r="L921" s="23" t="str">
        <f aca="false">IF(AND(F921&lt;&gt;"",K921=""),G921,"")</f>
        <v/>
      </c>
      <c r="M921" s="23" t="str">
        <f aca="false">IF(AND(E921="",F921="",D921&lt;&gt;""),A921,"")</f>
        <v/>
      </c>
      <c r="N921" s="23" t="str">
        <f aca="false">IF(M921&lt;&gt;"",SUMIF(J921:J950,J921,K921:K950),"")</f>
        <v/>
      </c>
      <c r="O921" s="23" t="str">
        <f aca="false">IF(M921&lt;&gt;"",SUMIF(J921:J950,J921,L921:L950),"")</f>
        <v/>
      </c>
      <c r="Q921" s="20" t="str">
        <f aca="false">IF(A921="PREÇO TOTAL (c/ taxa):",G921,"")</f>
        <v/>
      </c>
      <c r="AC921" s="22"/>
    </row>
    <row r="922" customFormat="false" ht="14.05" hidden="false" customHeight="true" outlineLevel="0" collapsed="false">
      <c r="A922" s="50" t="s">
        <v>252</v>
      </c>
      <c r="B922" s="50"/>
      <c r="C922" s="50"/>
      <c r="D922" s="50"/>
      <c r="E922" s="50"/>
      <c r="F922" s="50"/>
      <c r="G922" s="51" t="n">
        <f aca="false">TRUNC(G920*$G$9,2)</f>
        <v>1.8</v>
      </c>
      <c r="J922" s="23" t="n">
        <f aca="false">IF(AND(A922&lt;&gt;"",A921=""),J921+1,J921)</f>
        <v>58</v>
      </c>
      <c r="K922" s="23" t="str">
        <f aca="false">IF(C922="M.O.",G922,"")</f>
        <v/>
      </c>
      <c r="L922" s="23" t="str">
        <f aca="false">IF(AND(F922&lt;&gt;"",K922=""),G922,"")</f>
        <v/>
      </c>
      <c r="M922" s="23" t="str">
        <f aca="false">IF(AND(E922="",F922="",D922&lt;&gt;""),A922,"")</f>
        <v/>
      </c>
      <c r="N922" s="23" t="str">
        <f aca="false">IF(M922&lt;&gt;"",SUMIF(J922:J951,J922,K922:K951),"")</f>
        <v/>
      </c>
      <c r="O922" s="23" t="str">
        <f aca="false">IF(M922&lt;&gt;"",SUMIF(J922:J951,J922,L922:L951),"")</f>
        <v/>
      </c>
      <c r="Q922" s="20" t="str">
        <f aca="false">IF(A922="PREÇO TOTAL (c/ taxa):",G922,"")</f>
        <v/>
      </c>
      <c r="AC922" s="22"/>
    </row>
    <row r="923" customFormat="false" ht="14.05" hidden="false" customHeight="true" outlineLevel="0" collapsed="false">
      <c r="A923" s="50" t="s">
        <v>253</v>
      </c>
      <c r="B923" s="50"/>
      <c r="C923" s="50"/>
      <c r="D923" s="50"/>
      <c r="E923" s="50"/>
      <c r="F923" s="50"/>
      <c r="G923" s="51" t="n">
        <v>0</v>
      </c>
      <c r="J923" s="23" t="n">
        <f aca="false">IF(AND(A923&lt;&gt;"",A922=""),J922+1,J922)</f>
        <v>58</v>
      </c>
      <c r="K923" s="23" t="str">
        <f aca="false">IF(C923="M.O.",G923,"")</f>
        <v/>
      </c>
      <c r="L923" s="23" t="str">
        <f aca="false">IF(AND(F923&lt;&gt;"",K923=""),G923,"")</f>
        <v/>
      </c>
      <c r="M923" s="23" t="str">
        <f aca="false">IF(AND(E923="",F923="",D923&lt;&gt;""),A923,"")</f>
        <v/>
      </c>
      <c r="N923" s="23" t="str">
        <f aca="false">IF(M923&lt;&gt;"",SUMIF(J923:J952,J923,K923:K952),"")</f>
        <v/>
      </c>
      <c r="O923" s="23" t="str">
        <f aca="false">IF(M923&lt;&gt;"",SUMIF(J923:J952,J923,L923:L952),"")</f>
        <v/>
      </c>
      <c r="Q923" s="20" t="str">
        <f aca="false">IF(A923="PREÇO TOTAL (c/ taxa):",G923,"")</f>
        <v/>
      </c>
      <c r="AC923" s="22"/>
    </row>
    <row r="924" customFormat="false" ht="14.05" hidden="false" customHeight="true" outlineLevel="0" collapsed="false">
      <c r="A924" s="50" t="s">
        <v>254</v>
      </c>
      <c r="B924" s="50"/>
      <c r="C924" s="50"/>
      <c r="D924" s="50"/>
      <c r="E924" s="50"/>
      <c r="F924" s="50"/>
      <c r="G924" s="51" t="n">
        <f aca="false">SUM(G921:G923)</f>
        <v>1.8</v>
      </c>
      <c r="J924" s="23" t="n">
        <f aca="false">IF(AND(A924&lt;&gt;"",A923=""),J923+1,J923)</f>
        <v>58</v>
      </c>
      <c r="K924" s="23" t="str">
        <f aca="false">IF(C924="M.O.",G924,"")</f>
        <v/>
      </c>
      <c r="L924" s="23" t="str">
        <f aca="false">IF(AND(F924&lt;&gt;"",K924=""),G924,"")</f>
        <v/>
      </c>
      <c r="M924" s="23" t="str">
        <f aca="false">IF(AND(E924="",F924="",D924&lt;&gt;""),A924,"")</f>
        <v/>
      </c>
      <c r="N924" s="23" t="str">
        <f aca="false">IF(M924&lt;&gt;"",SUMIF(J924:J953,J924,K924:K953),"")</f>
        <v/>
      </c>
      <c r="O924" s="23" t="str">
        <f aca="false">IF(M924&lt;&gt;"",SUMIF(J924:J953,J924,L924:L953),"")</f>
        <v/>
      </c>
      <c r="Q924" s="20" t="str">
        <f aca="false">IF(A924="PREÇO TOTAL (c/ taxa):",G924,"")</f>
        <v/>
      </c>
      <c r="AC924" s="22"/>
    </row>
    <row r="925" customFormat="false" ht="14.05" hidden="false" customHeight="true" outlineLevel="0" collapsed="false">
      <c r="A925" s="50" t="s">
        <v>256</v>
      </c>
      <c r="B925" s="50"/>
      <c r="C925" s="50"/>
      <c r="D925" s="50"/>
      <c r="E925" s="50"/>
      <c r="F925" s="50"/>
      <c r="G925" s="51" t="n">
        <f aca="false">G920+G924</f>
        <v>8.96</v>
      </c>
      <c r="J925" s="23" t="n">
        <f aca="false">IF(AND(A925&lt;&gt;"",A924=""),J924+1,J924)</f>
        <v>58</v>
      </c>
      <c r="K925" s="23" t="str">
        <f aca="false">IF(C925="M.O.",G925,"")</f>
        <v/>
      </c>
      <c r="L925" s="23" t="str">
        <f aca="false">IF(AND(F925&lt;&gt;"",K925=""),G925,"")</f>
        <v/>
      </c>
      <c r="M925" s="23" t="str">
        <f aca="false">IF(AND(E925="",F925="",D925&lt;&gt;""),A925,"")</f>
        <v/>
      </c>
      <c r="N925" s="23" t="str">
        <f aca="false">IF(M925&lt;&gt;"",SUMIF(J925:J954,J925,K925:K954),"")</f>
        <v/>
      </c>
      <c r="O925" s="23" t="str">
        <f aca="false">IF(M925&lt;&gt;"",SUMIF(J925:J954,J925,L925:L954),"")</f>
        <v/>
      </c>
      <c r="Q925" s="20" t="str">
        <f aca="false">IF(A925="PREÇO TOTAL (c/ taxa):",G925,"")</f>
        <v/>
      </c>
      <c r="AC925" s="22"/>
    </row>
    <row r="926" customFormat="false" ht="14.05" hidden="false" customHeight="true" outlineLevel="0" collapsed="false">
      <c r="A926" s="50" t="s">
        <v>257</v>
      </c>
      <c r="B926" s="50"/>
      <c r="C926" s="50"/>
      <c r="D926" s="50"/>
      <c r="E926" s="50"/>
      <c r="F926" s="50"/>
      <c r="G926" s="51" t="n">
        <v>10</v>
      </c>
      <c r="J926" s="23" t="n">
        <f aca="false">IF(AND(A926&lt;&gt;"",A925=""),J925+1,J925)</f>
        <v>58</v>
      </c>
      <c r="K926" s="23" t="str">
        <f aca="false">IF(C926="M.O.",G926,"")</f>
        <v/>
      </c>
      <c r="L926" s="23" t="str">
        <f aca="false">IF(AND(F926&lt;&gt;"",K926=""),G926,"")</f>
        <v/>
      </c>
      <c r="M926" s="23" t="str">
        <f aca="false">IF(AND(E926="",F926="",D926&lt;&gt;""),A926,"")</f>
        <v/>
      </c>
      <c r="N926" s="23" t="str">
        <f aca="false">IF(M926&lt;&gt;"",SUMIF(J926:J955,J926,K926:K955),"")</f>
        <v/>
      </c>
      <c r="O926" s="23" t="str">
        <f aca="false">IF(M926&lt;&gt;"",SUMIF(J926:J955,J926,L926:L955),"")</f>
        <v/>
      </c>
      <c r="Q926" s="20" t="str">
        <f aca="false">IF(A926="PREÇO TOTAL (c/ taxa):",G926,"")</f>
        <v/>
      </c>
      <c r="AC926" s="22"/>
    </row>
    <row r="927" customFormat="false" ht="14.05" hidden="false" customHeight="true" outlineLevel="0" collapsed="false">
      <c r="A927" s="50" t="s">
        <v>258</v>
      </c>
      <c r="B927" s="50"/>
      <c r="C927" s="50"/>
      <c r="D927" s="50"/>
      <c r="E927" s="50"/>
      <c r="F927" s="50"/>
      <c r="G927" s="51" t="n">
        <f aca="false">TRUNC(G926*G925,2)</f>
        <v>89.6</v>
      </c>
      <c r="J927" s="23" t="n">
        <f aca="false">IF(AND(A927&lt;&gt;"",A926=""),J926+1,J926)</f>
        <v>58</v>
      </c>
      <c r="K927" s="23" t="str">
        <f aca="false">IF(C927="M.O.",G927,"")</f>
        <v/>
      </c>
      <c r="L927" s="23" t="str">
        <f aca="false">IF(AND(F927&lt;&gt;"",K927=""),G927,"")</f>
        <v/>
      </c>
      <c r="M927" s="23" t="str">
        <f aca="false">IF(AND(E927="",F927="",D927&lt;&gt;""),A927,"")</f>
        <v/>
      </c>
      <c r="N927" s="23" t="str">
        <f aca="false">IF(M927&lt;&gt;"",SUMIF(J927:J956,J927,K927:K956),"")</f>
        <v/>
      </c>
      <c r="O927" s="23" t="str">
        <f aca="false">IF(M927&lt;&gt;"",SUMIF(J927:J956,J927,L927:L956),"")</f>
        <v/>
      </c>
      <c r="Q927" s="20" t="n">
        <f aca="false">IF(A927="PREÇO TOTAL (c/ taxa):",G927,"")</f>
        <v>89.6</v>
      </c>
      <c r="AC927" s="22"/>
    </row>
    <row r="928" customFormat="false" ht="14.05" hidden="false" customHeight="true" outlineLevel="0" collapsed="false">
      <c r="A928" s="52"/>
      <c r="B928" s="52"/>
      <c r="C928" s="52"/>
      <c r="D928" s="52"/>
      <c r="E928" s="52"/>
      <c r="F928" s="52"/>
      <c r="G928" s="52"/>
      <c r="J928" s="23" t="n">
        <f aca="false">IF(AND(A928&lt;&gt;"",A927=""),J927+1,J927)</f>
        <v>58</v>
      </c>
      <c r="K928" s="23" t="str">
        <f aca="false">IF(C928="M.O.",G928,"")</f>
        <v/>
      </c>
      <c r="L928" s="23" t="str">
        <f aca="false">IF(AND(F928&lt;&gt;"",K928=""),G928,"")</f>
        <v/>
      </c>
      <c r="M928" s="23" t="str">
        <f aca="false">IF(AND(E928="",F928="",D928&lt;&gt;""),A928,"")</f>
        <v/>
      </c>
      <c r="N928" s="23" t="str">
        <f aca="false">IF(M928&lt;&gt;"",SUMIF(J928:J957,J928,K928:K957),"")</f>
        <v/>
      </c>
      <c r="O928" s="23" t="str">
        <f aca="false">IF(M928&lt;&gt;"",SUMIF(J928:J957,J928,L928:L957),"")</f>
        <v/>
      </c>
      <c r="Q928" s="20" t="str">
        <f aca="false">IF(A928="PREÇO TOTAL (c/ taxa):",G928,"")</f>
        <v/>
      </c>
      <c r="AC928" s="22"/>
    </row>
    <row r="929" customFormat="false" ht="14.05" hidden="false" customHeight="true" outlineLevel="0" collapsed="false">
      <c r="A929" s="44" t="s">
        <v>398</v>
      </c>
      <c r="B929" s="44" t="s">
        <v>399</v>
      </c>
      <c r="C929" s="45" t="s">
        <v>248</v>
      </c>
      <c r="D929" s="45" t="s">
        <v>274</v>
      </c>
      <c r="E929" s="46"/>
      <c r="F929" s="47"/>
      <c r="G929" s="47"/>
      <c r="J929" s="23" t="n">
        <f aca="false">IF(AND(A929&lt;&gt;"",A928=""),J928+1,J928)</f>
        <v>59</v>
      </c>
      <c r="K929" s="23" t="str">
        <f aca="false">IF(C929="M.O.",G929,"")</f>
        <v/>
      </c>
      <c r="L929" s="23" t="str">
        <f aca="false">IF(AND(F929&lt;&gt;"",K929=""),G929,"")</f>
        <v/>
      </c>
      <c r="M929" s="23" t="str">
        <f aca="false">IF(AND(E929="",F929="",D929&lt;&gt;""),A929,"")</f>
        <v>03.02.04</v>
      </c>
      <c r="N929" s="23" t="n">
        <f aca="false">IF(M929&lt;&gt;"",SUMIF(J929:J958,J929,K929:K958),"")</f>
        <v>0.77</v>
      </c>
      <c r="O929" s="23" t="n">
        <f aca="false">IF(M929&lt;&gt;"",SUMIF(J929:J958,J929,L929:L958),"")</f>
        <v>6.1</v>
      </c>
      <c r="Q929" s="20" t="str">
        <f aca="false">IF(A929="PREÇO TOTAL (c/ taxa):",G929,"")</f>
        <v/>
      </c>
      <c r="AC929" s="22"/>
    </row>
    <row r="930" customFormat="false" ht="14.05" hidden="false" customHeight="true" outlineLevel="0" collapsed="false">
      <c r="A930" s="13" t="n">
        <v>6115</v>
      </c>
      <c r="B930" s="48" t="str">
        <f aca="false">VLOOKUP(A930,Insumos!$A$9:$E$160,2,FALSE())</f>
        <v>AJUDANTE</v>
      </c>
      <c r="C930" s="49" t="str">
        <f aca="false">VLOOKUP(A930,Insumos!$A$9:$E$160,3,FALSE())</f>
        <v>M.O.</v>
      </c>
      <c r="D930" s="49" t="str">
        <f aca="false">VLOOKUP(A930,Insumos!$A$9:$E$160,4,FALSE())</f>
        <v>H</v>
      </c>
      <c r="E930" s="46" t="n">
        <v>0.1</v>
      </c>
      <c r="F930" s="47" t="n">
        <f aca="false">VLOOKUP(A930,Insumos!$A$9:$E$160,5,FALSE())</f>
        <v>7.72</v>
      </c>
      <c r="G930" s="47" t="n">
        <f aca="false">TRUNC(E930*F930,2)</f>
        <v>0.77</v>
      </c>
      <c r="J930" s="23" t="n">
        <f aca="false">IF(AND(A930&lt;&gt;"",A929=""),J929+1,J929)</f>
        <v>59</v>
      </c>
      <c r="K930" s="23" t="n">
        <f aca="false">IF(C930="M.O.",G930,"")</f>
        <v>0.77</v>
      </c>
      <c r="L930" s="23" t="str">
        <f aca="false">IF(AND(F930&lt;&gt;"",K930=""),G930,"")</f>
        <v/>
      </c>
      <c r="M930" s="23" t="str">
        <f aca="false">IF(AND(E930="",F930="",D930&lt;&gt;""),A930,"")</f>
        <v/>
      </c>
      <c r="N930" s="23" t="str">
        <f aca="false">IF(M930&lt;&gt;"",SUMIF(J930:J959,J930,K930:K959),"")</f>
        <v/>
      </c>
      <c r="O930" s="23" t="str">
        <f aca="false">IF(M930&lt;&gt;"",SUMIF(J930:J959,J930,L930:L959),"")</f>
        <v/>
      </c>
      <c r="Q930" s="20" t="str">
        <f aca="false">IF(A930="PREÇO TOTAL (c/ taxa):",G930,"")</f>
        <v/>
      </c>
      <c r="AC930" s="22"/>
    </row>
    <row r="931" customFormat="false" ht="25.35" hidden="false" customHeight="true" outlineLevel="0" collapsed="false">
      <c r="A931" s="13" t="s">
        <v>117</v>
      </c>
      <c r="B931" s="48" t="str">
        <f aca="false">VLOOKUP(A931,Insumos!$A$9:$E$160,2,FALSE())</f>
        <v>Fita Antiderrapante Transparente, largura 5 cm, comprimento 30 m</v>
      </c>
      <c r="C931" s="49" t="str">
        <f aca="false">VLOOKUP(A931,Insumos!$A$9:$E$160,3,FALSE())</f>
        <v>MAT.</v>
      </c>
      <c r="D931" s="49" t="str">
        <f aca="false">VLOOKUP(A931,Insumos!$A$9:$E$160,4,FALSE())</f>
        <v>UN</v>
      </c>
      <c r="E931" s="46" t="n">
        <v>0.033</v>
      </c>
      <c r="F931" s="47" t="n">
        <f aca="false">VLOOKUP(A931,Insumos!$A$9:$E$160,5,FALSE())</f>
        <v>185</v>
      </c>
      <c r="G931" s="47" t="n">
        <f aca="false">TRUNC(E931*F931,2)</f>
        <v>6.1</v>
      </c>
      <c r="J931" s="23" t="n">
        <f aca="false">IF(AND(A931&lt;&gt;"",A930=""),J930+1,J930)</f>
        <v>59</v>
      </c>
      <c r="K931" s="23" t="str">
        <f aca="false">IF(C931="M.O.",G931,"")</f>
        <v/>
      </c>
      <c r="L931" s="23" t="n">
        <f aca="false">IF(AND(F931&lt;&gt;"",K931=""),G931,"")</f>
        <v>6.1</v>
      </c>
      <c r="M931" s="23" t="str">
        <f aca="false">IF(AND(E931="",F931="",D931&lt;&gt;""),A931,"")</f>
        <v/>
      </c>
      <c r="N931" s="23" t="str">
        <f aca="false">IF(M931&lt;&gt;"",SUMIF(J931:J960,J931,K931:K960),"")</f>
        <v/>
      </c>
      <c r="O931" s="23" t="str">
        <f aca="false">IF(M931&lt;&gt;"",SUMIF(J931:J960,J931,L931:L960),"")</f>
        <v/>
      </c>
      <c r="Q931" s="20" t="str">
        <f aca="false">IF(A931="PREÇO TOTAL (c/ taxa):",G931,"")</f>
        <v/>
      </c>
      <c r="AC931" s="22"/>
    </row>
    <row r="932" customFormat="false" ht="14.05" hidden="false" customHeight="true" outlineLevel="0" collapsed="false">
      <c r="A932" s="50" t="s">
        <v>229</v>
      </c>
      <c r="B932" s="50"/>
      <c r="C932" s="50"/>
      <c r="D932" s="50"/>
      <c r="E932" s="50"/>
      <c r="F932" s="50"/>
      <c r="G932" s="51" t="n">
        <f aca="false">SUMIF(J883:J931,J932,K883:K931)</f>
        <v>0.77</v>
      </c>
      <c r="J932" s="23" t="n">
        <f aca="false">IF(AND(A932&lt;&gt;"",A931=""),J931+1,J931)</f>
        <v>59</v>
      </c>
      <c r="K932" s="23" t="str">
        <f aca="false">IF(C932="M.O.",G932,"")</f>
        <v/>
      </c>
      <c r="L932" s="23" t="str">
        <f aca="false">IF(AND(F932&lt;&gt;"",K932=""),G932,"")</f>
        <v/>
      </c>
      <c r="M932" s="23" t="str">
        <f aca="false">IF(AND(E932="",F932="",D932&lt;&gt;""),A932,"")</f>
        <v/>
      </c>
      <c r="N932" s="23" t="str">
        <f aca="false">IF(M932&lt;&gt;"",SUMIF(J932:J961,J932,K932:K961),"")</f>
        <v/>
      </c>
      <c r="O932" s="23" t="str">
        <f aca="false">IF(M932&lt;&gt;"",SUMIF(J932:J961,J932,L932:L961),"")</f>
        <v/>
      </c>
      <c r="Q932" s="20" t="str">
        <f aca="false">IF(A932="PREÇO TOTAL (c/ taxa):",G932,"")</f>
        <v/>
      </c>
      <c r="AC932" s="22"/>
    </row>
    <row r="933" customFormat="false" ht="14.05" hidden="false" customHeight="true" outlineLevel="0" collapsed="false">
      <c r="A933" s="50" t="s">
        <v>232</v>
      </c>
      <c r="B933" s="50"/>
      <c r="C933" s="50"/>
      <c r="D933" s="50"/>
      <c r="E933" s="50"/>
      <c r="F933" s="50"/>
      <c r="G933" s="51" t="n">
        <f aca="false">SUMIF(J884:J932,J933,L884:L932)</f>
        <v>6.1</v>
      </c>
      <c r="J933" s="23" t="n">
        <f aca="false">IF(AND(A933&lt;&gt;"",A932=""),J932+1,J932)</f>
        <v>59</v>
      </c>
      <c r="K933" s="23" t="str">
        <f aca="false">IF(C933="M.O.",G933,"")</f>
        <v/>
      </c>
      <c r="L933" s="23" t="str">
        <f aca="false">IF(AND(F933&lt;&gt;"",K933=""),G933,"")</f>
        <v/>
      </c>
      <c r="M933" s="23" t="str">
        <f aca="false">IF(AND(E933="",F933="",D933&lt;&gt;""),A933,"")</f>
        <v/>
      </c>
      <c r="N933" s="23" t="str">
        <f aca="false">IF(M933&lt;&gt;"",SUMIF(J933:J962,J933,K933:K962),"")</f>
        <v/>
      </c>
      <c r="O933" s="23" t="str">
        <f aca="false">IF(M933&lt;&gt;"",SUMIF(J933:J962,J933,L933:L962),"")</f>
        <v/>
      </c>
      <c r="Q933" s="20" t="str">
        <f aca="false">IF(A933="PREÇO TOTAL (c/ taxa):",G933,"")</f>
        <v/>
      </c>
      <c r="AC933" s="22"/>
    </row>
    <row r="934" customFormat="false" ht="14.05" hidden="false" customHeight="true" outlineLevel="0" collapsed="false">
      <c r="A934" s="50" t="s">
        <v>250</v>
      </c>
      <c r="B934" s="50"/>
      <c r="C934" s="50"/>
      <c r="D934" s="50"/>
      <c r="E934" s="50"/>
      <c r="F934" s="50"/>
      <c r="G934" s="51" t="n">
        <f aca="false">SUM(G932:G933)</f>
        <v>6.87</v>
      </c>
      <c r="J934" s="23" t="n">
        <f aca="false">IF(AND(A934&lt;&gt;"",A933=""),J933+1,J933)</f>
        <v>59</v>
      </c>
      <c r="K934" s="23" t="str">
        <f aca="false">IF(C934="M.O.",G934,"")</f>
        <v/>
      </c>
      <c r="L934" s="23" t="str">
        <f aca="false">IF(AND(F934&lt;&gt;"",K934=""),G934,"")</f>
        <v/>
      </c>
      <c r="M934" s="23" t="str">
        <f aca="false">IF(AND(E934="",F934="",D934&lt;&gt;""),A934,"")</f>
        <v/>
      </c>
      <c r="N934" s="23" t="str">
        <f aca="false">IF(M934&lt;&gt;"",SUMIF(J934:J963,J934,K934:K963),"")</f>
        <v/>
      </c>
      <c r="O934" s="23" t="str">
        <f aca="false">IF(M934&lt;&gt;"",SUMIF(J934:J963,J934,L934:L963),"")</f>
        <v/>
      </c>
      <c r="Q934" s="20" t="str">
        <f aca="false">IF(A934="PREÇO TOTAL (c/ taxa):",G934,"")</f>
        <v/>
      </c>
      <c r="AC934" s="22"/>
    </row>
    <row r="935" customFormat="false" ht="14.05" hidden="false" customHeight="true" outlineLevel="0" collapsed="false">
      <c r="A935" s="50" t="s">
        <v>251</v>
      </c>
      <c r="B935" s="50"/>
      <c r="C935" s="50"/>
      <c r="D935" s="50"/>
      <c r="E935" s="50"/>
      <c r="F935" s="50"/>
      <c r="G935" s="51" t="n">
        <v>0</v>
      </c>
      <c r="J935" s="23" t="n">
        <f aca="false">IF(AND(A935&lt;&gt;"",A934=""),J934+1,J934)</f>
        <v>59</v>
      </c>
      <c r="K935" s="23" t="str">
        <f aca="false">IF(C935="M.O.",G935,"")</f>
        <v/>
      </c>
      <c r="L935" s="23" t="str">
        <f aca="false">IF(AND(F935&lt;&gt;"",K935=""),G935,"")</f>
        <v/>
      </c>
      <c r="M935" s="23" t="str">
        <f aca="false">IF(AND(E935="",F935="",D935&lt;&gt;""),A935,"")</f>
        <v/>
      </c>
      <c r="N935" s="23" t="str">
        <f aca="false">IF(M935&lt;&gt;"",SUMIF(J935:J964,J935,K935:K964),"")</f>
        <v/>
      </c>
      <c r="O935" s="23" t="str">
        <f aca="false">IF(M935&lt;&gt;"",SUMIF(J935:J964,J935,L935:L964),"")</f>
        <v/>
      </c>
      <c r="Q935" s="20" t="str">
        <f aca="false">IF(A935="PREÇO TOTAL (c/ taxa):",G935,"")</f>
        <v/>
      </c>
      <c r="AC935" s="22"/>
    </row>
    <row r="936" customFormat="false" ht="14.05" hidden="false" customHeight="true" outlineLevel="0" collapsed="false">
      <c r="A936" s="50" t="s">
        <v>252</v>
      </c>
      <c r="B936" s="50"/>
      <c r="C936" s="50"/>
      <c r="D936" s="50"/>
      <c r="E936" s="50"/>
      <c r="F936" s="50"/>
      <c r="G936" s="51" t="n">
        <f aca="false">TRUNC(G934*$G$9,2)</f>
        <v>1.73</v>
      </c>
      <c r="J936" s="23" t="n">
        <f aca="false">IF(AND(A936&lt;&gt;"",A935=""),J935+1,J935)</f>
        <v>59</v>
      </c>
      <c r="K936" s="23" t="str">
        <f aca="false">IF(C936="M.O.",G936,"")</f>
        <v/>
      </c>
      <c r="L936" s="23" t="str">
        <f aca="false">IF(AND(F936&lt;&gt;"",K936=""),G936,"")</f>
        <v/>
      </c>
      <c r="M936" s="23" t="str">
        <f aca="false">IF(AND(E936="",F936="",D936&lt;&gt;""),A936,"")</f>
        <v/>
      </c>
      <c r="N936" s="23" t="str">
        <f aca="false">IF(M936&lt;&gt;"",SUMIF(J936:J965,J936,K936:K965),"")</f>
        <v/>
      </c>
      <c r="O936" s="23" t="str">
        <f aca="false">IF(M936&lt;&gt;"",SUMIF(J936:J965,J936,L936:L965),"")</f>
        <v/>
      </c>
      <c r="Q936" s="20" t="str">
        <f aca="false">IF(A936="PREÇO TOTAL (c/ taxa):",G936,"")</f>
        <v/>
      </c>
      <c r="AC936" s="22"/>
    </row>
    <row r="937" customFormat="false" ht="14.05" hidden="false" customHeight="true" outlineLevel="0" collapsed="false">
      <c r="A937" s="50" t="s">
        <v>253</v>
      </c>
      <c r="B937" s="50"/>
      <c r="C937" s="50"/>
      <c r="D937" s="50"/>
      <c r="E937" s="50"/>
      <c r="F937" s="50"/>
      <c r="G937" s="51" t="n">
        <v>0</v>
      </c>
      <c r="J937" s="23" t="n">
        <f aca="false">IF(AND(A937&lt;&gt;"",A936=""),J936+1,J936)</f>
        <v>59</v>
      </c>
      <c r="K937" s="23" t="str">
        <f aca="false">IF(C937="M.O.",G937,"")</f>
        <v/>
      </c>
      <c r="L937" s="23" t="str">
        <f aca="false">IF(AND(F937&lt;&gt;"",K937=""),G937,"")</f>
        <v/>
      </c>
      <c r="M937" s="23" t="str">
        <f aca="false">IF(AND(E937="",F937="",D937&lt;&gt;""),A937,"")</f>
        <v/>
      </c>
      <c r="N937" s="23" t="str">
        <f aca="false">IF(M937&lt;&gt;"",SUMIF(J937:J966,J937,K937:K966),"")</f>
        <v/>
      </c>
      <c r="O937" s="23" t="str">
        <f aca="false">IF(M937&lt;&gt;"",SUMIF(J937:J966,J937,L937:L966),"")</f>
        <v/>
      </c>
      <c r="Q937" s="20" t="str">
        <f aca="false">IF(A937="PREÇO TOTAL (c/ taxa):",G937,"")</f>
        <v/>
      </c>
      <c r="AC937" s="22"/>
    </row>
    <row r="938" customFormat="false" ht="14.05" hidden="false" customHeight="true" outlineLevel="0" collapsed="false">
      <c r="A938" s="50" t="s">
        <v>254</v>
      </c>
      <c r="B938" s="50"/>
      <c r="C938" s="50"/>
      <c r="D938" s="50"/>
      <c r="E938" s="50"/>
      <c r="F938" s="50"/>
      <c r="G938" s="51" t="n">
        <f aca="false">SUM(G935:G937)</f>
        <v>1.73</v>
      </c>
      <c r="J938" s="23" t="n">
        <f aca="false">IF(AND(A938&lt;&gt;"",A937=""),J937+1,J937)</f>
        <v>59</v>
      </c>
      <c r="K938" s="23" t="str">
        <f aca="false">IF(C938="M.O.",G938,"")</f>
        <v/>
      </c>
      <c r="L938" s="23" t="str">
        <f aca="false">IF(AND(F938&lt;&gt;"",K938=""),G938,"")</f>
        <v/>
      </c>
      <c r="M938" s="23" t="str">
        <f aca="false">IF(AND(E938="",F938="",D938&lt;&gt;""),A938,"")</f>
        <v/>
      </c>
      <c r="N938" s="23" t="str">
        <f aca="false">IF(M938&lt;&gt;"",SUMIF(J938:J967,J938,K938:K967),"")</f>
        <v/>
      </c>
      <c r="O938" s="23" t="str">
        <f aca="false">IF(M938&lt;&gt;"",SUMIF(J938:J967,J938,L938:L967),"")</f>
        <v/>
      </c>
      <c r="Q938" s="20" t="str">
        <f aca="false">IF(A938="PREÇO TOTAL (c/ taxa):",G938,"")</f>
        <v/>
      </c>
      <c r="AC938" s="22"/>
    </row>
    <row r="939" customFormat="false" ht="14.05" hidden="false" customHeight="true" outlineLevel="0" collapsed="false">
      <c r="A939" s="50" t="s">
        <v>256</v>
      </c>
      <c r="B939" s="50"/>
      <c r="C939" s="50"/>
      <c r="D939" s="50"/>
      <c r="E939" s="50"/>
      <c r="F939" s="50"/>
      <c r="G939" s="51" t="n">
        <f aca="false">G934+G938</f>
        <v>8.6</v>
      </c>
      <c r="J939" s="23" t="n">
        <f aca="false">IF(AND(A939&lt;&gt;"",A938=""),J938+1,J938)</f>
        <v>59</v>
      </c>
      <c r="K939" s="23" t="str">
        <f aca="false">IF(C939="M.O.",G939,"")</f>
        <v/>
      </c>
      <c r="L939" s="23" t="str">
        <f aca="false">IF(AND(F939&lt;&gt;"",K939=""),G939,"")</f>
        <v/>
      </c>
      <c r="M939" s="23" t="str">
        <f aca="false">IF(AND(E939="",F939="",D939&lt;&gt;""),A939,"")</f>
        <v/>
      </c>
      <c r="N939" s="23" t="str">
        <f aca="false">IF(M939&lt;&gt;"",SUMIF(J939:J968,J939,K939:K968),"")</f>
        <v/>
      </c>
      <c r="O939" s="23" t="str">
        <f aca="false">IF(M939&lt;&gt;"",SUMIF(J939:J968,J939,L939:L968),"")</f>
        <v/>
      </c>
      <c r="Q939" s="20" t="str">
        <f aca="false">IF(A939="PREÇO TOTAL (c/ taxa):",G939,"")</f>
        <v/>
      </c>
      <c r="AC939" s="22"/>
    </row>
    <row r="940" customFormat="false" ht="14.05" hidden="false" customHeight="true" outlineLevel="0" collapsed="false">
      <c r="A940" s="50" t="s">
        <v>257</v>
      </c>
      <c r="B940" s="50"/>
      <c r="C940" s="50"/>
      <c r="D940" s="50"/>
      <c r="E940" s="50"/>
      <c r="F940" s="50"/>
      <c r="G940" s="51" t="n">
        <v>185</v>
      </c>
      <c r="J940" s="23" t="n">
        <f aca="false">IF(AND(A940&lt;&gt;"",A939=""),J939+1,J939)</f>
        <v>59</v>
      </c>
      <c r="K940" s="23" t="str">
        <f aca="false">IF(C940="M.O.",G940,"")</f>
        <v/>
      </c>
      <c r="L940" s="23" t="str">
        <f aca="false">IF(AND(F940&lt;&gt;"",K940=""),G940,"")</f>
        <v/>
      </c>
      <c r="M940" s="23" t="str">
        <f aca="false">IF(AND(E940="",F940="",D940&lt;&gt;""),A940,"")</f>
        <v/>
      </c>
      <c r="N940" s="23" t="str">
        <f aca="false">IF(M940&lt;&gt;"",SUMIF(J940:J969,J940,K940:K969),"")</f>
        <v/>
      </c>
      <c r="O940" s="23" t="str">
        <f aca="false">IF(M940&lt;&gt;"",SUMIF(J940:J969,J940,L940:L969),"")</f>
        <v/>
      </c>
      <c r="Q940" s="20" t="str">
        <f aca="false">IF(A940="PREÇO TOTAL (c/ taxa):",G940,"")</f>
        <v/>
      </c>
      <c r="AC940" s="22"/>
    </row>
    <row r="941" customFormat="false" ht="14.05" hidden="false" customHeight="true" outlineLevel="0" collapsed="false">
      <c r="A941" s="50" t="s">
        <v>258</v>
      </c>
      <c r="B941" s="50"/>
      <c r="C941" s="50"/>
      <c r="D941" s="50"/>
      <c r="E941" s="50"/>
      <c r="F941" s="50"/>
      <c r="G941" s="51" t="n">
        <f aca="false">TRUNC(G940*G939,2)</f>
        <v>1591</v>
      </c>
      <c r="J941" s="23" t="n">
        <f aca="false">IF(AND(A941&lt;&gt;"",A940=""),J940+1,J940)</f>
        <v>59</v>
      </c>
      <c r="K941" s="23" t="str">
        <f aca="false">IF(C941="M.O.",G941,"")</f>
        <v/>
      </c>
      <c r="L941" s="23" t="str">
        <f aca="false">IF(AND(F941&lt;&gt;"",K941=""),G941,"")</f>
        <v/>
      </c>
      <c r="M941" s="23" t="str">
        <f aca="false">IF(AND(E941="",F941="",D941&lt;&gt;""),A941,"")</f>
        <v/>
      </c>
      <c r="N941" s="23" t="str">
        <f aca="false">IF(M941&lt;&gt;"",SUMIF(J941:J970,J941,K941:K970),"")</f>
        <v/>
      </c>
      <c r="O941" s="23" t="str">
        <f aca="false">IF(M941&lt;&gt;"",SUMIF(J941:J970,J941,L941:L970),"")</f>
        <v/>
      </c>
      <c r="Q941" s="20" t="n">
        <f aca="false">IF(A941="PREÇO TOTAL (c/ taxa):",G941,"")</f>
        <v>1591</v>
      </c>
      <c r="AC941" s="22"/>
    </row>
    <row r="942" customFormat="false" ht="14.05" hidden="false" customHeight="true" outlineLevel="0" collapsed="false">
      <c r="A942" s="52"/>
      <c r="B942" s="52"/>
      <c r="C942" s="52"/>
      <c r="D942" s="52"/>
      <c r="E942" s="52"/>
      <c r="F942" s="52"/>
      <c r="G942" s="52"/>
      <c r="J942" s="23" t="n">
        <f aca="false">IF(AND(A942&lt;&gt;"",A941=""),J941+1,J941)</f>
        <v>59</v>
      </c>
      <c r="K942" s="23" t="str">
        <f aca="false">IF(C942="M.O.",G942,"")</f>
        <v/>
      </c>
      <c r="L942" s="23" t="str">
        <f aca="false">IF(AND(F942&lt;&gt;"",K942=""),G942,"")</f>
        <v/>
      </c>
      <c r="M942" s="23" t="str">
        <f aca="false">IF(AND(E942="",F942="",D942&lt;&gt;""),A942,"")</f>
        <v/>
      </c>
      <c r="N942" s="23" t="str">
        <f aca="false">IF(M942&lt;&gt;"",SUMIF(J942:J971,J942,K942:K971),"")</f>
        <v/>
      </c>
      <c r="O942" s="23" t="str">
        <f aca="false">IF(M942&lt;&gt;"",SUMIF(J942:J971,J942,L942:L971),"")</f>
        <v/>
      </c>
      <c r="Q942" s="20" t="str">
        <f aca="false">IF(A942="PREÇO TOTAL (c/ taxa):",G942,"")</f>
        <v/>
      </c>
      <c r="AC942" s="22"/>
    </row>
    <row r="943" customFormat="false" ht="14.05" hidden="false" customHeight="true" outlineLevel="0" collapsed="false">
      <c r="A943" s="44" t="n">
        <v>4</v>
      </c>
      <c r="B943" s="44" t="s">
        <v>400</v>
      </c>
      <c r="C943" s="44"/>
      <c r="D943" s="44"/>
      <c r="E943" s="44"/>
      <c r="F943" s="44"/>
      <c r="G943" s="44"/>
      <c r="J943" s="23" t="n">
        <f aca="false">IF(AND(A943&lt;&gt;"",A942=""),J942+1,J942)</f>
        <v>60</v>
      </c>
      <c r="K943" s="23" t="str">
        <f aca="false">IF(C943="M.O.",G943,"")</f>
        <v/>
      </c>
      <c r="L943" s="23" t="str">
        <f aca="false">IF(AND(F943&lt;&gt;"",K943=""),G943,"")</f>
        <v/>
      </c>
      <c r="M943" s="23" t="str">
        <f aca="false">IF(AND(E943="",F943="",D943&lt;&gt;""),A943,"")</f>
        <v/>
      </c>
      <c r="N943" s="23" t="str">
        <f aca="false">IF(M943&lt;&gt;"",SUMIF(J943:J972,J943,K943:K972),"")</f>
        <v/>
      </c>
      <c r="O943" s="23" t="str">
        <f aca="false">IF(M943&lt;&gt;"",SUMIF(J943:J972,J943,L943:L972),"")</f>
        <v/>
      </c>
      <c r="Q943" s="20" t="str">
        <f aca="false">IF(A943="PREÇO TOTAL (c/ taxa):",G943,"")</f>
        <v/>
      </c>
      <c r="AC943" s="22"/>
    </row>
    <row r="944" customFormat="false" ht="14.05" hidden="false" customHeight="true" outlineLevel="0" collapsed="false">
      <c r="A944" s="44" t="s">
        <v>401</v>
      </c>
      <c r="B944" s="44" t="s">
        <v>402</v>
      </c>
      <c r="C944" s="44"/>
      <c r="D944" s="44"/>
      <c r="E944" s="44"/>
      <c r="F944" s="44"/>
      <c r="G944" s="44"/>
      <c r="J944" s="23" t="n">
        <f aca="false">IF(AND(A944&lt;&gt;"",A943=""),J943+1,J943)</f>
        <v>60</v>
      </c>
      <c r="K944" s="23" t="str">
        <f aca="false">IF(C944="M.O.",G944,"")</f>
        <v/>
      </c>
      <c r="L944" s="23" t="str">
        <f aca="false">IF(AND(F944&lt;&gt;"",K944=""),G944,"")</f>
        <v/>
      </c>
      <c r="M944" s="23" t="str">
        <f aca="false">IF(AND(E944="",F944="",D944&lt;&gt;""),A944,"")</f>
        <v/>
      </c>
      <c r="N944" s="23" t="str">
        <f aca="false">IF(M944&lt;&gt;"",SUMIF(J944:J973,J944,K944:K973),"")</f>
        <v/>
      </c>
      <c r="O944" s="23" t="str">
        <f aca="false">IF(M944&lt;&gt;"",SUMIF(J944:J973,J944,L944:L973),"")</f>
        <v/>
      </c>
      <c r="Q944" s="20" t="str">
        <f aca="false">IF(A944="PREÇO TOTAL (c/ taxa):",G944,"")</f>
        <v/>
      </c>
      <c r="AC944" s="22"/>
    </row>
    <row r="945" customFormat="false" ht="37.3" hidden="false" customHeight="true" outlineLevel="0" collapsed="false">
      <c r="A945" s="44" t="s">
        <v>403</v>
      </c>
      <c r="B945" s="44" t="s">
        <v>404</v>
      </c>
      <c r="C945" s="45" t="s">
        <v>248</v>
      </c>
      <c r="D945" s="45" t="s">
        <v>306</v>
      </c>
      <c r="E945" s="46"/>
      <c r="F945" s="47"/>
      <c r="G945" s="47"/>
      <c r="J945" s="23" t="n">
        <f aca="false">IF(AND(A945&lt;&gt;"",A944=""),J944+1,J944)</f>
        <v>60</v>
      </c>
      <c r="K945" s="23" t="str">
        <f aca="false">IF(C945="M.O.",G945,"")</f>
        <v/>
      </c>
      <c r="L945" s="23" t="str">
        <f aca="false">IF(AND(F945&lt;&gt;"",K945=""),G945,"")</f>
        <v/>
      </c>
      <c r="M945" s="23" t="str">
        <f aca="false">IF(AND(E945="",F945="",D945&lt;&gt;""),A945,"")</f>
        <v>04.01.01</v>
      </c>
      <c r="N945" s="23" t="n">
        <f aca="false">IF(M945&lt;&gt;"",SUMIF(J945:J974,J945,K945:K974),"")</f>
        <v>37.88</v>
      </c>
      <c r="O945" s="23" t="n">
        <f aca="false">IF(M945&lt;&gt;"",SUMIF(J945:J974,J945,L945:L974),"")</f>
        <v>2404.11</v>
      </c>
      <c r="Q945" s="20" t="str">
        <f aca="false">IF(A945="PREÇO TOTAL (c/ taxa):",G945,"")</f>
        <v/>
      </c>
      <c r="AC945" s="22"/>
    </row>
    <row r="946" customFormat="false" ht="37.3" hidden="false" customHeight="true" outlineLevel="0" collapsed="false">
      <c r="A946" s="13" t="s">
        <v>177</v>
      </c>
      <c r="B946" s="48" t="str">
        <f aca="false">VLOOKUP(A946,Insumos!$A$9:$E$160,2,FALSE())</f>
        <v>Bomba centrífuga de incêndio, pressão 43 mca, vazão 24,5 m³/h, pot. 10,0 CV, conexão Ø 2 1/2 ", ref.: BPI-22 R/F 2 1/2" (162 mm), Schneider ou equivalente</v>
      </c>
      <c r="C946" s="49" t="str">
        <f aca="false">VLOOKUP(A946,Insumos!$A$9:$E$160,3,FALSE())</f>
        <v>MAT.</v>
      </c>
      <c r="D946" s="49" t="str">
        <f aca="false">VLOOKUP(A946,Insumos!$A$9:$E$160,4,FALSE())</f>
        <v>UN</v>
      </c>
      <c r="E946" s="46" t="n">
        <v>1</v>
      </c>
      <c r="F946" s="47" t="n">
        <f aca="false">VLOOKUP(A946,Insumos!$A$9:$E$160,5,FALSE())</f>
        <v>2404.11</v>
      </c>
      <c r="G946" s="47" t="n">
        <f aca="false">TRUNC(E946*F946,2)</f>
        <v>2404.11</v>
      </c>
      <c r="J946" s="23" t="n">
        <f aca="false">IF(AND(A946&lt;&gt;"",A945=""),J945+1,J945)</f>
        <v>60</v>
      </c>
      <c r="K946" s="23" t="str">
        <f aca="false">IF(C946="M.O.",G946,"")</f>
        <v/>
      </c>
      <c r="L946" s="23" t="n">
        <f aca="false">IF(AND(F946&lt;&gt;"",K946=""),G946,"")</f>
        <v>2404.11</v>
      </c>
      <c r="M946" s="23" t="str">
        <f aca="false">IF(AND(E946="",F946="",D946&lt;&gt;""),A946,"")</f>
        <v/>
      </c>
      <c r="N946" s="23" t="str">
        <f aca="false">IF(M946&lt;&gt;"",SUMIF(J946:J975,J946,K946:K975),"")</f>
        <v/>
      </c>
      <c r="O946" s="23" t="str">
        <f aca="false">IF(M946&lt;&gt;"",SUMIF(J946:J975,J946,L946:L975),"")</f>
        <v/>
      </c>
      <c r="Q946" s="20" t="str">
        <f aca="false">IF(A946="PREÇO TOTAL (c/ taxa):",G946,"")</f>
        <v/>
      </c>
      <c r="AC946" s="22"/>
    </row>
    <row r="947" customFormat="false" ht="14.05" hidden="false" customHeight="true" outlineLevel="0" collapsed="false">
      <c r="A947" s="13" t="n">
        <v>6116</v>
      </c>
      <c r="B947" s="48" t="str">
        <f aca="false">VLOOKUP(A947,Insumos!$A$9:$E$160,2,FALSE())</f>
        <v>AJUDANTE DE ENCANADOR</v>
      </c>
      <c r="C947" s="49" t="str">
        <f aca="false">VLOOKUP(A947,Insumos!$A$9:$E$160,3,FALSE())</f>
        <v>M.O.</v>
      </c>
      <c r="D947" s="49" t="str">
        <f aca="false">VLOOKUP(A947,Insumos!$A$9:$E$160,4,FALSE())</f>
        <v>H</v>
      </c>
      <c r="E947" s="46" t="n">
        <v>2</v>
      </c>
      <c r="F947" s="47" t="n">
        <f aca="false">VLOOKUP(A947,Insumos!$A$9:$E$160,5,FALSE())</f>
        <v>8.5</v>
      </c>
      <c r="G947" s="47" t="n">
        <f aca="false">TRUNC(E947*F947,2)</f>
        <v>17</v>
      </c>
      <c r="J947" s="23" t="n">
        <f aca="false">IF(AND(A947&lt;&gt;"",A946=""),J946+1,J946)</f>
        <v>60</v>
      </c>
      <c r="K947" s="23" t="n">
        <f aca="false">IF(C947="M.O.",G947,"")</f>
        <v>17</v>
      </c>
      <c r="L947" s="23" t="str">
        <f aca="false">IF(AND(F947&lt;&gt;"",K947=""),G947,"")</f>
        <v/>
      </c>
      <c r="M947" s="23" t="str">
        <f aca="false">IF(AND(E947="",F947="",D947&lt;&gt;""),A947,"")</f>
        <v/>
      </c>
      <c r="N947" s="23" t="str">
        <f aca="false">IF(M947&lt;&gt;"",SUMIF(J947:J976,J947,K947:K976),"")</f>
        <v/>
      </c>
      <c r="O947" s="23" t="str">
        <f aca="false">IF(M947&lt;&gt;"",SUMIF(J947:J976,J947,L947:L976),"")</f>
        <v/>
      </c>
      <c r="Q947" s="20" t="str">
        <f aca="false">IF(A947="PREÇO TOTAL (c/ taxa):",G947,"")</f>
        <v/>
      </c>
      <c r="AC947" s="22"/>
    </row>
    <row r="948" customFormat="false" ht="14.05" hidden="false" customHeight="true" outlineLevel="0" collapsed="false">
      <c r="A948" s="13" t="n">
        <v>2696</v>
      </c>
      <c r="B948" s="48" t="str">
        <f aca="false">VLOOKUP(A948,Insumos!$A$9:$E$160,2,FALSE())</f>
        <v>ENCANADOR OU BOMBEIRO HIDRAULICO</v>
      </c>
      <c r="C948" s="49" t="str">
        <f aca="false">VLOOKUP(A948,Insumos!$A$9:$E$160,3,FALSE())</f>
        <v>M.O.</v>
      </c>
      <c r="D948" s="49" t="str">
        <f aca="false">VLOOKUP(A948,Insumos!$A$9:$E$160,4,FALSE())</f>
        <v>H</v>
      </c>
      <c r="E948" s="46" t="n">
        <v>2</v>
      </c>
      <c r="F948" s="47" t="n">
        <f aca="false">VLOOKUP(A948,Insumos!$A$9:$E$160,5,FALSE())</f>
        <v>10.44</v>
      </c>
      <c r="G948" s="47" t="n">
        <f aca="false">TRUNC(E948*F948,2)</f>
        <v>20.88</v>
      </c>
      <c r="J948" s="23" t="n">
        <f aca="false">IF(AND(A948&lt;&gt;"",A947=""),J947+1,J947)</f>
        <v>60</v>
      </c>
      <c r="K948" s="23" t="n">
        <f aca="false">IF(C948="M.O.",G948,"")</f>
        <v>20.88</v>
      </c>
      <c r="L948" s="23" t="str">
        <f aca="false">IF(AND(F948&lt;&gt;"",K948=""),G948,"")</f>
        <v/>
      </c>
      <c r="M948" s="23" t="str">
        <f aca="false">IF(AND(E948="",F948="",D948&lt;&gt;""),A948,"")</f>
        <v/>
      </c>
      <c r="N948" s="23" t="str">
        <f aca="false">IF(M948&lt;&gt;"",SUMIF(J948:J977,J948,K948:K977),"")</f>
        <v/>
      </c>
      <c r="O948" s="23" t="str">
        <f aca="false">IF(M948&lt;&gt;"",SUMIF(J948:J977,J948,L948:L977),"")</f>
        <v/>
      </c>
      <c r="Q948" s="20" t="str">
        <f aca="false">IF(A948="PREÇO TOTAL (c/ taxa):",G948,"")</f>
        <v/>
      </c>
      <c r="AC948" s="22"/>
    </row>
    <row r="949" customFormat="false" ht="14.05" hidden="false" customHeight="true" outlineLevel="0" collapsed="false">
      <c r="A949" s="50" t="s">
        <v>229</v>
      </c>
      <c r="B949" s="50"/>
      <c r="C949" s="50"/>
      <c r="D949" s="50"/>
      <c r="E949" s="50"/>
      <c r="F949" s="50"/>
      <c r="G949" s="51" t="n">
        <f aca="false">SUMIF(J900:J948,J949,K900:K948)</f>
        <v>37.88</v>
      </c>
      <c r="J949" s="23" t="n">
        <f aca="false">IF(AND(A949&lt;&gt;"",A948=""),J948+1,J948)</f>
        <v>60</v>
      </c>
      <c r="K949" s="23" t="str">
        <f aca="false">IF(C949="M.O.",G949,"")</f>
        <v/>
      </c>
      <c r="L949" s="23" t="str">
        <f aca="false">IF(AND(F949&lt;&gt;"",K949=""),G949,"")</f>
        <v/>
      </c>
      <c r="M949" s="23" t="str">
        <f aca="false">IF(AND(E949="",F949="",D949&lt;&gt;""),A949,"")</f>
        <v/>
      </c>
      <c r="N949" s="23" t="str">
        <f aca="false">IF(M949&lt;&gt;"",SUMIF(J949:J978,J949,K949:K978),"")</f>
        <v/>
      </c>
      <c r="O949" s="23" t="str">
        <f aca="false">IF(M949&lt;&gt;"",SUMIF(J949:J978,J949,L949:L978),"")</f>
        <v/>
      </c>
      <c r="Q949" s="20" t="str">
        <f aca="false">IF(A949="PREÇO TOTAL (c/ taxa):",G949,"")</f>
        <v/>
      </c>
      <c r="AC949" s="22"/>
    </row>
    <row r="950" customFormat="false" ht="14.05" hidden="false" customHeight="true" outlineLevel="0" collapsed="false">
      <c r="A950" s="50" t="s">
        <v>232</v>
      </c>
      <c r="B950" s="50"/>
      <c r="C950" s="50"/>
      <c r="D950" s="50"/>
      <c r="E950" s="50"/>
      <c r="F950" s="50"/>
      <c r="G950" s="51" t="n">
        <f aca="false">SUMIF(J901:J949,J950,L901:L949)</f>
        <v>2404.11</v>
      </c>
      <c r="J950" s="23" t="n">
        <f aca="false">IF(AND(A950&lt;&gt;"",A949=""),J949+1,J949)</f>
        <v>60</v>
      </c>
      <c r="K950" s="23" t="str">
        <f aca="false">IF(C950="M.O.",G950,"")</f>
        <v/>
      </c>
      <c r="L950" s="23" t="str">
        <f aca="false">IF(AND(F950&lt;&gt;"",K950=""),G950,"")</f>
        <v/>
      </c>
      <c r="M950" s="23" t="str">
        <f aca="false">IF(AND(E950="",F950="",D950&lt;&gt;""),A950,"")</f>
        <v/>
      </c>
      <c r="N950" s="23" t="str">
        <f aca="false">IF(M950&lt;&gt;"",SUMIF(J950:J979,J950,K950:K979),"")</f>
        <v/>
      </c>
      <c r="O950" s="23" t="str">
        <f aca="false">IF(M950&lt;&gt;"",SUMIF(J950:J979,J950,L950:L979),"")</f>
        <v/>
      </c>
      <c r="Q950" s="20" t="str">
        <f aca="false">IF(A950="PREÇO TOTAL (c/ taxa):",G950,"")</f>
        <v/>
      </c>
      <c r="AC950" s="22"/>
    </row>
    <row r="951" customFormat="false" ht="14.05" hidden="false" customHeight="true" outlineLevel="0" collapsed="false">
      <c r="A951" s="50" t="s">
        <v>250</v>
      </c>
      <c r="B951" s="50"/>
      <c r="C951" s="50"/>
      <c r="D951" s="50"/>
      <c r="E951" s="50"/>
      <c r="F951" s="50"/>
      <c r="G951" s="51" t="n">
        <f aca="false">SUM(G949:G950)</f>
        <v>2441.99</v>
      </c>
      <c r="J951" s="23" t="n">
        <f aca="false">IF(AND(A951&lt;&gt;"",A950=""),J950+1,J950)</f>
        <v>60</v>
      </c>
      <c r="K951" s="23" t="str">
        <f aca="false">IF(C951="M.O.",G951,"")</f>
        <v/>
      </c>
      <c r="L951" s="23" t="str">
        <f aca="false">IF(AND(F951&lt;&gt;"",K951=""),G951,"")</f>
        <v/>
      </c>
      <c r="M951" s="23" t="str">
        <f aca="false">IF(AND(E951="",F951="",D951&lt;&gt;""),A951,"")</f>
        <v/>
      </c>
      <c r="N951" s="23" t="str">
        <f aca="false">IF(M951&lt;&gt;"",SUMIF(J951:J980,J951,K951:K980),"")</f>
        <v/>
      </c>
      <c r="O951" s="23" t="str">
        <f aca="false">IF(M951&lt;&gt;"",SUMIF(J951:J980,J951,L951:L980),"")</f>
        <v/>
      </c>
      <c r="Q951" s="20" t="str">
        <f aca="false">IF(A951="PREÇO TOTAL (c/ taxa):",G951,"")</f>
        <v/>
      </c>
      <c r="AC951" s="22"/>
    </row>
    <row r="952" customFormat="false" ht="14.05" hidden="false" customHeight="true" outlineLevel="0" collapsed="false">
      <c r="A952" s="50" t="s">
        <v>251</v>
      </c>
      <c r="B952" s="50"/>
      <c r="C952" s="50"/>
      <c r="D952" s="50"/>
      <c r="E952" s="50"/>
      <c r="F952" s="50"/>
      <c r="G952" s="51" t="n">
        <v>0</v>
      </c>
      <c r="J952" s="23" t="n">
        <f aca="false">IF(AND(A952&lt;&gt;"",A951=""),J951+1,J951)</f>
        <v>60</v>
      </c>
      <c r="K952" s="23" t="str">
        <f aca="false">IF(C952="M.O.",G952,"")</f>
        <v/>
      </c>
      <c r="L952" s="23" t="str">
        <f aca="false">IF(AND(F952&lt;&gt;"",K952=""),G952,"")</f>
        <v/>
      </c>
      <c r="M952" s="23" t="str">
        <f aca="false">IF(AND(E952="",F952="",D952&lt;&gt;""),A952,"")</f>
        <v/>
      </c>
      <c r="N952" s="23" t="str">
        <f aca="false">IF(M952&lt;&gt;"",SUMIF(J952:J981,J952,K952:K981),"")</f>
        <v/>
      </c>
      <c r="O952" s="23" t="str">
        <f aca="false">IF(M952&lt;&gt;"",SUMIF(J952:J981,J952,L952:L981),"")</f>
        <v/>
      </c>
      <c r="Q952" s="20" t="str">
        <f aca="false">IF(A952="PREÇO TOTAL (c/ taxa):",G952,"")</f>
        <v/>
      </c>
      <c r="AC952" s="22"/>
    </row>
    <row r="953" customFormat="false" ht="14.05" hidden="false" customHeight="true" outlineLevel="0" collapsed="false">
      <c r="A953" s="50" t="s">
        <v>252</v>
      </c>
      <c r="B953" s="50"/>
      <c r="C953" s="50"/>
      <c r="D953" s="50"/>
      <c r="E953" s="50"/>
      <c r="F953" s="50"/>
      <c r="G953" s="51" t="n">
        <f aca="false">TRUNC(G951*$G$9,2)</f>
        <v>615.45</v>
      </c>
      <c r="J953" s="23" t="n">
        <f aca="false">IF(AND(A953&lt;&gt;"",A952=""),J952+1,J952)</f>
        <v>60</v>
      </c>
      <c r="K953" s="23" t="str">
        <f aca="false">IF(C953="M.O.",G953,"")</f>
        <v/>
      </c>
      <c r="L953" s="23" t="str">
        <f aca="false">IF(AND(F953&lt;&gt;"",K953=""),G953,"")</f>
        <v/>
      </c>
      <c r="M953" s="23" t="str">
        <f aca="false">IF(AND(E953="",F953="",D953&lt;&gt;""),A953,"")</f>
        <v/>
      </c>
      <c r="N953" s="23" t="str">
        <f aca="false">IF(M953&lt;&gt;"",SUMIF(J953:J982,J953,K953:K982),"")</f>
        <v/>
      </c>
      <c r="O953" s="23" t="str">
        <f aca="false">IF(M953&lt;&gt;"",SUMIF(J953:J982,J953,L953:L982),"")</f>
        <v/>
      </c>
      <c r="Q953" s="20" t="str">
        <f aca="false">IF(A953="PREÇO TOTAL (c/ taxa):",G953,"")</f>
        <v/>
      </c>
      <c r="AC953" s="22"/>
    </row>
    <row r="954" customFormat="false" ht="14.05" hidden="false" customHeight="true" outlineLevel="0" collapsed="false">
      <c r="A954" s="50" t="s">
        <v>253</v>
      </c>
      <c r="B954" s="50"/>
      <c r="C954" s="50"/>
      <c r="D954" s="50"/>
      <c r="E954" s="50"/>
      <c r="F954" s="50"/>
      <c r="G954" s="51" t="n">
        <v>0</v>
      </c>
      <c r="J954" s="23" t="n">
        <f aca="false">IF(AND(A954&lt;&gt;"",A953=""),J953+1,J953)</f>
        <v>60</v>
      </c>
      <c r="K954" s="23" t="str">
        <f aca="false">IF(C954="M.O.",G954,"")</f>
        <v/>
      </c>
      <c r="L954" s="23" t="str">
        <f aca="false">IF(AND(F954&lt;&gt;"",K954=""),G954,"")</f>
        <v/>
      </c>
      <c r="M954" s="23" t="str">
        <f aca="false">IF(AND(E954="",F954="",D954&lt;&gt;""),A954,"")</f>
        <v/>
      </c>
      <c r="N954" s="23" t="str">
        <f aca="false">IF(M954&lt;&gt;"",SUMIF(J954:J983,J954,K954:K983),"")</f>
        <v/>
      </c>
      <c r="O954" s="23" t="str">
        <f aca="false">IF(M954&lt;&gt;"",SUMIF(J954:J983,J954,L954:L983),"")</f>
        <v/>
      </c>
      <c r="Q954" s="20" t="str">
        <f aca="false">IF(A954="PREÇO TOTAL (c/ taxa):",G954,"")</f>
        <v/>
      </c>
      <c r="AC954" s="22"/>
    </row>
    <row r="955" customFormat="false" ht="14.05" hidden="false" customHeight="true" outlineLevel="0" collapsed="false">
      <c r="A955" s="50" t="s">
        <v>254</v>
      </c>
      <c r="B955" s="50"/>
      <c r="C955" s="50"/>
      <c r="D955" s="50"/>
      <c r="E955" s="50"/>
      <c r="F955" s="50"/>
      <c r="G955" s="51" t="n">
        <f aca="false">SUM(G952:G954)</f>
        <v>615.45</v>
      </c>
      <c r="J955" s="23" t="n">
        <f aca="false">IF(AND(A955&lt;&gt;"",A954=""),J954+1,J954)</f>
        <v>60</v>
      </c>
      <c r="K955" s="23" t="str">
        <f aca="false">IF(C955="M.O.",G955,"")</f>
        <v/>
      </c>
      <c r="L955" s="23" t="str">
        <f aca="false">IF(AND(F955&lt;&gt;"",K955=""),G955,"")</f>
        <v/>
      </c>
      <c r="M955" s="23" t="str">
        <f aca="false">IF(AND(E955="",F955="",D955&lt;&gt;""),A955,"")</f>
        <v/>
      </c>
      <c r="N955" s="23" t="str">
        <f aca="false">IF(M955&lt;&gt;"",SUMIF(J955:J984,J955,K955:K984),"")</f>
        <v/>
      </c>
      <c r="O955" s="23" t="str">
        <f aca="false">IF(M955&lt;&gt;"",SUMIF(J955:J984,J955,L955:L984),"")</f>
        <v/>
      </c>
      <c r="Q955" s="20" t="str">
        <f aca="false">IF(A955="PREÇO TOTAL (c/ taxa):",G955,"")</f>
        <v/>
      </c>
      <c r="AC955" s="22"/>
    </row>
    <row r="956" customFormat="false" ht="14.05" hidden="false" customHeight="true" outlineLevel="0" collapsed="false">
      <c r="A956" s="50" t="s">
        <v>256</v>
      </c>
      <c r="B956" s="50"/>
      <c r="C956" s="50"/>
      <c r="D956" s="50"/>
      <c r="E956" s="50"/>
      <c r="F956" s="50"/>
      <c r="G956" s="51" t="n">
        <f aca="false">G951+G955</f>
        <v>3057.44</v>
      </c>
      <c r="J956" s="23" t="n">
        <f aca="false">IF(AND(A956&lt;&gt;"",A955=""),J955+1,J955)</f>
        <v>60</v>
      </c>
      <c r="K956" s="23" t="str">
        <f aca="false">IF(C956="M.O.",G956,"")</f>
        <v/>
      </c>
      <c r="L956" s="23" t="str">
        <f aca="false">IF(AND(F956&lt;&gt;"",K956=""),G956,"")</f>
        <v/>
      </c>
      <c r="M956" s="23" t="str">
        <f aca="false">IF(AND(E956="",F956="",D956&lt;&gt;""),A956,"")</f>
        <v/>
      </c>
      <c r="N956" s="23" t="str">
        <f aca="false">IF(M956&lt;&gt;"",SUMIF(J956:J985,J956,K956:K985),"")</f>
        <v/>
      </c>
      <c r="O956" s="23" t="str">
        <f aca="false">IF(M956&lt;&gt;"",SUMIF(J956:J985,J956,L956:L985),"")</f>
        <v/>
      </c>
      <c r="Q956" s="20" t="str">
        <f aca="false">IF(A956="PREÇO TOTAL (c/ taxa):",G956,"")</f>
        <v/>
      </c>
      <c r="AC956" s="22"/>
    </row>
    <row r="957" customFormat="false" ht="14.05" hidden="false" customHeight="true" outlineLevel="0" collapsed="false">
      <c r="A957" s="50" t="s">
        <v>257</v>
      </c>
      <c r="B957" s="50"/>
      <c r="C957" s="50"/>
      <c r="D957" s="50"/>
      <c r="E957" s="50"/>
      <c r="F957" s="50"/>
      <c r="G957" s="51" t="n">
        <v>1</v>
      </c>
      <c r="J957" s="23" t="n">
        <f aca="false">IF(AND(A957&lt;&gt;"",A956=""),J956+1,J956)</f>
        <v>60</v>
      </c>
      <c r="K957" s="23" t="str">
        <f aca="false">IF(C957="M.O.",G957,"")</f>
        <v/>
      </c>
      <c r="L957" s="23" t="str">
        <f aca="false">IF(AND(F957&lt;&gt;"",K957=""),G957,"")</f>
        <v/>
      </c>
      <c r="M957" s="23" t="str">
        <f aca="false">IF(AND(E957="",F957="",D957&lt;&gt;""),A957,"")</f>
        <v/>
      </c>
      <c r="N957" s="23" t="str">
        <f aca="false">IF(M957&lt;&gt;"",SUMIF(J957:J986,J957,K957:K986),"")</f>
        <v/>
      </c>
      <c r="O957" s="23" t="str">
        <f aca="false">IF(M957&lt;&gt;"",SUMIF(J957:J986,J957,L957:L986),"")</f>
        <v/>
      </c>
      <c r="Q957" s="20" t="str">
        <f aca="false">IF(A957="PREÇO TOTAL (c/ taxa):",G957,"")</f>
        <v/>
      </c>
      <c r="AC957" s="22"/>
    </row>
    <row r="958" customFormat="false" ht="14.05" hidden="false" customHeight="true" outlineLevel="0" collapsed="false">
      <c r="A958" s="50" t="s">
        <v>258</v>
      </c>
      <c r="B958" s="50"/>
      <c r="C958" s="50"/>
      <c r="D958" s="50"/>
      <c r="E958" s="50"/>
      <c r="F958" s="50"/>
      <c r="G958" s="51" t="n">
        <f aca="false">TRUNC(G957*G956,2)</f>
        <v>3057.44</v>
      </c>
      <c r="J958" s="23" t="n">
        <f aca="false">IF(AND(A958&lt;&gt;"",A957=""),J957+1,J957)</f>
        <v>60</v>
      </c>
      <c r="K958" s="23" t="str">
        <f aca="false">IF(C958="M.O.",G958,"")</f>
        <v/>
      </c>
      <c r="L958" s="23" t="str">
        <f aca="false">IF(AND(F958&lt;&gt;"",K958=""),G958,"")</f>
        <v/>
      </c>
      <c r="M958" s="23" t="str">
        <f aca="false">IF(AND(E958="",F958="",D958&lt;&gt;""),A958,"")</f>
        <v/>
      </c>
      <c r="N958" s="23" t="str">
        <f aca="false">IF(M958&lt;&gt;"",SUMIF(J958:J987,J958,K958:K987),"")</f>
        <v/>
      </c>
      <c r="O958" s="23" t="str">
        <f aca="false">IF(M958&lt;&gt;"",SUMIF(J958:J987,J958,L958:L987),"")</f>
        <v/>
      </c>
      <c r="Q958" s="20" t="n">
        <f aca="false">IF(A958="PREÇO TOTAL (c/ taxa):",G958,"")</f>
        <v>3057.44</v>
      </c>
      <c r="AC958" s="22"/>
    </row>
    <row r="959" customFormat="false" ht="14.05" hidden="false" customHeight="true" outlineLevel="0" collapsed="false">
      <c r="A959" s="52"/>
      <c r="B959" s="52"/>
      <c r="C959" s="52"/>
      <c r="D959" s="52"/>
      <c r="E959" s="52"/>
      <c r="F959" s="52"/>
      <c r="G959" s="52"/>
      <c r="J959" s="23" t="n">
        <f aca="false">IF(AND(A959&lt;&gt;"",A958=""),J958+1,J958)</f>
        <v>60</v>
      </c>
      <c r="K959" s="23" t="str">
        <f aca="false">IF(C959="M.O.",G959,"")</f>
        <v/>
      </c>
      <c r="L959" s="23" t="str">
        <f aca="false">IF(AND(F959&lt;&gt;"",K959=""),G959,"")</f>
        <v/>
      </c>
      <c r="M959" s="23" t="str">
        <f aca="false">IF(AND(E959="",F959="",D959&lt;&gt;""),A959,"")</f>
        <v/>
      </c>
      <c r="N959" s="23" t="str">
        <f aca="false">IF(M959&lt;&gt;"",SUMIF(J959:J988,J959,K959:K988),"")</f>
        <v/>
      </c>
      <c r="O959" s="23" t="str">
        <f aca="false">IF(M959&lt;&gt;"",SUMIF(J959:J988,J959,L959:L988),"")</f>
        <v/>
      </c>
      <c r="Q959" s="20" t="str">
        <f aca="false">IF(A959="PREÇO TOTAL (c/ taxa):",G959,"")</f>
        <v/>
      </c>
      <c r="AC959" s="22"/>
    </row>
    <row r="960" customFormat="false" ht="25.35" hidden="false" customHeight="true" outlineLevel="0" collapsed="false">
      <c r="A960" s="44" t="s">
        <v>405</v>
      </c>
      <c r="B960" s="44" t="s">
        <v>406</v>
      </c>
      <c r="C960" s="45" t="s">
        <v>248</v>
      </c>
      <c r="D960" s="45" t="s">
        <v>274</v>
      </c>
      <c r="E960" s="46"/>
      <c r="F960" s="47"/>
      <c r="G960" s="47"/>
      <c r="J960" s="23" t="n">
        <f aca="false">IF(AND(A960&lt;&gt;"",A959=""),J959+1,J959)</f>
        <v>61</v>
      </c>
      <c r="K960" s="23" t="str">
        <f aca="false">IF(C960="M.O.",G960,"")</f>
        <v/>
      </c>
      <c r="L960" s="23" t="str">
        <f aca="false">IF(AND(F960&lt;&gt;"",K960=""),G960,"")</f>
        <v/>
      </c>
      <c r="M960" s="23" t="str">
        <f aca="false">IF(AND(E960="",F960="",D960&lt;&gt;""),A960,"")</f>
        <v>04.01.02</v>
      </c>
      <c r="N960" s="23" t="n">
        <f aca="false">IF(M960&lt;&gt;"",SUMIF(J960:J989,J960,K960:K989),"")</f>
        <v>34.09</v>
      </c>
      <c r="O960" s="23" t="n">
        <f aca="false">IF(M960&lt;&gt;"",SUMIF(J960:J989,J960,L960:L989),"")</f>
        <v>73.21</v>
      </c>
      <c r="Q960" s="20" t="str">
        <f aca="false">IF(A960="PREÇO TOTAL (c/ taxa):",G960,"")</f>
        <v/>
      </c>
      <c r="AC960" s="22"/>
    </row>
    <row r="961" customFormat="false" ht="14.05" hidden="false" customHeight="true" outlineLevel="0" collapsed="false">
      <c r="A961" s="13" t="n">
        <v>2696</v>
      </c>
      <c r="B961" s="48" t="str">
        <f aca="false">VLOOKUP(A961,Insumos!$A$9:$E$160,2,FALSE())</f>
        <v>ENCANADOR OU BOMBEIRO HIDRAULICO</v>
      </c>
      <c r="C961" s="49" t="str">
        <f aca="false">VLOOKUP(A961,Insumos!$A$9:$E$160,3,FALSE())</f>
        <v>M.O.</v>
      </c>
      <c r="D961" s="49" t="str">
        <f aca="false">VLOOKUP(A961,Insumos!$A$9:$E$160,4,FALSE())</f>
        <v>H</v>
      </c>
      <c r="E961" s="46" t="n">
        <v>1.8</v>
      </c>
      <c r="F961" s="47" t="n">
        <f aca="false">VLOOKUP(A961,Insumos!$A$9:$E$160,5,FALSE())</f>
        <v>10.44</v>
      </c>
      <c r="G961" s="47" t="n">
        <f aca="false">TRUNC(E961*F961,2)</f>
        <v>18.79</v>
      </c>
      <c r="J961" s="23" t="n">
        <f aca="false">IF(AND(A961&lt;&gt;"",A960=""),J960+1,J960)</f>
        <v>61</v>
      </c>
      <c r="K961" s="23" t="n">
        <f aca="false">IF(C961="M.O.",G961,"")</f>
        <v>18.79</v>
      </c>
      <c r="L961" s="23" t="str">
        <f aca="false">IF(AND(F961&lt;&gt;"",K961=""),G961,"")</f>
        <v/>
      </c>
      <c r="M961" s="23" t="str">
        <f aca="false">IF(AND(E961="",F961="",D961&lt;&gt;""),A961,"")</f>
        <v/>
      </c>
      <c r="N961" s="23" t="str">
        <f aca="false">IF(M961&lt;&gt;"",SUMIF(J961:J990,J961,K961:K990),"")</f>
        <v/>
      </c>
      <c r="O961" s="23" t="str">
        <f aca="false">IF(M961&lt;&gt;"",SUMIF(J961:J990,J961,L961:L990),"")</f>
        <v/>
      </c>
      <c r="Q961" s="20" t="str">
        <f aca="false">IF(A961="PREÇO TOTAL (c/ taxa):",G961,"")</f>
        <v/>
      </c>
      <c r="AC961" s="22"/>
    </row>
    <row r="962" customFormat="false" ht="14.05" hidden="false" customHeight="true" outlineLevel="0" collapsed="false">
      <c r="A962" s="13" t="n">
        <v>3146</v>
      </c>
      <c r="B962" s="48" t="str">
        <f aca="false">VLOOKUP(A962,Insumos!$A$9:$E$160,2,FALSE())</f>
        <v>FITA VEDA ROSCA EM ROLOS 18MMX10M</v>
      </c>
      <c r="C962" s="49" t="str">
        <f aca="false">VLOOKUP(A962,Insumos!$A$9:$E$160,3,FALSE())</f>
        <v>MAT.</v>
      </c>
      <c r="D962" s="49" t="str">
        <f aca="false">VLOOKUP(A962,Insumos!$A$9:$E$160,4,FALSE())</f>
        <v>UN</v>
      </c>
      <c r="E962" s="46" t="n">
        <v>0.141</v>
      </c>
      <c r="F962" s="47" t="n">
        <f aca="false">VLOOKUP(A962,Insumos!$A$9:$E$160,5,FALSE())</f>
        <v>1.95</v>
      </c>
      <c r="G962" s="47" t="n">
        <f aca="false">TRUNC(E962*F962,2)</f>
        <v>0.27</v>
      </c>
      <c r="J962" s="23" t="n">
        <f aca="false">IF(AND(A962&lt;&gt;"",A961=""),J961+1,J961)</f>
        <v>61</v>
      </c>
      <c r="K962" s="23" t="str">
        <f aca="false">IF(C962="M.O.",G962,"")</f>
        <v/>
      </c>
      <c r="L962" s="23" t="n">
        <f aca="false">IF(AND(F962&lt;&gt;"",K962=""),G962,"")</f>
        <v>0.27</v>
      </c>
      <c r="M962" s="23" t="str">
        <f aca="false">IF(AND(E962="",F962="",D962&lt;&gt;""),A962,"")</f>
        <v/>
      </c>
      <c r="N962" s="23" t="str">
        <f aca="false">IF(M962&lt;&gt;"",SUMIF(J962:J991,J962,K962:K991),"")</f>
        <v/>
      </c>
      <c r="O962" s="23" t="str">
        <f aca="false">IF(M962&lt;&gt;"",SUMIF(J962:J991,J962,L962:L991),"")</f>
        <v/>
      </c>
      <c r="Q962" s="20" t="str">
        <f aca="false">IF(A962="PREÇO TOTAL (c/ taxa):",G962,"")</f>
        <v/>
      </c>
      <c r="AC962" s="22"/>
    </row>
    <row r="963" customFormat="false" ht="14.05" hidden="false" customHeight="true" outlineLevel="0" collapsed="false">
      <c r="A963" s="13" t="n">
        <v>6116</v>
      </c>
      <c r="B963" s="48" t="str">
        <f aca="false">VLOOKUP(A963,Insumos!$A$9:$E$160,2,FALSE())</f>
        <v>AJUDANTE DE ENCANADOR</v>
      </c>
      <c r="C963" s="49" t="str">
        <f aca="false">VLOOKUP(A963,Insumos!$A$9:$E$160,3,FALSE())</f>
        <v>M.O.</v>
      </c>
      <c r="D963" s="49" t="str">
        <f aca="false">VLOOKUP(A963,Insumos!$A$9:$E$160,4,FALSE())</f>
        <v>H</v>
      </c>
      <c r="E963" s="46" t="n">
        <v>1.8</v>
      </c>
      <c r="F963" s="47" t="n">
        <f aca="false">VLOOKUP(A963,Insumos!$A$9:$E$160,5,FALSE())</f>
        <v>8.5</v>
      </c>
      <c r="G963" s="47" t="n">
        <f aca="false">TRUNC(E963*F963,2)</f>
        <v>15.3</v>
      </c>
      <c r="J963" s="23" t="n">
        <f aca="false">IF(AND(A963&lt;&gt;"",A962=""),J962+1,J962)</f>
        <v>61</v>
      </c>
      <c r="K963" s="23" t="n">
        <f aca="false">IF(C963="M.O.",G963,"")</f>
        <v>15.3</v>
      </c>
      <c r="L963" s="23" t="str">
        <f aca="false">IF(AND(F963&lt;&gt;"",K963=""),G963,"")</f>
        <v/>
      </c>
      <c r="M963" s="23" t="str">
        <f aca="false">IF(AND(E963="",F963="",D963&lt;&gt;""),A963,"")</f>
        <v/>
      </c>
      <c r="N963" s="23" t="str">
        <f aca="false">IF(M963&lt;&gt;"",SUMIF(J963:J992,J963,K963:K992),"")</f>
        <v/>
      </c>
      <c r="O963" s="23" t="str">
        <f aca="false">IF(M963&lt;&gt;"",SUMIF(J963:J992,J963,L963:L992),"")</f>
        <v/>
      </c>
      <c r="Q963" s="20" t="str">
        <f aca="false">IF(A963="PREÇO TOTAL (c/ taxa):",G963,"")</f>
        <v/>
      </c>
      <c r="AC963" s="22"/>
    </row>
    <row r="964" customFormat="false" ht="25.35" hidden="false" customHeight="true" outlineLevel="0" collapsed="false">
      <c r="A964" s="13" t="n">
        <v>7701</v>
      </c>
      <c r="B964" s="48" t="str">
        <f aca="false">VLOOKUP(A964,Insumos!$A$9:$E$160,2,FALSE())</f>
        <v>TUBO ACO GALV C/ COSTURA DIN 2440/NBR 5580 CLASSE MEDIA DN 2.1/2" (65MM) E=3,65MM - 6,51KG/M</v>
      </c>
      <c r="C964" s="49" t="str">
        <f aca="false">VLOOKUP(A964,Insumos!$A$9:$E$160,3,FALSE())</f>
        <v>MAT.</v>
      </c>
      <c r="D964" s="49" t="str">
        <f aca="false">VLOOKUP(A964,Insumos!$A$9:$E$160,4,FALSE())</f>
        <v>M</v>
      </c>
      <c r="E964" s="46" t="n">
        <v>1.4</v>
      </c>
      <c r="F964" s="47" t="n">
        <f aca="false">VLOOKUP(A964,Insumos!$A$9:$E$160,5,FALSE())</f>
        <v>52.1</v>
      </c>
      <c r="G964" s="47" t="n">
        <f aca="false">TRUNC(E964*F964,2)</f>
        <v>72.94</v>
      </c>
      <c r="J964" s="23" t="n">
        <f aca="false">IF(AND(A964&lt;&gt;"",A963=""),J963+1,J963)</f>
        <v>61</v>
      </c>
      <c r="K964" s="23" t="str">
        <f aca="false">IF(C964="M.O.",G964,"")</f>
        <v/>
      </c>
      <c r="L964" s="23" t="n">
        <f aca="false">IF(AND(F964&lt;&gt;"",K964=""),G964,"")</f>
        <v>72.94</v>
      </c>
      <c r="M964" s="23" t="str">
        <f aca="false">IF(AND(E964="",F964="",D964&lt;&gt;""),A964,"")</f>
        <v/>
      </c>
      <c r="N964" s="23" t="str">
        <f aca="false">IF(M964&lt;&gt;"",SUMIF(J964:J993,J964,K964:K993),"")</f>
        <v/>
      </c>
      <c r="O964" s="23" t="str">
        <f aca="false">IF(M964&lt;&gt;"",SUMIF(J964:J993,J964,L964:L993),"")</f>
        <v/>
      </c>
      <c r="Q964" s="20" t="str">
        <f aca="false">IF(A964="PREÇO TOTAL (c/ taxa):",G964,"")</f>
        <v/>
      </c>
      <c r="AC964" s="22"/>
    </row>
    <row r="965" customFormat="false" ht="14.05" hidden="false" customHeight="true" outlineLevel="0" collapsed="false">
      <c r="A965" s="50" t="s">
        <v>229</v>
      </c>
      <c r="B965" s="50"/>
      <c r="C965" s="50"/>
      <c r="D965" s="50"/>
      <c r="E965" s="50"/>
      <c r="F965" s="50"/>
      <c r="G965" s="51" t="n">
        <f aca="false">SUMIF(J916:J964,J965,K916:K964)</f>
        <v>34.09</v>
      </c>
      <c r="J965" s="23" t="n">
        <f aca="false">IF(AND(A965&lt;&gt;"",A964=""),J964+1,J964)</f>
        <v>61</v>
      </c>
      <c r="K965" s="23" t="str">
        <f aca="false">IF(C965="M.O.",G965,"")</f>
        <v/>
      </c>
      <c r="L965" s="23" t="str">
        <f aca="false">IF(AND(F965&lt;&gt;"",K965=""),G965,"")</f>
        <v/>
      </c>
      <c r="M965" s="23" t="str">
        <f aca="false">IF(AND(E965="",F965="",D965&lt;&gt;""),A965,"")</f>
        <v/>
      </c>
      <c r="N965" s="23" t="str">
        <f aca="false">IF(M965&lt;&gt;"",SUMIF(J965:J994,J965,K965:K994),"")</f>
        <v/>
      </c>
      <c r="O965" s="23" t="str">
        <f aca="false">IF(M965&lt;&gt;"",SUMIF(J965:J994,J965,L965:L994),"")</f>
        <v/>
      </c>
      <c r="Q965" s="20" t="str">
        <f aca="false">IF(A965="PREÇO TOTAL (c/ taxa):",G965,"")</f>
        <v/>
      </c>
      <c r="AC965" s="22"/>
    </row>
    <row r="966" customFormat="false" ht="14.05" hidden="false" customHeight="true" outlineLevel="0" collapsed="false">
      <c r="A966" s="50" t="s">
        <v>232</v>
      </c>
      <c r="B966" s="50"/>
      <c r="C966" s="50"/>
      <c r="D966" s="50"/>
      <c r="E966" s="50"/>
      <c r="F966" s="50"/>
      <c r="G966" s="51" t="n">
        <f aca="false">SUMIF(J917:J965,J966,L917:L965)</f>
        <v>73.21</v>
      </c>
      <c r="J966" s="23" t="n">
        <f aca="false">IF(AND(A966&lt;&gt;"",A965=""),J965+1,J965)</f>
        <v>61</v>
      </c>
      <c r="K966" s="23" t="str">
        <f aca="false">IF(C966="M.O.",G966,"")</f>
        <v/>
      </c>
      <c r="L966" s="23" t="str">
        <f aca="false">IF(AND(F966&lt;&gt;"",K966=""),G966,"")</f>
        <v/>
      </c>
      <c r="M966" s="23" t="str">
        <f aca="false">IF(AND(E966="",F966="",D966&lt;&gt;""),A966,"")</f>
        <v/>
      </c>
      <c r="N966" s="23" t="str">
        <f aca="false">IF(M966&lt;&gt;"",SUMIF(J966:J995,J966,K966:K995),"")</f>
        <v/>
      </c>
      <c r="O966" s="23" t="str">
        <f aca="false">IF(M966&lt;&gt;"",SUMIF(J966:J995,J966,L966:L995),"")</f>
        <v/>
      </c>
      <c r="Q966" s="20" t="str">
        <f aca="false">IF(A966="PREÇO TOTAL (c/ taxa):",G966,"")</f>
        <v/>
      </c>
      <c r="AC966" s="22"/>
    </row>
    <row r="967" customFormat="false" ht="14.05" hidden="false" customHeight="true" outlineLevel="0" collapsed="false">
      <c r="A967" s="50" t="s">
        <v>250</v>
      </c>
      <c r="B967" s="50"/>
      <c r="C967" s="50"/>
      <c r="D967" s="50"/>
      <c r="E967" s="50"/>
      <c r="F967" s="50"/>
      <c r="G967" s="51" t="n">
        <f aca="false">SUM(G965:G966)</f>
        <v>107.3</v>
      </c>
      <c r="J967" s="23" t="n">
        <f aca="false">IF(AND(A967&lt;&gt;"",A966=""),J966+1,J966)</f>
        <v>61</v>
      </c>
      <c r="K967" s="23" t="str">
        <f aca="false">IF(C967="M.O.",G967,"")</f>
        <v/>
      </c>
      <c r="L967" s="23" t="str">
        <f aca="false">IF(AND(F967&lt;&gt;"",K967=""),G967,"")</f>
        <v/>
      </c>
      <c r="M967" s="23" t="str">
        <f aca="false">IF(AND(E967="",F967="",D967&lt;&gt;""),A967,"")</f>
        <v/>
      </c>
      <c r="N967" s="23" t="str">
        <f aca="false">IF(M967&lt;&gt;"",SUMIF(J967:J996,J967,K967:K996),"")</f>
        <v/>
      </c>
      <c r="O967" s="23" t="str">
        <f aca="false">IF(M967&lt;&gt;"",SUMIF(J967:J996,J967,L967:L996),"")</f>
        <v/>
      </c>
      <c r="Q967" s="20" t="str">
        <f aca="false">IF(A967="PREÇO TOTAL (c/ taxa):",G967,"")</f>
        <v/>
      </c>
      <c r="AC967" s="22"/>
    </row>
    <row r="968" customFormat="false" ht="14.05" hidden="false" customHeight="true" outlineLevel="0" collapsed="false">
      <c r="A968" s="50" t="s">
        <v>251</v>
      </c>
      <c r="B968" s="50"/>
      <c r="C968" s="50"/>
      <c r="D968" s="50"/>
      <c r="E968" s="50"/>
      <c r="F968" s="50"/>
      <c r="G968" s="51" t="n">
        <v>0</v>
      </c>
      <c r="J968" s="23" t="n">
        <f aca="false">IF(AND(A968&lt;&gt;"",A967=""),J967+1,J967)</f>
        <v>61</v>
      </c>
      <c r="K968" s="23" t="str">
        <f aca="false">IF(C968="M.O.",G968,"")</f>
        <v/>
      </c>
      <c r="L968" s="23" t="str">
        <f aca="false">IF(AND(F968&lt;&gt;"",K968=""),G968,"")</f>
        <v/>
      </c>
      <c r="M968" s="23" t="str">
        <f aca="false">IF(AND(E968="",F968="",D968&lt;&gt;""),A968,"")</f>
        <v/>
      </c>
      <c r="N968" s="23" t="str">
        <f aca="false">IF(M968&lt;&gt;"",SUMIF(J968:J997,J968,K968:K997),"")</f>
        <v/>
      </c>
      <c r="O968" s="23" t="str">
        <f aca="false">IF(M968&lt;&gt;"",SUMIF(J968:J997,J968,L968:L997),"")</f>
        <v/>
      </c>
      <c r="Q968" s="20" t="str">
        <f aca="false">IF(A968="PREÇO TOTAL (c/ taxa):",G968,"")</f>
        <v/>
      </c>
      <c r="AC968" s="22"/>
    </row>
    <row r="969" customFormat="false" ht="14.05" hidden="false" customHeight="true" outlineLevel="0" collapsed="false">
      <c r="A969" s="50" t="s">
        <v>252</v>
      </c>
      <c r="B969" s="50"/>
      <c r="C969" s="50"/>
      <c r="D969" s="50"/>
      <c r="E969" s="50"/>
      <c r="F969" s="50"/>
      <c r="G969" s="51" t="n">
        <f aca="false">TRUNC(G967*$G$9,2)</f>
        <v>27.04</v>
      </c>
      <c r="J969" s="23" t="n">
        <f aca="false">IF(AND(A969&lt;&gt;"",A968=""),J968+1,J968)</f>
        <v>61</v>
      </c>
      <c r="K969" s="23" t="str">
        <f aca="false">IF(C969="M.O.",G969,"")</f>
        <v/>
      </c>
      <c r="L969" s="23" t="str">
        <f aca="false">IF(AND(F969&lt;&gt;"",K969=""),G969,"")</f>
        <v/>
      </c>
      <c r="M969" s="23" t="str">
        <f aca="false">IF(AND(E969="",F969="",D969&lt;&gt;""),A969,"")</f>
        <v/>
      </c>
      <c r="N969" s="23" t="str">
        <f aca="false">IF(M969&lt;&gt;"",SUMIF(J969:J998,J969,K969:K998),"")</f>
        <v/>
      </c>
      <c r="O969" s="23" t="str">
        <f aca="false">IF(M969&lt;&gt;"",SUMIF(J969:J998,J969,L969:L998),"")</f>
        <v/>
      </c>
      <c r="Q969" s="20" t="str">
        <f aca="false">IF(A969="PREÇO TOTAL (c/ taxa):",G969,"")</f>
        <v/>
      </c>
      <c r="AC969" s="22"/>
    </row>
    <row r="970" customFormat="false" ht="14.05" hidden="false" customHeight="true" outlineLevel="0" collapsed="false">
      <c r="A970" s="50" t="s">
        <v>253</v>
      </c>
      <c r="B970" s="50"/>
      <c r="C970" s="50"/>
      <c r="D970" s="50"/>
      <c r="E970" s="50"/>
      <c r="F970" s="50"/>
      <c r="G970" s="51" t="n">
        <v>0</v>
      </c>
      <c r="J970" s="23" t="n">
        <f aca="false">IF(AND(A970&lt;&gt;"",A969=""),J969+1,J969)</f>
        <v>61</v>
      </c>
      <c r="K970" s="23" t="str">
        <f aca="false">IF(C970="M.O.",G970,"")</f>
        <v/>
      </c>
      <c r="L970" s="23" t="str">
        <f aca="false">IF(AND(F970&lt;&gt;"",K970=""),G970,"")</f>
        <v/>
      </c>
      <c r="M970" s="23" t="str">
        <f aca="false">IF(AND(E970="",F970="",D970&lt;&gt;""),A970,"")</f>
        <v/>
      </c>
      <c r="N970" s="23" t="str">
        <f aca="false">IF(M970&lt;&gt;"",SUMIF(J970:J999,J970,K970:K999),"")</f>
        <v/>
      </c>
      <c r="O970" s="23" t="str">
        <f aca="false">IF(M970&lt;&gt;"",SUMIF(J970:J999,J970,L970:L999),"")</f>
        <v/>
      </c>
      <c r="Q970" s="20" t="str">
        <f aca="false">IF(A970="PREÇO TOTAL (c/ taxa):",G970,"")</f>
        <v/>
      </c>
      <c r="AC970" s="22"/>
    </row>
    <row r="971" customFormat="false" ht="14.05" hidden="false" customHeight="true" outlineLevel="0" collapsed="false">
      <c r="A971" s="50" t="s">
        <v>254</v>
      </c>
      <c r="B971" s="50"/>
      <c r="C971" s="50"/>
      <c r="D971" s="50"/>
      <c r="E971" s="50"/>
      <c r="F971" s="50"/>
      <c r="G971" s="51" t="n">
        <f aca="false">SUM(G968:G970)</f>
        <v>27.04</v>
      </c>
      <c r="J971" s="23" t="n">
        <f aca="false">IF(AND(A971&lt;&gt;"",A970=""),J970+1,J970)</f>
        <v>61</v>
      </c>
      <c r="K971" s="23" t="str">
        <f aca="false">IF(C971="M.O.",G971,"")</f>
        <v/>
      </c>
      <c r="L971" s="23" t="str">
        <f aca="false">IF(AND(F971&lt;&gt;"",K971=""),G971,"")</f>
        <v/>
      </c>
      <c r="M971" s="23" t="str">
        <f aca="false">IF(AND(E971="",F971="",D971&lt;&gt;""),A971,"")</f>
        <v/>
      </c>
      <c r="N971" s="23" t="str">
        <f aca="false">IF(M971&lt;&gt;"",SUMIF(J971:J1000,J971,K971:K1000),"")</f>
        <v/>
      </c>
      <c r="O971" s="23" t="str">
        <f aca="false">IF(M971&lt;&gt;"",SUMIF(J971:J1000,J971,L971:L1000),"")</f>
        <v/>
      </c>
      <c r="Q971" s="20" t="str">
        <f aca="false">IF(A971="PREÇO TOTAL (c/ taxa):",G971,"")</f>
        <v/>
      </c>
      <c r="AC971" s="22"/>
    </row>
    <row r="972" customFormat="false" ht="14.05" hidden="false" customHeight="true" outlineLevel="0" collapsed="false">
      <c r="A972" s="50" t="s">
        <v>256</v>
      </c>
      <c r="B972" s="50"/>
      <c r="C972" s="50"/>
      <c r="D972" s="50"/>
      <c r="E972" s="50"/>
      <c r="F972" s="50"/>
      <c r="G972" s="51" t="n">
        <f aca="false">G967+G971</f>
        <v>134.34</v>
      </c>
      <c r="J972" s="23" t="n">
        <f aca="false">IF(AND(A972&lt;&gt;"",A971=""),J971+1,J971)</f>
        <v>61</v>
      </c>
      <c r="K972" s="23" t="str">
        <f aca="false">IF(C972="M.O.",G972,"")</f>
        <v/>
      </c>
      <c r="L972" s="23" t="str">
        <f aca="false">IF(AND(F972&lt;&gt;"",K972=""),G972,"")</f>
        <v/>
      </c>
      <c r="M972" s="23" t="str">
        <f aca="false">IF(AND(E972="",F972="",D972&lt;&gt;""),A972,"")</f>
        <v/>
      </c>
      <c r="N972" s="23" t="str">
        <f aca="false">IF(M972&lt;&gt;"",SUMIF(J972:J1001,J972,K972:K1001),"")</f>
        <v/>
      </c>
      <c r="O972" s="23" t="str">
        <f aca="false">IF(M972&lt;&gt;"",SUMIF(J972:J1001,J972,L972:L1001),"")</f>
        <v/>
      </c>
      <c r="Q972" s="20" t="str">
        <f aca="false">IF(A972="PREÇO TOTAL (c/ taxa):",G972,"")</f>
        <v/>
      </c>
      <c r="AC972" s="22"/>
    </row>
    <row r="973" customFormat="false" ht="14.05" hidden="false" customHeight="true" outlineLevel="0" collapsed="false">
      <c r="A973" s="50" t="s">
        <v>257</v>
      </c>
      <c r="B973" s="50"/>
      <c r="C973" s="50"/>
      <c r="D973" s="50"/>
      <c r="E973" s="50"/>
      <c r="F973" s="50"/>
      <c r="G973" s="51" t="n">
        <v>12</v>
      </c>
      <c r="J973" s="23" t="n">
        <f aca="false">IF(AND(A973&lt;&gt;"",A972=""),J972+1,J972)</f>
        <v>61</v>
      </c>
      <c r="K973" s="23" t="str">
        <f aca="false">IF(C973="M.O.",G973,"")</f>
        <v/>
      </c>
      <c r="L973" s="23" t="str">
        <f aca="false">IF(AND(F973&lt;&gt;"",K973=""),G973,"")</f>
        <v/>
      </c>
      <c r="M973" s="23" t="str">
        <f aca="false">IF(AND(E973="",F973="",D973&lt;&gt;""),A973,"")</f>
        <v/>
      </c>
      <c r="N973" s="23" t="str">
        <f aca="false">IF(M973&lt;&gt;"",SUMIF(J973:J1002,J973,K973:K1002),"")</f>
        <v/>
      </c>
      <c r="O973" s="23" t="str">
        <f aca="false">IF(M973&lt;&gt;"",SUMIF(J973:J1002,J973,L973:L1002),"")</f>
        <v/>
      </c>
      <c r="Q973" s="20" t="str">
        <f aca="false">IF(A973="PREÇO TOTAL (c/ taxa):",G973,"")</f>
        <v/>
      </c>
      <c r="AC973" s="22"/>
    </row>
    <row r="974" customFormat="false" ht="14.05" hidden="false" customHeight="true" outlineLevel="0" collapsed="false">
      <c r="A974" s="50" t="s">
        <v>258</v>
      </c>
      <c r="B974" s="50"/>
      <c r="C974" s="50"/>
      <c r="D974" s="50"/>
      <c r="E974" s="50"/>
      <c r="F974" s="50"/>
      <c r="G974" s="51" t="n">
        <f aca="false">TRUNC(G973*G972,2)</f>
        <v>1612.08</v>
      </c>
      <c r="J974" s="23" t="n">
        <f aca="false">IF(AND(A974&lt;&gt;"",A973=""),J973+1,J973)</f>
        <v>61</v>
      </c>
      <c r="K974" s="23" t="str">
        <f aca="false">IF(C974="M.O.",G974,"")</f>
        <v/>
      </c>
      <c r="L974" s="23" t="str">
        <f aca="false">IF(AND(F974&lt;&gt;"",K974=""),G974,"")</f>
        <v/>
      </c>
      <c r="M974" s="23" t="str">
        <f aca="false">IF(AND(E974="",F974="",D974&lt;&gt;""),A974,"")</f>
        <v/>
      </c>
      <c r="N974" s="23" t="str">
        <f aca="false">IF(M974&lt;&gt;"",SUMIF(J974:J1003,J974,K974:K1003),"")</f>
        <v/>
      </c>
      <c r="O974" s="23" t="str">
        <f aca="false">IF(M974&lt;&gt;"",SUMIF(J974:J1003,J974,L974:L1003),"")</f>
        <v/>
      </c>
      <c r="Q974" s="20" t="n">
        <f aca="false">IF(A974="PREÇO TOTAL (c/ taxa):",G974,"")</f>
        <v>1612.08</v>
      </c>
      <c r="AC974" s="22"/>
    </row>
    <row r="975" customFormat="false" ht="14.05" hidden="false" customHeight="true" outlineLevel="0" collapsed="false">
      <c r="A975" s="52"/>
      <c r="B975" s="52"/>
      <c r="C975" s="52"/>
      <c r="D975" s="52"/>
      <c r="E975" s="52"/>
      <c r="F975" s="52"/>
      <c r="G975" s="52"/>
      <c r="J975" s="23" t="n">
        <f aca="false">IF(AND(A975&lt;&gt;"",A974=""),J974+1,J974)</f>
        <v>61</v>
      </c>
      <c r="K975" s="23" t="str">
        <f aca="false">IF(C975="M.O.",G975,"")</f>
        <v/>
      </c>
      <c r="L975" s="23" t="str">
        <f aca="false">IF(AND(F975&lt;&gt;"",K975=""),G975,"")</f>
        <v/>
      </c>
      <c r="M975" s="23" t="str">
        <f aca="false">IF(AND(E975="",F975="",D975&lt;&gt;""),A975,"")</f>
        <v/>
      </c>
      <c r="N975" s="23" t="str">
        <f aca="false">IF(M975&lt;&gt;"",SUMIF(J975:J1004,J975,K975:K1004),"")</f>
        <v/>
      </c>
      <c r="O975" s="23" t="str">
        <f aca="false">IF(M975&lt;&gt;"",SUMIF(J975:J1004,J975,L975:L1004),"")</f>
        <v/>
      </c>
      <c r="Q975" s="20" t="str">
        <f aca="false">IF(A975="PREÇO TOTAL (c/ taxa):",G975,"")</f>
        <v/>
      </c>
      <c r="AC975" s="22"/>
    </row>
    <row r="976" customFormat="false" ht="14.05" hidden="false" customHeight="true" outlineLevel="0" collapsed="false">
      <c r="A976" s="44" t="s">
        <v>407</v>
      </c>
      <c r="B976" s="44" t="s">
        <v>408</v>
      </c>
      <c r="C976" s="45" t="s">
        <v>248</v>
      </c>
      <c r="D976" s="45" t="s">
        <v>306</v>
      </c>
      <c r="E976" s="46"/>
      <c r="F976" s="47"/>
      <c r="G976" s="47"/>
      <c r="J976" s="23" t="n">
        <f aca="false">IF(AND(A976&lt;&gt;"",A975=""),J975+1,J975)</f>
        <v>62</v>
      </c>
      <c r="K976" s="23" t="str">
        <f aca="false">IF(C976="M.O.",G976,"")</f>
        <v/>
      </c>
      <c r="L976" s="23" t="str">
        <f aca="false">IF(AND(F976&lt;&gt;"",K976=""),G976,"")</f>
        <v/>
      </c>
      <c r="M976" s="23" t="str">
        <f aca="false">IF(AND(E976="",F976="",D976&lt;&gt;""),A976,"")</f>
        <v>04.01.03</v>
      </c>
      <c r="N976" s="23" t="n">
        <f aca="false">IF(M976&lt;&gt;"",SUMIF(J976:J1005,J976,K976:K1005),"")</f>
        <v>6.35</v>
      </c>
      <c r="O976" s="23" t="n">
        <f aca="false">IF(M976&lt;&gt;"",SUMIF(J976:J1005,J976,L976:L1005),"")</f>
        <v>5.91</v>
      </c>
      <c r="Q976" s="20" t="str">
        <f aca="false">IF(A976="PREÇO TOTAL (c/ taxa):",G976,"")</f>
        <v/>
      </c>
      <c r="AC976" s="22"/>
    </row>
    <row r="977" customFormat="false" ht="14.05" hidden="false" customHeight="true" outlineLevel="0" collapsed="false">
      <c r="A977" s="13" t="s">
        <v>175</v>
      </c>
      <c r="B977" s="48" t="str">
        <f aca="false">VLOOKUP(A977,Insumos!$A$9:$E$160,2,FALSE())</f>
        <v>Braçadeira tipo A galvanizada - Ø 1 1/2 " a 2 1/2 " - chapa #18</v>
      </c>
      <c r="C977" s="49" t="str">
        <f aca="false">VLOOKUP(A977,Insumos!$A$9:$E$160,3,FALSE())</f>
        <v>MAT.</v>
      </c>
      <c r="D977" s="49" t="str">
        <f aca="false">VLOOKUP(A977,Insumos!$A$9:$E$160,4,FALSE())</f>
        <v>UN</v>
      </c>
      <c r="E977" s="46" t="n">
        <v>1</v>
      </c>
      <c r="F977" s="47" t="n">
        <f aca="false">VLOOKUP(A977,Insumos!$A$9:$E$160,5,FALSE())</f>
        <v>2.5</v>
      </c>
      <c r="G977" s="47" t="n">
        <f aca="false">TRUNC(E977*F977,2)</f>
        <v>2.5</v>
      </c>
      <c r="J977" s="23" t="n">
        <f aca="false">IF(AND(A977&lt;&gt;"",A976=""),J976+1,J976)</f>
        <v>62</v>
      </c>
      <c r="K977" s="23" t="str">
        <f aca="false">IF(C977="M.O.",G977,"")</f>
        <v/>
      </c>
      <c r="L977" s="23" t="n">
        <f aca="false">IF(AND(F977&lt;&gt;"",K977=""),G977,"")</f>
        <v>2.5</v>
      </c>
      <c r="M977" s="23" t="str">
        <f aca="false">IF(AND(E977="",F977="",D977&lt;&gt;""),A977,"")</f>
        <v/>
      </c>
      <c r="N977" s="23" t="str">
        <f aca="false">IF(M977&lt;&gt;"",SUMIF(J977:J1006,J977,K977:K1006),"")</f>
        <v/>
      </c>
      <c r="O977" s="23" t="str">
        <f aca="false">IF(M977&lt;&gt;"",SUMIF(J977:J1006,J977,L977:L1006),"")</f>
        <v/>
      </c>
      <c r="Q977" s="20" t="str">
        <f aca="false">IF(A977="PREÇO TOTAL (c/ taxa):",G977,"")</f>
        <v/>
      </c>
      <c r="AC977" s="22"/>
    </row>
    <row r="978" customFormat="false" ht="14.05" hidden="false" customHeight="true" outlineLevel="0" collapsed="false">
      <c r="A978" s="13" t="n">
        <v>6111</v>
      </c>
      <c r="B978" s="48" t="str">
        <f aca="false">VLOOKUP(A978,Insumos!$A$9:$E$160,2,FALSE())</f>
        <v>SERVENTE</v>
      </c>
      <c r="C978" s="49" t="str">
        <f aca="false">VLOOKUP(A978,Insumos!$A$9:$E$160,3,FALSE())</f>
        <v>M.O.</v>
      </c>
      <c r="D978" s="49" t="str">
        <f aca="false">VLOOKUP(A978,Insumos!$A$9:$E$160,4,FALSE())</f>
        <v>H</v>
      </c>
      <c r="E978" s="46" t="n">
        <v>0.35</v>
      </c>
      <c r="F978" s="47" t="n">
        <f aca="false">VLOOKUP(A978,Insumos!$A$9:$E$160,5,FALSE())</f>
        <v>7.72</v>
      </c>
      <c r="G978" s="47" t="n">
        <f aca="false">TRUNC(E978*F978,2)</f>
        <v>2.7</v>
      </c>
      <c r="J978" s="23" t="n">
        <f aca="false">IF(AND(A978&lt;&gt;"",A977=""),J977+1,J977)</f>
        <v>62</v>
      </c>
      <c r="K978" s="23" t="n">
        <f aca="false">IF(C978="M.O.",G978,"")</f>
        <v>2.7</v>
      </c>
      <c r="L978" s="23" t="str">
        <f aca="false">IF(AND(F978&lt;&gt;"",K978=""),G978,"")</f>
        <v/>
      </c>
      <c r="M978" s="23" t="str">
        <f aca="false">IF(AND(E978="",F978="",D978&lt;&gt;""),A978,"")</f>
        <v/>
      </c>
      <c r="N978" s="23" t="str">
        <f aca="false">IF(M978&lt;&gt;"",SUMIF(J978:J1007,J978,K978:K1007),"")</f>
        <v/>
      </c>
      <c r="O978" s="23" t="str">
        <f aca="false">IF(M978&lt;&gt;"",SUMIF(J978:J1007,J978,L978:L1007),"")</f>
        <v/>
      </c>
      <c r="Q978" s="20" t="str">
        <f aca="false">IF(A978="PREÇO TOTAL (c/ taxa):",G978,"")</f>
        <v/>
      </c>
      <c r="AC978" s="22"/>
    </row>
    <row r="979" customFormat="false" ht="14.05" hidden="false" customHeight="true" outlineLevel="0" collapsed="false">
      <c r="A979" s="13" t="n">
        <v>4750</v>
      </c>
      <c r="B979" s="48" t="str">
        <f aca="false">VLOOKUP(A979,Insumos!$A$9:$E$160,2,FALSE())</f>
        <v>PEDREIRO</v>
      </c>
      <c r="C979" s="49" t="str">
        <f aca="false">VLOOKUP(A979,Insumos!$A$9:$E$160,3,FALSE())</f>
        <v>M.O.</v>
      </c>
      <c r="D979" s="49" t="str">
        <f aca="false">VLOOKUP(A979,Insumos!$A$9:$E$160,4,FALSE())</f>
        <v>H</v>
      </c>
      <c r="E979" s="46" t="n">
        <v>0.35</v>
      </c>
      <c r="F979" s="47" t="n">
        <f aca="false">VLOOKUP(A979,Insumos!$A$9:$E$160,5,FALSE())</f>
        <v>10.44</v>
      </c>
      <c r="G979" s="47" t="n">
        <f aca="false">TRUNC(E979*F979,2)</f>
        <v>3.65</v>
      </c>
      <c r="J979" s="23" t="n">
        <f aca="false">IF(AND(A979&lt;&gt;"",A978=""),J978+1,J978)</f>
        <v>62</v>
      </c>
      <c r="K979" s="23" t="n">
        <f aca="false">IF(C979="M.O.",G979,"")</f>
        <v>3.65</v>
      </c>
      <c r="L979" s="23" t="str">
        <f aca="false">IF(AND(F979&lt;&gt;"",K979=""),G979,"")</f>
        <v/>
      </c>
      <c r="M979" s="23" t="str">
        <f aca="false">IF(AND(E979="",F979="",D979&lt;&gt;""),A979,"")</f>
        <v/>
      </c>
      <c r="N979" s="23" t="str">
        <f aca="false">IF(M979&lt;&gt;"",SUMIF(J979:J1008,J979,K979:K1008),"")</f>
        <v/>
      </c>
      <c r="O979" s="23" t="str">
        <f aca="false">IF(M979&lt;&gt;"",SUMIF(J979:J1008,J979,L979:L1008),"")</f>
        <v/>
      </c>
      <c r="Q979" s="20" t="str">
        <f aca="false">IF(A979="PREÇO TOTAL (c/ taxa):",G979,"")</f>
        <v/>
      </c>
      <c r="AC979" s="22"/>
    </row>
    <row r="980" customFormat="false" ht="14.05" hidden="false" customHeight="true" outlineLevel="0" collapsed="false">
      <c r="A980" s="13" t="n">
        <v>11964</v>
      </c>
      <c r="B980" s="48" t="str">
        <f aca="false">VLOOKUP(A980,Insumos!$A$9:$E$160,2,FALSE())</f>
        <v>PARAFUSO ACO CHUMBADOR PARABOLT 3/8" X 75MM</v>
      </c>
      <c r="C980" s="49" t="str">
        <f aca="false">VLOOKUP(A980,Insumos!$A$9:$E$160,3,FALSE())</f>
        <v>MAT.</v>
      </c>
      <c r="D980" s="49" t="str">
        <f aca="false">VLOOKUP(A980,Insumos!$A$9:$E$160,4,FALSE())</f>
        <v>UN</v>
      </c>
      <c r="E980" s="46" t="n">
        <v>1</v>
      </c>
      <c r="F980" s="47" t="n">
        <f aca="false">VLOOKUP(A980,Insumos!$A$9:$E$160,5,FALSE())</f>
        <v>1.26</v>
      </c>
      <c r="G980" s="47" t="n">
        <f aca="false">TRUNC(E980*F980,2)</f>
        <v>1.26</v>
      </c>
      <c r="J980" s="23" t="n">
        <f aca="false">IF(AND(A980&lt;&gt;"",A979=""),J979+1,J979)</f>
        <v>62</v>
      </c>
      <c r="K980" s="23" t="str">
        <f aca="false">IF(C980="M.O.",G980,"")</f>
        <v/>
      </c>
      <c r="L980" s="23" t="n">
        <f aca="false">IF(AND(F980&lt;&gt;"",K980=""),G980,"")</f>
        <v>1.26</v>
      </c>
      <c r="M980" s="23" t="str">
        <f aca="false">IF(AND(E980="",F980="",D980&lt;&gt;""),A980,"")</f>
        <v/>
      </c>
      <c r="N980" s="23" t="str">
        <f aca="false">IF(M980&lt;&gt;"",SUMIF(J980:J1009,J980,K980:K1009),"")</f>
        <v/>
      </c>
      <c r="O980" s="23" t="str">
        <f aca="false">IF(M980&lt;&gt;"",SUMIF(J980:J1009,J980,L980:L1009),"")</f>
        <v/>
      </c>
      <c r="Q980" s="20" t="str">
        <f aca="false">IF(A980="PREÇO TOTAL (c/ taxa):",G980,"")</f>
        <v/>
      </c>
      <c r="AC980" s="22"/>
    </row>
    <row r="981" customFormat="false" ht="14.05" hidden="false" customHeight="true" outlineLevel="0" collapsed="false">
      <c r="A981" s="13" t="n">
        <v>4342</v>
      </c>
      <c r="B981" s="48" t="str">
        <f aca="false">VLOOKUP(A981,Insumos!$A$9:$E$160,2,FALSE())</f>
        <v>PORCA ZINCADA SEXTAVADA 3/8"</v>
      </c>
      <c r="C981" s="49" t="str">
        <f aca="false">VLOOKUP(A981,Insumos!$A$9:$E$160,3,FALSE())</f>
        <v>MAT.</v>
      </c>
      <c r="D981" s="49" t="str">
        <f aca="false">VLOOKUP(A981,Insumos!$A$9:$E$160,4,FALSE())</f>
        <v>UN</v>
      </c>
      <c r="E981" s="46" t="n">
        <v>3</v>
      </c>
      <c r="F981" s="47" t="n">
        <f aca="false">VLOOKUP(A981,Insumos!$A$9:$E$160,5,FALSE())</f>
        <v>0.11</v>
      </c>
      <c r="G981" s="47" t="n">
        <f aca="false">TRUNC(E981*F981,2)</f>
        <v>0.33</v>
      </c>
      <c r="J981" s="23" t="n">
        <f aca="false">IF(AND(A981&lt;&gt;"",A980=""),J980+1,J980)</f>
        <v>62</v>
      </c>
      <c r="K981" s="23" t="str">
        <f aca="false">IF(C981="M.O.",G981,"")</f>
        <v/>
      </c>
      <c r="L981" s="23" t="n">
        <f aca="false">IF(AND(F981&lt;&gt;"",K981=""),G981,"")</f>
        <v>0.33</v>
      </c>
      <c r="M981" s="23" t="str">
        <f aca="false">IF(AND(E981="",F981="",D981&lt;&gt;""),A981,"")</f>
        <v/>
      </c>
      <c r="N981" s="23" t="str">
        <f aca="false">IF(M981&lt;&gt;"",SUMIF(J981:J1010,J981,K981:K1010),"")</f>
        <v/>
      </c>
      <c r="O981" s="23" t="str">
        <f aca="false">IF(M981&lt;&gt;"",SUMIF(J981:J1010,J981,L981:L1010),"")</f>
        <v/>
      </c>
      <c r="Q981" s="20" t="str">
        <f aca="false">IF(A981="PREÇO TOTAL (c/ taxa):",G981,"")</f>
        <v/>
      </c>
      <c r="AC981" s="22"/>
    </row>
    <row r="982" customFormat="false" ht="14.05" hidden="false" customHeight="true" outlineLevel="0" collapsed="false">
      <c r="A982" s="13" t="s">
        <v>193</v>
      </c>
      <c r="B982" s="48" t="str">
        <f aca="false">VLOOKUP(A982,Insumos!$A$9:$E$160,2,FALSE())</f>
        <v>Arruela lisa de Ø 3/8 " - galvanizada</v>
      </c>
      <c r="C982" s="49" t="str">
        <f aca="false">VLOOKUP(A982,Insumos!$A$9:$E$160,3,FALSE())</f>
        <v>MAT.</v>
      </c>
      <c r="D982" s="49" t="str">
        <f aca="false">VLOOKUP(A982,Insumos!$A$9:$E$160,4,FALSE())</f>
        <v>UN</v>
      </c>
      <c r="E982" s="46" t="n">
        <v>3</v>
      </c>
      <c r="F982" s="47" t="n">
        <f aca="false">VLOOKUP(A982,Insumos!$A$9:$E$160,5,FALSE())</f>
        <v>0.04</v>
      </c>
      <c r="G982" s="47" t="n">
        <f aca="false">TRUNC(E982*F982,2)</f>
        <v>0.12</v>
      </c>
      <c r="J982" s="23" t="n">
        <f aca="false">IF(AND(A982&lt;&gt;"",A981=""),J981+1,J981)</f>
        <v>62</v>
      </c>
      <c r="K982" s="23" t="str">
        <f aca="false">IF(C982="M.O.",G982,"")</f>
        <v/>
      </c>
      <c r="L982" s="23" t="n">
        <f aca="false">IF(AND(F982&lt;&gt;"",K982=""),G982,"")</f>
        <v>0.12</v>
      </c>
      <c r="M982" s="23" t="str">
        <f aca="false">IF(AND(E982="",F982="",D982&lt;&gt;""),A982,"")</f>
        <v/>
      </c>
      <c r="N982" s="23" t="str">
        <f aca="false">IF(M982&lt;&gt;"",SUMIF(J982:J1011,J982,K982:K1011),"")</f>
        <v/>
      </c>
      <c r="O982" s="23" t="str">
        <f aca="false">IF(M982&lt;&gt;"",SUMIF(J982:J1011,J982,L982:L1011),"")</f>
        <v/>
      </c>
      <c r="Q982" s="20" t="str">
        <f aca="false">IF(A982="PREÇO TOTAL (c/ taxa):",G982,"")</f>
        <v/>
      </c>
      <c r="AC982" s="22"/>
    </row>
    <row r="983" customFormat="false" ht="25.35" hidden="false" customHeight="true" outlineLevel="0" collapsed="false">
      <c r="A983" s="13" t="s">
        <v>123</v>
      </c>
      <c r="B983" s="48" t="str">
        <f aca="false">VLOOKUP(A983,Insumos!$A$9:$E$160,2,FALSE())</f>
        <v>Vergalhão de aço com rosca NC nas extremidades (diâmetro da seção: 3/8 ")</v>
      </c>
      <c r="C983" s="49" t="str">
        <f aca="false">VLOOKUP(A983,Insumos!$A$9:$E$160,3,FALSE())</f>
        <v>MAT.</v>
      </c>
      <c r="D983" s="49" t="str">
        <f aca="false">VLOOKUP(A983,Insumos!$A$9:$E$160,4,FALSE())</f>
        <v>M</v>
      </c>
      <c r="E983" s="46" t="n">
        <v>0.5</v>
      </c>
      <c r="F983" s="47" t="n">
        <f aca="false">VLOOKUP(A983,Insumos!$A$9:$E$160,5,FALSE())</f>
        <v>3.4</v>
      </c>
      <c r="G983" s="47" t="n">
        <f aca="false">TRUNC(E983*F983,2)</f>
        <v>1.7</v>
      </c>
      <c r="J983" s="23" t="n">
        <f aca="false">IF(AND(A983&lt;&gt;"",A982=""),J982+1,J982)</f>
        <v>62</v>
      </c>
      <c r="K983" s="23" t="str">
        <f aca="false">IF(C983="M.O.",G983,"")</f>
        <v/>
      </c>
      <c r="L983" s="23" t="n">
        <f aca="false">IF(AND(F983&lt;&gt;"",K983=""),G983,"")</f>
        <v>1.7</v>
      </c>
      <c r="M983" s="23" t="str">
        <f aca="false">IF(AND(E983="",F983="",D983&lt;&gt;""),A983,"")</f>
        <v/>
      </c>
      <c r="N983" s="23" t="str">
        <f aca="false">IF(M983&lt;&gt;"",SUMIF(J983:J1012,J983,K983:K1012),"")</f>
        <v/>
      </c>
      <c r="O983" s="23" t="str">
        <f aca="false">IF(M983&lt;&gt;"",SUMIF(J983:J1012,J983,L983:L1012),"")</f>
        <v/>
      </c>
      <c r="Q983" s="20" t="str">
        <f aca="false">IF(A983="PREÇO TOTAL (c/ taxa):",G983,"")</f>
        <v/>
      </c>
      <c r="AC983" s="22"/>
    </row>
    <row r="984" customFormat="false" ht="14.05" hidden="false" customHeight="true" outlineLevel="0" collapsed="false">
      <c r="A984" s="50" t="s">
        <v>229</v>
      </c>
      <c r="B984" s="50"/>
      <c r="C984" s="50"/>
      <c r="D984" s="50"/>
      <c r="E984" s="50"/>
      <c r="F984" s="50"/>
      <c r="G984" s="51" t="n">
        <f aca="false">SUMIF(J935:J983,J984,K935:K983)</f>
        <v>6.35</v>
      </c>
      <c r="J984" s="23" t="n">
        <f aca="false">IF(AND(A984&lt;&gt;"",A983=""),J983+1,J983)</f>
        <v>62</v>
      </c>
      <c r="K984" s="23" t="str">
        <f aca="false">IF(C984="M.O.",G984,"")</f>
        <v/>
      </c>
      <c r="L984" s="23" t="str">
        <f aca="false">IF(AND(F984&lt;&gt;"",K984=""),G984,"")</f>
        <v/>
      </c>
      <c r="M984" s="23" t="str">
        <f aca="false">IF(AND(E984="",F984="",D984&lt;&gt;""),A984,"")</f>
        <v/>
      </c>
      <c r="N984" s="23" t="str">
        <f aca="false">IF(M984&lt;&gt;"",SUMIF(J984:J1013,J984,K984:K1013),"")</f>
        <v/>
      </c>
      <c r="O984" s="23" t="str">
        <f aca="false">IF(M984&lt;&gt;"",SUMIF(J984:J1013,J984,L984:L1013),"")</f>
        <v/>
      </c>
      <c r="Q984" s="20" t="str">
        <f aca="false">IF(A984="PREÇO TOTAL (c/ taxa):",G984,"")</f>
        <v/>
      </c>
      <c r="AC984" s="22"/>
    </row>
    <row r="985" customFormat="false" ht="14.05" hidden="false" customHeight="true" outlineLevel="0" collapsed="false">
      <c r="A985" s="50" t="s">
        <v>232</v>
      </c>
      <c r="B985" s="50"/>
      <c r="C985" s="50"/>
      <c r="D985" s="50"/>
      <c r="E985" s="50"/>
      <c r="F985" s="50"/>
      <c r="G985" s="51" t="n">
        <f aca="false">SUMIF(J936:J984,J985,L936:L984)</f>
        <v>5.91</v>
      </c>
      <c r="J985" s="23" t="n">
        <f aca="false">IF(AND(A985&lt;&gt;"",A984=""),J984+1,J984)</f>
        <v>62</v>
      </c>
      <c r="K985" s="23" t="str">
        <f aca="false">IF(C985="M.O.",G985,"")</f>
        <v/>
      </c>
      <c r="L985" s="23" t="str">
        <f aca="false">IF(AND(F985&lt;&gt;"",K985=""),G985,"")</f>
        <v/>
      </c>
      <c r="M985" s="23" t="str">
        <f aca="false">IF(AND(E985="",F985="",D985&lt;&gt;""),A985,"")</f>
        <v/>
      </c>
      <c r="N985" s="23" t="str">
        <f aca="false">IF(M985&lt;&gt;"",SUMIF(J985:J1014,J985,K985:K1014),"")</f>
        <v/>
      </c>
      <c r="O985" s="23" t="str">
        <f aca="false">IF(M985&lt;&gt;"",SUMIF(J985:J1014,J985,L985:L1014),"")</f>
        <v/>
      </c>
      <c r="Q985" s="20" t="str">
        <f aca="false">IF(A985="PREÇO TOTAL (c/ taxa):",G985,"")</f>
        <v/>
      </c>
      <c r="AC985" s="22"/>
    </row>
    <row r="986" customFormat="false" ht="14.05" hidden="false" customHeight="true" outlineLevel="0" collapsed="false">
      <c r="A986" s="50" t="s">
        <v>250</v>
      </c>
      <c r="B986" s="50"/>
      <c r="C986" s="50"/>
      <c r="D986" s="50"/>
      <c r="E986" s="50"/>
      <c r="F986" s="50"/>
      <c r="G986" s="51" t="n">
        <f aca="false">SUM(G984:G985)</f>
        <v>12.26</v>
      </c>
      <c r="J986" s="23" t="n">
        <f aca="false">IF(AND(A986&lt;&gt;"",A985=""),J985+1,J985)</f>
        <v>62</v>
      </c>
      <c r="K986" s="23" t="str">
        <f aca="false">IF(C986="M.O.",G986,"")</f>
        <v/>
      </c>
      <c r="L986" s="23" t="str">
        <f aca="false">IF(AND(F986&lt;&gt;"",K986=""),G986,"")</f>
        <v/>
      </c>
      <c r="M986" s="23" t="str">
        <f aca="false">IF(AND(E986="",F986="",D986&lt;&gt;""),A986,"")</f>
        <v/>
      </c>
      <c r="N986" s="23" t="str">
        <f aca="false">IF(M986&lt;&gt;"",SUMIF(J986:J1015,J986,K986:K1015),"")</f>
        <v/>
      </c>
      <c r="O986" s="23" t="str">
        <f aca="false">IF(M986&lt;&gt;"",SUMIF(J986:J1015,J986,L986:L1015),"")</f>
        <v/>
      </c>
      <c r="Q986" s="20" t="str">
        <f aca="false">IF(A986="PREÇO TOTAL (c/ taxa):",G986,"")</f>
        <v/>
      </c>
      <c r="AC986" s="22"/>
    </row>
    <row r="987" customFormat="false" ht="14.05" hidden="false" customHeight="true" outlineLevel="0" collapsed="false">
      <c r="A987" s="50" t="s">
        <v>251</v>
      </c>
      <c r="B987" s="50"/>
      <c r="C987" s="50"/>
      <c r="D987" s="50"/>
      <c r="E987" s="50"/>
      <c r="F987" s="50"/>
      <c r="G987" s="51" t="n">
        <v>0</v>
      </c>
      <c r="J987" s="23" t="n">
        <f aca="false">IF(AND(A987&lt;&gt;"",A986=""),J986+1,J986)</f>
        <v>62</v>
      </c>
      <c r="K987" s="23" t="str">
        <f aca="false">IF(C987="M.O.",G987,"")</f>
        <v/>
      </c>
      <c r="L987" s="23" t="str">
        <f aca="false">IF(AND(F987&lt;&gt;"",K987=""),G987,"")</f>
        <v/>
      </c>
      <c r="M987" s="23" t="str">
        <f aca="false">IF(AND(E987="",F987="",D987&lt;&gt;""),A987,"")</f>
        <v/>
      </c>
      <c r="N987" s="23" t="str">
        <f aca="false">IF(M987&lt;&gt;"",SUMIF(J987:J1016,J987,K987:K1016),"")</f>
        <v/>
      </c>
      <c r="O987" s="23" t="str">
        <f aca="false">IF(M987&lt;&gt;"",SUMIF(J987:J1016,J987,L987:L1016),"")</f>
        <v/>
      </c>
      <c r="Q987" s="20" t="str">
        <f aca="false">IF(A987="PREÇO TOTAL (c/ taxa):",G987,"")</f>
        <v/>
      </c>
      <c r="AC987" s="22"/>
    </row>
    <row r="988" customFormat="false" ht="14.05" hidden="false" customHeight="true" outlineLevel="0" collapsed="false">
      <c r="A988" s="50" t="s">
        <v>252</v>
      </c>
      <c r="B988" s="50"/>
      <c r="C988" s="50"/>
      <c r="D988" s="50"/>
      <c r="E988" s="50"/>
      <c r="F988" s="50"/>
      <c r="G988" s="51" t="n">
        <f aca="false">TRUNC(G986*$G$9,2)</f>
        <v>3.08</v>
      </c>
      <c r="J988" s="23" t="n">
        <f aca="false">IF(AND(A988&lt;&gt;"",A987=""),J987+1,J987)</f>
        <v>62</v>
      </c>
      <c r="K988" s="23" t="str">
        <f aca="false">IF(C988="M.O.",G988,"")</f>
        <v/>
      </c>
      <c r="L988" s="23" t="str">
        <f aca="false">IF(AND(F988&lt;&gt;"",K988=""),G988,"")</f>
        <v/>
      </c>
      <c r="M988" s="23" t="str">
        <f aca="false">IF(AND(E988="",F988="",D988&lt;&gt;""),A988,"")</f>
        <v/>
      </c>
      <c r="N988" s="23" t="str">
        <f aca="false">IF(M988&lt;&gt;"",SUMIF(J988:J1017,J988,K988:K1017),"")</f>
        <v/>
      </c>
      <c r="O988" s="23" t="str">
        <f aca="false">IF(M988&lt;&gt;"",SUMIF(J988:J1017,J988,L988:L1017),"")</f>
        <v/>
      </c>
      <c r="Q988" s="20" t="str">
        <f aca="false">IF(A988="PREÇO TOTAL (c/ taxa):",G988,"")</f>
        <v/>
      </c>
      <c r="AC988" s="22"/>
    </row>
    <row r="989" customFormat="false" ht="14.05" hidden="false" customHeight="true" outlineLevel="0" collapsed="false">
      <c r="A989" s="50" t="s">
        <v>253</v>
      </c>
      <c r="B989" s="50"/>
      <c r="C989" s="50"/>
      <c r="D989" s="50"/>
      <c r="E989" s="50"/>
      <c r="F989" s="50"/>
      <c r="G989" s="51" t="n">
        <v>0</v>
      </c>
      <c r="J989" s="23" t="n">
        <f aca="false">IF(AND(A989&lt;&gt;"",A988=""),J988+1,J988)</f>
        <v>62</v>
      </c>
      <c r="K989" s="23" t="str">
        <f aca="false">IF(C989="M.O.",G989,"")</f>
        <v/>
      </c>
      <c r="L989" s="23" t="str">
        <f aca="false">IF(AND(F989&lt;&gt;"",K989=""),G989,"")</f>
        <v/>
      </c>
      <c r="M989" s="23" t="str">
        <f aca="false">IF(AND(E989="",F989="",D989&lt;&gt;""),A989,"")</f>
        <v/>
      </c>
      <c r="N989" s="23" t="str">
        <f aca="false">IF(M989&lt;&gt;"",SUMIF(J989:J1018,J989,K989:K1018),"")</f>
        <v/>
      </c>
      <c r="O989" s="23" t="str">
        <f aca="false">IF(M989&lt;&gt;"",SUMIF(J989:J1018,J989,L989:L1018),"")</f>
        <v/>
      </c>
      <c r="Q989" s="20" t="str">
        <f aca="false">IF(A989="PREÇO TOTAL (c/ taxa):",G989,"")</f>
        <v/>
      </c>
      <c r="AC989" s="22"/>
    </row>
    <row r="990" customFormat="false" ht="14.05" hidden="false" customHeight="true" outlineLevel="0" collapsed="false">
      <c r="A990" s="50" t="s">
        <v>254</v>
      </c>
      <c r="B990" s="50"/>
      <c r="C990" s="50"/>
      <c r="D990" s="50"/>
      <c r="E990" s="50"/>
      <c r="F990" s="50"/>
      <c r="G990" s="51" t="n">
        <f aca="false">SUM(G987:G989)</f>
        <v>3.08</v>
      </c>
      <c r="J990" s="23" t="n">
        <f aca="false">IF(AND(A990&lt;&gt;"",A989=""),J989+1,J989)</f>
        <v>62</v>
      </c>
      <c r="K990" s="23" t="str">
        <f aca="false">IF(C990="M.O.",G990,"")</f>
        <v/>
      </c>
      <c r="L990" s="23" t="str">
        <f aca="false">IF(AND(F990&lt;&gt;"",K990=""),G990,"")</f>
        <v/>
      </c>
      <c r="M990" s="23" t="str">
        <f aca="false">IF(AND(E990="",F990="",D990&lt;&gt;""),A990,"")</f>
        <v/>
      </c>
      <c r="N990" s="23" t="str">
        <f aca="false">IF(M990&lt;&gt;"",SUMIF(J990:J1019,J990,K990:K1019),"")</f>
        <v/>
      </c>
      <c r="O990" s="23" t="str">
        <f aca="false">IF(M990&lt;&gt;"",SUMIF(J990:J1019,J990,L990:L1019),"")</f>
        <v/>
      </c>
      <c r="Q990" s="20" t="str">
        <f aca="false">IF(A990="PREÇO TOTAL (c/ taxa):",G990,"")</f>
        <v/>
      </c>
      <c r="AC990" s="22"/>
    </row>
    <row r="991" customFormat="false" ht="14.05" hidden="false" customHeight="true" outlineLevel="0" collapsed="false">
      <c r="A991" s="50" t="s">
        <v>256</v>
      </c>
      <c r="B991" s="50"/>
      <c r="C991" s="50"/>
      <c r="D991" s="50"/>
      <c r="E991" s="50"/>
      <c r="F991" s="50"/>
      <c r="G991" s="51" t="n">
        <f aca="false">G986+G990</f>
        <v>15.34</v>
      </c>
      <c r="J991" s="23" t="n">
        <f aca="false">IF(AND(A991&lt;&gt;"",A990=""),J990+1,J990)</f>
        <v>62</v>
      </c>
      <c r="K991" s="23" t="str">
        <f aca="false">IF(C991="M.O.",G991,"")</f>
        <v/>
      </c>
      <c r="L991" s="23" t="str">
        <f aca="false">IF(AND(F991&lt;&gt;"",K991=""),G991,"")</f>
        <v/>
      </c>
      <c r="M991" s="23" t="str">
        <f aca="false">IF(AND(E991="",F991="",D991&lt;&gt;""),A991,"")</f>
        <v/>
      </c>
      <c r="N991" s="23" t="str">
        <f aca="false">IF(M991&lt;&gt;"",SUMIF(J991:J1020,J991,K991:K1020),"")</f>
        <v/>
      </c>
      <c r="O991" s="23" t="str">
        <f aca="false">IF(M991&lt;&gt;"",SUMIF(J991:J1020,J991,L991:L1020),"")</f>
        <v/>
      </c>
      <c r="Q991" s="20" t="str">
        <f aca="false">IF(A991="PREÇO TOTAL (c/ taxa):",G991,"")</f>
        <v/>
      </c>
      <c r="AC991" s="22"/>
    </row>
    <row r="992" customFormat="false" ht="14.05" hidden="false" customHeight="true" outlineLevel="0" collapsed="false">
      <c r="A992" s="50" t="s">
        <v>257</v>
      </c>
      <c r="B992" s="50"/>
      <c r="C992" s="50"/>
      <c r="D992" s="50"/>
      <c r="E992" s="50"/>
      <c r="F992" s="50"/>
      <c r="G992" s="51" t="n">
        <v>5</v>
      </c>
      <c r="J992" s="23" t="n">
        <f aca="false">IF(AND(A992&lt;&gt;"",A991=""),J991+1,J991)</f>
        <v>62</v>
      </c>
      <c r="K992" s="23" t="str">
        <f aca="false">IF(C992="M.O.",G992,"")</f>
        <v/>
      </c>
      <c r="L992" s="23" t="str">
        <f aca="false">IF(AND(F992&lt;&gt;"",K992=""),G992,"")</f>
        <v/>
      </c>
      <c r="M992" s="23" t="str">
        <f aca="false">IF(AND(E992="",F992="",D992&lt;&gt;""),A992,"")</f>
        <v/>
      </c>
      <c r="N992" s="23" t="str">
        <f aca="false">IF(M992&lt;&gt;"",SUMIF(J992:J1021,J992,K992:K1021),"")</f>
        <v/>
      </c>
      <c r="O992" s="23" t="str">
        <f aca="false">IF(M992&lt;&gt;"",SUMIF(J992:J1021,J992,L992:L1021),"")</f>
        <v/>
      </c>
      <c r="Q992" s="20" t="str">
        <f aca="false">IF(A992="PREÇO TOTAL (c/ taxa):",G992,"")</f>
        <v/>
      </c>
      <c r="AC992" s="22"/>
    </row>
    <row r="993" customFormat="false" ht="14.05" hidden="false" customHeight="true" outlineLevel="0" collapsed="false">
      <c r="A993" s="50" t="s">
        <v>258</v>
      </c>
      <c r="B993" s="50"/>
      <c r="C993" s="50"/>
      <c r="D993" s="50"/>
      <c r="E993" s="50"/>
      <c r="F993" s="50"/>
      <c r="G993" s="51" t="n">
        <f aca="false">TRUNC(G992*G991,2)</f>
        <v>76.7</v>
      </c>
      <c r="J993" s="23" t="n">
        <f aca="false">IF(AND(A993&lt;&gt;"",A992=""),J992+1,J992)</f>
        <v>62</v>
      </c>
      <c r="K993" s="23" t="str">
        <f aca="false">IF(C993="M.O.",G993,"")</f>
        <v/>
      </c>
      <c r="L993" s="23" t="str">
        <f aca="false">IF(AND(F993&lt;&gt;"",K993=""),G993,"")</f>
        <v/>
      </c>
      <c r="M993" s="23" t="str">
        <f aca="false">IF(AND(E993="",F993="",D993&lt;&gt;""),A993,"")</f>
        <v/>
      </c>
      <c r="N993" s="23" t="str">
        <f aca="false">IF(M993&lt;&gt;"",SUMIF(J993:J1022,J993,K993:K1022),"")</f>
        <v/>
      </c>
      <c r="O993" s="23" t="str">
        <f aca="false">IF(M993&lt;&gt;"",SUMIF(J993:J1022,J993,L993:L1022),"")</f>
        <v/>
      </c>
      <c r="Q993" s="20" t="n">
        <f aca="false">IF(A993="PREÇO TOTAL (c/ taxa):",G993,"")</f>
        <v>76.7</v>
      </c>
      <c r="AC993" s="22"/>
    </row>
    <row r="994" customFormat="false" ht="14.05" hidden="false" customHeight="true" outlineLevel="0" collapsed="false">
      <c r="A994" s="52"/>
      <c r="B994" s="52"/>
      <c r="C994" s="52"/>
      <c r="D994" s="52"/>
      <c r="E994" s="52"/>
      <c r="F994" s="52"/>
      <c r="G994" s="52"/>
      <c r="J994" s="23" t="n">
        <f aca="false">IF(AND(A994&lt;&gt;"",A993=""),J993+1,J993)</f>
        <v>62</v>
      </c>
      <c r="K994" s="23" t="str">
        <f aca="false">IF(C994="M.O.",G994,"")</f>
        <v/>
      </c>
      <c r="L994" s="23" t="str">
        <f aca="false">IF(AND(F994&lt;&gt;"",K994=""),G994,"")</f>
        <v/>
      </c>
      <c r="M994" s="23" t="str">
        <f aca="false">IF(AND(E994="",F994="",D994&lt;&gt;""),A994,"")</f>
        <v/>
      </c>
      <c r="N994" s="23" t="str">
        <f aca="false">IF(M994&lt;&gt;"",SUMIF(J994:J1023,J994,K994:K1023),"")</f>
        <v/>
      </c>
      <c r="O994" s="23" t="str">
        <f aca="false">IF(M994&lt;&gt;"",SUMIF(J994:J1023,J994,L994:L1023),"")</f>
        <v/>
      </c>
      <c r="Q994" s="20" t="str">
        <f aca="false">IF(A994="PREÇO TOTAL (c/ taxa):",G994,"")</f>
        <v/>
      </c>
      <c r="AC994" s="22"/>
    </row>
    <row r="995" customFormat="false" ht="25.35" hidden="false" customHeight="true" outlineLevel="0" collapsed="false">
      <c r="A995" s="44" t="s">
        <v>409</v>
      </c>
      <c r="B995" s="44" t="s">
        <v>410</v>
      </c>
      <c r="C995" s="45" t="s">
        <v>248</v>
      </c>
      <c r="D995" s="45" t="s">
        <v>274</v>
      </c>
      <c r="E995" s="46"/>
      <c r="F995" s="47"/>
      <c r="G995" s="47"/>
      <c r="J995" s="23" t="n">
        <f aca="false">IF(AND(A995&lt;&gt;"",A994=""),J994+1,J994)</f>
        <v>63</v>
      </c>
      <c r="K995" s="23" t="str">
        <f aca="false">IF(C995="M.O.",G995,"")</f>
        <v/>
      </c>
      <c r="L995" s="23" t="str">
        <f aca="false">IF(AND(F995&lt;&gt;"",K995=""),G995,"")</f>
        <v/>
      </c>
      <c r="M995" s="23" t="str">
        <f aca="false">IF(AND(E995="",F995="",D995&lt;&gt;""),A995,"")</f>
        <v>04.01.04</v>
      </c>
      <c r="N995" s="23" t="n">
        <f aca="false">IF(M995&lt;&gt;"",SUMIF(J995:J1024,J995,K995:K1024),"")</f>
        <v>5.71</v>
      </c>
      <c r="O995" s="23" t="n">
        <f aca="false">IF(M995&lt;&gt;"",SUMIF(J995:J1024,J995,L995:L1024),"")</f>
        <v>4.35</v>
      </c>
      <c r="Q995" s="20" t="str">
        <f aca="false">IF(A995="PREÇO TOTAL (c/ taxa):",G995,"")</f>
        <v/>
      </c>
      <c r="AC995" s="22"/>
    </row>
    <row r="996" customFormat="false" ht="14.05" hidden="false" customHeight="true" outlineLevel="0" collapsed="false">
      <c r="A996" s="13" t="s">
        <v>129</v>
      </c>
      <c r="B996" s="48" t="str">
        <f aca="false">VLOOKUP(A996,Insumos!$A$9:$E$160,2,FALSE())</f>
        <v>Trincha dupla (largura: 2 ")</v>
      </c>
      <c r="C996" s="49" t="str">
        <f aca="false">VLOOKUP(A996,Insumos!$A$9:$E$160,3,FALSE())</f>
        <v>MAT.</v>
      </c>
      <c r="D996" s="49" t="str">
        <f aca="false">VLOOKUP(A996,Insumos!$A$9:$E$160,4,FALSE())</f>
        <v>UN</v>
      </c>
      <c r="E996" s="46" t="n">
        <v>0.08</v>
      </c>
      <c r="F996" s="47" t="n">
        <f aca="false">VLOOKUP(A996,Insumos!$A$9:$E$160,5,FALSE())</f>
        <v>12.9</v>
      </c>
      <c r="G996" s="47" t="n">
        <f aca="false">TRUNC(E996*F996,2)</f>
        <v>1.03</v>
      </c>
      <c r="J996" s="23" t="n">
        <f aca="false">IF(AND(A996&lt;&gt;"",A995=""),J995+1,J995)</f>
        <v>63</v>
      </c>
      <c r="K996" s="23" t="str">
        <f aca="false">IF(C996="M.O.",G996,"")</f>
        <v/>
      </c>
      <c r="L996" s="23" t="n">
        <f aca="false">IF(AND(F996&lt;&gt;"",K996=""),G996,"")</f>
        <v>1.03</v>
      </c>
      <c r="M996" s="23" t="str">
        <f aca="false">IF(AND(E996="",F996="",D996&lt;&gt;""),A996,"")</f>
        <v/>
      </c>
      <c r="N996" s="23" t="str">
        <f aca="false">IF(M996&lt;&gt;"",SUMIF(J996:J1025,J996,K996:K1025),"")</f>
        <v/>
      </c>
      <c r="O996" s="23" t="str">
        <f aca="false">IF(M996&lt;&gt;"",SUMIF(J996:J1025,J996,L996:L1025),"")</f>
        <v/>
      </c>
      <c r="Q996" s="20" t="str">
        <f aca="false">IF(A996="PREÇO TOTAL (c/ taxa):",G996,"")</f>
        <v/>
      </c>
      <c r="AC996" s="22"/>
    </row>
    <row r="997" customFormat="false" ht="14.05" hidden="false" customHeight="true" outlineLevel="0" collapsed="false">
      <c r="A997" s="13" t="n">
        <v>4783</v>
      </c>
      <c r="B997" s="48" t="str">
        <f aca="false">VLOOKUP(A997,Insumos!$A$9:$E$160,2,FALSE())</f>
        <v>PINTOR</v>
      </c>
      <c r="C997" s="49" t="str">
        <f aca="false">VLOOKUP(A997,Insumos!$A$9:$E$160,3,FALSE())</f>
        <v>M.O.</v>
      </c>
      <c r="D997" s="49" t="str">
        <f aca="false">VLOOKUP(A997,Insumos!$A$9:$E$160,4,FALSE())</f>
        <v>H</v>
      </c>
      <c r="E997" s="46" t="n">
        <v>0.4</v>
      </c>
      <c r="F997" s="47" t="n">
        <f aca="false">VLOOKUP(A997,Insumos!$A$9:$E$160,5,FALSE())</f>
        <v>10.44</v>
      </c>
      <c r="G997" s="47" t="n">
        <f aca="false">TRUNC(E997*F997,2)</f>
        <v>4.17</v>
      </c>
      <c r="J997" s="23" t="n">
        <f aca="false">IF(AND(A997&lt;&gt;"",A996=""),J996+1,J996)</f>
        <v>63</v>
      </c>
      <c r="K997" s="23" t="n">
        <f aca="false">IF(C997="M.O.",G997,"")</f>
        <v>4.17</v>
      </c>
      <c r="L997" s="23" t="str">
        <f aca="false">IF(AND(F997&lt;&gt;"",K997=""),G997,"")</f>
        <v/>
      </c>
      <c r="M997" s="23" t="str">
        <f aca="false">IF(AND(E997="",F997="",D997&lt;&gt;""),A997,"")</f>
        <v/>
      </c>
      <c r="N997" s="23" t="str">
        <f aca="false">IF(M997&lt;&gt;"",SUMIF(J997:J1026,J997,K997:K1026),"")</f>
        <v/>
      </c>
      <c r="O997" s="23" t="str">
        <f aca="false">IF(M997&lt;&gt;"",SUMIF(J997:J1026,J997,L997:L1026),"")</f>
        <v/>
      </c>
      <c r="Q997" s="20" t="str">
        <f aca="false">IF(A997="PREÇO TOTAL (c/ taxa):",G997,"")</f>
        <v/>
      </c>
      <c r="AC997" s="22"/>
    </row>
    <row r="998" customFormat="false" ht="14.05" hidden="false" customHeight="true" outlineLevel="0" collapsed="false">
      <c r="A998" s="13" t="n">
        <v>6115</v>
      </c>
      <c r="B998" s="48" t="str">
        <f aca="false">VLOOKUP(A998,Insumos!$A$9:$E$160,2,FALSE())</f>
        <v>AJUDANTE</v>
      </c>
      <c r="C998" s="49" t="str">
        <f aca="false">VLOOKUP(A998,Insumos!$A$9:$E$160,3,FALSE())</f>
        <v>M.O.</v>
      </c>
      <c r="D998" s="49" t="str">
        <f aca="false">VLOOKUP(A998,Insumos!$A$9:$E$160,4,FALSE())</f>
        <v>H</v>
      </c>
      <c r="E998" s="46" t="n">
        <v>0.2</v>
      </c>
      <c r="F998" s="47" t="n">
        <f aca="false">VLOOKUP(A998,Insumos!$A$9:$E$160,5,FALSE())</f>
        <v>7.72</v>
      </c>
      <c r="G998" s="47" t="n">
        <f aca="false">TRUNC(E998*F998,2)</f>
        <v>1.54</v>
      </c>
      <c r="J998" s="23" t="n">
        <f aca="false">IF(AND(A998&lt;&gt;"",A997=""),J997+1,J997)</f>
        <v>63</v>
      </c>
      <c r="K998" s="23" t="n">
        <f aca="false">IF(C998="M.O.",G998,"")</f>
        <v>1.54</v>
      </c>
      <c r="L998" s="23" t="str">
        <f aca="false">IF(AND(F998&lt;&gt;"",K998=""),G998,"")</f>
        <v/>
      </c>
      <c r="M998" s="23" t="str">
        <f aca="false">IF(AND(E998="",F998="",D998&lt;&gt;""),A998,"")</f>
        <v/>
      </c>
      <c r="N998" s="23" t="str">
        <f aca="false">IF(M998&lt;&gt;"",SUMIF(J998:J1027,J998,K998:K1027),"")</f>
        <v/>
      </c>
      <c r="O998" s="23" t="str">
        <f aca="false">IF(M998&lt;&gt;"",SUMIF(J998:J1027,J998,L998:L1027),"")</f>
        <v/>
      </c>
      <c r="Q998" s="20" t="str">
        <f aca="false">IF(A998="PREÇO TOTAL (c/ taxa):",G998,"")</f>
        <v/>
      </c>
      <c r="AC998" s="22"/>
    </row>
    <row r="999" customFormat="false" ht="14.05" hidden="false" customHeight="true" outlineLevel="0" collapsed="false">
      <c r="A999" s="13" t="n">
        <v>3768</v>
      </c>
      <c r="B999" s="48" t="str">
        <f aca="false">VLOOKUP(A999,Insumos!$A$9:$E$160,2,FALSE())</f>
        <v>LIXA P/ FERRO</v>
      </c>
      <c r="C999" s="49" t="str">
        <f aca="false">VLOOKUP(A999,Insumos!$A$9:$E$160,3,FALSE())</f>
        <v>MAT.</v>
      </c>
      <c r="D999" s="49" t="str">
        <f aca="false">VLOOKUP(A999,Insumos!$A$9:$E$160,4,FALSE())</f>
        <v>UN</v>
      </c>
      <c r="E999" s="46" t="n">
        <v>0.25</v>
      </c>
      <c r="F999" s="47" t="n">
        <f aca="false">VLOOKUP(A999,Insumos!$A$9:$E$160,5,FALSE())</f>
        <v>2.43</v>
      </c>
      <c r="G999" s="47" t="n">
        <f aca="false">TRUNC(E999*F999,2)</f>
        <v>0.6</v>
      </c>
      <c r="J999" s="23" t="n">
        <f aca="false">IF(AND(A999&lt;&gt;"",A998=""),J998+1,J998)</f>
        <v>63</v>
      </c>
      <c r="K999" s="23" t="str">
        <f aca="false">IF(C999="M.O.",G999,"")</f>
        <v/>
      </c>
      <c r="L999" s="23" t="n">
        <f aca="false">IF(AND(F999&lt;&gt;"",K999=""),G999,"")</f>
        <v>0.6</v>
      </c>
      <c r="M999" s="23" t="str">
        <f aca="false">IF(AND(E999="",F999="",D999&lt;&gt;""),A999,"")</f>
        <v/>
      </c>
      <c r="N999" s="23" t="str">
        <f aca="false">IF(M999&lt;&gt;"",SUMIF(J999:J1028,J999,K999:K1028),"")</f>
        <v/>
      </c>
      <c r="O999" s="23" t="str">
        <f aca="false">IF(M999&lt;&gt;"",SUMIF(J999:J1028,J999,L999:L1028),"")</f>
        <v/>
      </c>
      <c r="Q999" s="20" t="str">
        <f aca="false">IF(A999="PREÇO TOTAL (c/ taxa):",G999,"")</f>
        <v/>
      </c>
      <c r="AC999" s="22"/>
    </row>
    <row r="1000" customFormat="false" ht="14.05" hidden="false" customHeight="true" outlineLevel="0" collapsed="false">
      <c r="A1000" s="13" t="n">
        <v>5318</v>
      </c>
      <c r="B1000" s="48" t="str">
        <f aca="false">VLOOKUP(A1000,Insumos!$A$9:$E$160,2,FALSE())</f>
        <v>SOLVENTE DILUENTE A BASE DE AGUARRAS</v>
      </c>
      <c r="C1000" s="49" t="str">
        <f aca="false">VLOOKUP(A1000,Insumos!$A$9:$E$160,3,FALSE())</f>
        <v>MAT.</v>
      </c>
      <c r="D1000" s="49" t="str">
        <f aca="false">VLOOKUP(A1000,Insumos!$A$9:$E$160,4,FALSE())</f>
        <v>L</v>
      </c>
      <c r="E1000" s="46" t="n">
        <v>0.02</v>
      </c>
      <c r="F1000" s="47" t="n">
        <f aca="false">VLOOKUP(A1000,Insumos!$A$9:$E$160,5,FALSE())</f>
        <v>9.6</v>
      </c>
      <c r="G1000" s="47" t="n">
        <f aca="false">TRUNC(E1000*F1000,2)</f>
        <v>0.19</v>
      </c>
      <c r="J1000" s="23" t="n">
        <f aca="false">IF(AND(A1000&lt;&gt;"",A999=""),J999+1,J999)</f>
        <v>63</v>
      </c>
      <c r="K1000" s="23" t="str">
        <f aca="false">IF(C1000="M.O.",G1000,"")</f>
        <v/>
      </c>
      <c r="L1000" s="23" t="n">
        <f aca="false">IF(AND(F1000&lt;&gt;"",K1000=""),G1000,"")</f>
        <v>0.19</v>
      </c>
      <c r="M1000" s="23" t="str">
        <f aca="false">IF(AND(E1000="",F1000="",D1000&lt;&gt;""),A1000,"")</f>
        <v/>
      </c>
      <c r="N1000" s="23" t="str">
        <f aca="false">IF(M1000&lt;&gt;"",SUMIF(J1000:J1029,J1000,K1000:K1029),"")</f>
        <v/>
      </c>
      <c r="O1000" s="23" t="str">
        <f aca="false">IF(M1000&lt;&gt;"",SUMIF(J1000:J1029,J1000,L1000:L1029),"")</f>
        <v/>
      </c>
      <c r="Q1000" s="20" t="str">
        <f aca="false">IF(A1000="PREÇO TOTAL (c/ taxa):",G1000,"")</f>
        <v/>
      </c>
      <c r="AC1000" s="22"/>
    </row>
    <row r="1001" customFormat="false" ht="14.05" hidden="false" customHeight="true" outlineLevel="0" collapsed="false">
      <c r="A1001" s="13" t="n">
        <v>7288</v>
      </c>
      <c r="B1001" s="48" t="str">
        <f aca="false">VLOOKUP(A1001,Insumos!$A$9:$E$160,2,FALSE())</f>
        <v>TINTA ESMALTE SINTETICO FOSCO</v>
      </c>
      <c r="C1001" s="49" t="str">
        <f aca="false">VLOOKUP(A1001,Insumos!$A$9:$E$160,3,FALSE())</f>
        <v>MAT.</v>
      </c>
      <c r="D1001" s="49" t="str">
        <f aca="false">VLOOKUP(A1001,Insumos!$A$9:$E$160,4,FALSE())</f>
        <v>L</v>
      </c>
      <c r="E1001" s="46" t="n">
        <v>0.15</v>
      </c>
      <c r="F1001" s="47" t="n">
        <f aca="false">VLOOKUP(A1001,Insumos!$A$9:$E$160,5,FALSE())</f>
        <v>16.88</v>
      </c>
      <c r="G1001" s="47" t="n">
        <f aca="false">TRUNC(E1001*F1001,2)</f>
        <v>2.53</v>
      </c>
      <c r="J1001" s="23" t="n">
        <f aca="false">IF(AND(A1001&lt;&gt;"",A1000=""),J1000+1,J1000)</f>
        <v>63</v>
      </c>
      <c r="K1001" s="23" t="str">
        <f aca="false">IF(C1001="M.O.",G1001,"")</f>
        <v/>
      </c>
      <c r="L1001" s="23" t="n">
        <f aca="false">IF(AND(F1001&lt;&gt;"",K1001=""),G1001,"")</f>
        <v>2.53</v>
      </c>
      <c r="M1001" s="23" t="str">
        <f aca="false">IF(AND(E1001="",F1001="",D1001&lt;&gt;""),A1001,"")</f>
        <v/>
      </c>
      <c r="N1001" s="23" t="str">
        <f aca="false">IF(M1001&lt;&gt;"",SUMIF(J1001:J1030,J1001,K1001:K1030),"")</f>
        <v/>
      </c>
      <c r="O1001" s="23" t="str">
        <f aca="false">IF(M1001&lt;&gt;"",SUMIF(J1001:J1030,J1001,L1001:L1030),"")</f>
        <v/>
      </c>
      <c r="Q1001" s="20" t="str">
        <f aca="false">IF(A1001="PREÇO TOTAL (c/ taxa):",G1001,"")</f>
        <v/>
      </c>
      <c r="AC1001" s="22"/>
    </row>
    <row r="1002" customFormat="false" ht="14.05" hidden="false" customHeight="true" outlineLevel="0" collapsed="false">
      <c r="A1002" s="50" t="s">
        <v>229</v>
      </c>
      <c r="B1002" s="50"/>
      <c r="C1002" s="50"/>
      <c r="D1002" s="50"/>
      <c r="E1002" s="50"/>
      <c r="F1002" s="50"/>
      <c r="G1002" s="51" t="n">
        <f aca="false">SUMIF(J953:J1001,J1002,K953:K1001)</f>
        <v>5.71</v>
      </c>
      <c r="J1002" s="23" t="n">
        <f aca="false">IF(AND(A1002&lt;&gt;"",A1001=""),J1001+1,J1001)</f>
        <v>63</v>
      </c>
      <c r="K1002" s="23" t="str">
        <f aca="false">IF(C1002="M.O.",G1002,"")</f>
        <v/>
      </c>
      <c r="L1002" s="23" t="str">
        <f aca="false">IF(AND(F1002&lt;&gt;"",K1002=""),G1002,"")</f>
        <v/>
      </c>
      <c r="M1002" s="23" t="str">
        <f aca="false">IF(AND(E1002="",F1002="",D1002&lt;&gt;""),A1002,"")</f>
        <v/>
      </c>
      <c r="N1002" s="23" t="str">
        <f aca="false">IF(M1002&lt;&gt;"",SUMIF(J1002:J1031,J1002,K1002:K1031),"")</f>
        <v/>
      </c>
      <c r="O1002" s="23" t="str">
        <f aca="false">IF(M1002&lt;&gt;"",SUMIF(J1002:J1031,J1002,L1002:L1031),"")</f>
        <v/>
      </c>
      <c r="Q1002" s="20" t="str">
        <f aca="false">IF(A1002="PREÇO TOTAL (c/ taxa):",G1002,"")</f>
        <v/>
      </c>
      <c r="AC1002" s="22"/>
    </row>
    <row r="1003" customFormat="false" ht="14.05" hidden="false" customHeight="true" outlineLevel="0" collapsed="false">
      <c r="A1003" s="50" t="s">
        <v>232</v>
      </c>
      <c r="B1003" s="50"/>
      <c r="C1003" s="50"/>
      <c r="D1003" s="50"/>
      <c r="E1003" s="50"/>
      <c r="F1003" s="50"/>
      <c r="G1003" s="51" t="n">
        <f aca="false">SUMIF(J954:J1002,J1003,L954:L1002)</f>
        <v>4.35</v>
      </c>
      <c r="J1003" s="23" t="n">
        <f aca="false">IF(AND(A1003&lt;&gt;"",A1002=""),J1002+1,J1002)</f>
        <v>63</v>
      </c>
      <c r="K1003" s="23" t="str">
        <f aca="false">IF(C1003="M.O.",G1003,"")</f>
        <v/>
      </c>
      <c r="L1003" s="23" t="str">
        <f aca="false">IF(AND(F1003&lt;&gt;"",K1003=""),G1003,"")</f>
        <v/>
      </c>
      <c r="M1003" s="23" t="str">
        <f aca="false">IF(AND(E1003="",F1003="",D1003&lt;&gt;""),A1003,"")</f>
        <v/>
      </c>
      <c r="N1003" s="23" t="str">
        <f aca="false">IF(M1003&lt;&gt;"",SUMIF(J1003:J1032,J1003,K1003:K1032),"")</f>
        <v/>
      </c>
      <c r="O1003" s="23" t="str">
        <f aca="false">IF(M1003&lt;&gt;"",SUMIF(J1003:J1032,J1003,L1003:L1032),"")</f>
        <v/>
      </c>
      <c r="Q1003" s="20" t="str">
        <f aca="false">IF(A1003="PREÇO TOTAL (c/ taxa):",G1003,"")</f>
        <v/>
      </c>
      <c r="AC1003" s="22"/>
    </row>
    <row r="1004" customFormat="false" ht="14.05" hidden="false" customHeight="true" outlineLevel="0" collapsed="false">
      <c r="A1004" s="50" t="s">
        <v>250</v>
      </c>
      <c r="B1004" s="50"/>
      <c r="C1004" s="50"/>
      <c r="D1004" s="50"/>
      <c r="E1004" s="50"/>
      <c r="F1004" s="50"/>
      <c r="G1004" s="51" t="n">
        <f aca="false">SUM(G1002:G1003)</f>
        <v>10.06</v>
      </c>
      <c r="J1004" s="23" t="n">
        <f aca="false">IF(AND(A1004&lt;&gt;"",A1003=""),J1003+1,J1003)</f>
        <v>63</v>
      </c>
      <c r="K1004" s="23" t="str">
        <f aca="false">IF(C1004="M.O.",G1004,"")</f>
        <v/>
      </c>
      <c r="L1004" s="23" t="str">
        <f aca="false">IF(AND(F1004&lt;&gt;"",K1004=""),G1004,"")</f>
        <v/>
      </c>
      <c r="M1004" s="23" t="str">
        <f aca="false">IF(AND(E1004="",F1004="",D1004&lt;&gt;""),A1004,"")</f>
        <v/>
      </c>
      <c r="N1004" s="23" t="str">
        <f aca="false">IF(M1004&lt;&gt;"",SUMIF(J1004:J1033,J1004,K1004:K1033),"")</f>
        <v/>
      </c>
      <c r="O1004" s="23" t="str">
        <f aca="false">IF(M1004&lt;&gt;"",SUMIF(J1004:J1033,J1004,L1004:L1033),"")</f>
        <v/>
      </c>
      <c r="Q1004" s="20" t="str">
        <f aca="false">IF(A1004="PREÇO TOTAL (c/ taxa):",G1004,"")</f>
        <v/>
      </c>
      <c r="AC1004" s="22"/>
    </row>
    <row r="1005" customFormat="false" ht="14.05" hidden="false" customHeight="true" outlineLevel="0" collapsed="false">
      <c r="A1005" s="50" t="s">
        <v>251</v>
      </c>
      <c r="B1005" s="50"/>
      <c r="C1005" s="50"/>
      <c r="D1005" s="50"/>
      <c r="E1005" s="50"/>
      <c r="F1005" s="50"/>
      <c r="G1005" s="51" t="n">
        <v>0</v>
      </c>
      <c r="J1005" s="23" t="n">
        <f aca="false">IF(AND(A1005&lt;&gt;"",A1004=""),J1004+1,J1004)</f>
        <v>63</v>
      </c>
      <c r="K1005" s="23" t="str">
        <f aca="false">IF(C1005="M.O.",G1005,"")</f>
        <v/>
      </c>
      <c r="L1005" s="23" t="str">
        <f aca="false">IF(AND(F1005&lt;&gt;"",K1005=""),G1005,"")</f>
        <v/>
      </c>
      <c r="M1005" s="23" t="str">
        <f aca="false">IF(AND(E1005="",F1005="",D1005&lt;&gt;""),A1005,"")</f>
        <v/>
      </c>
      <c r="N1005" s="23" t="str">
        <f aca="false">IF(M1005&lt;&gt;"",SUMIF(J1005:J1034,J1005,K1005:K1034),"")</f>
        <v/>
      </c>
      <c r="O1005" s="23" t="str">
        <f aca="false">IF(M1005&lt;&gt;"",SUMIF(J1005:J1034,J1005,L1005:L1034),"")</f>
        <v/>
      </c>
      <c r="Q1005" s="20" t="str">
        <f aca="false">IF(A1005="PREÇO TOTAL (c/ taxa):",G1005,"")</f>
        <v/>
      </c>
      <c r="AC1005" s="22"/>
    </row>
    <row r="1006" customFormat="false" ht="14.05" hidden="false" customHeight="true" outlineLevel="0" collapsed="false">
      <c r="A1006" s="50" t="s">
        <v>252</v>
      </c>
      <c r="B1006" s="50"/>
      <c r="C1006" s="50"/>
      <c r="D1006" s="50"/>
      <c r="E1006" s="50"/>
      <c r="F1006" s="50"/>
      <c r="G1006" s="51" t="n">
        <f aca="false">TRUNC(G1004*$G$9,2)</f>
        <v>2.53</v>
      </c>
      <c r="J1006" s="23" t="n">
        <f aca="false">IF(AND(A1006&lt;&gt;"",A1005=""),J1005+1,J1005)</f>
        <v>63</v>
      </c>
      <c r="K1006" s="23" t="str">
        <f aca="false">IF(C1006="M.O.",G1006,"")</f>
        <v/>
      </c>
      <c r="L1006" s="23" t="str">
        <f aca="false">IF(AND(F1006&lt;&gt;"",K1006=""),G1006,"")</f>
        <v/>
      </c>
      <c r="M1006" s="23" t="str">
        <f aca="false">IF(AND(E1006="",F1006="",D1006&lt;&gt;""),A1006,"")</f>
        <v/>
      </c>
      <c r="N1006" s="23" t="str">
        <f aca="false">IF(M1006&lt;&gt;"",SUMIF(J1006:J1035,J1006,K1006:K1035),"")</f>
        <v/>
      </c>
      <c r="O1006" s="23" t="str">
        <f aca="false">IF(M1006&lt;&gt;"",SUMIF(J1006:J1035,J1006,L1006:L1035),"")</f>
        <v/>
      </c>
      <c r="Q1006" s="20" t="str">
        <f aca="false">IF(A1006="PREÇO TOTAL (c/ taxa):",G1006,"")</f>
        <v/>
      </c>
      <c r="AC1006" s="22"/>
    </row>
    <row r="1007" customFormat="false" ht="14.05" hidden="false" customHeight="true" outlineLevel="0" collapsed="false">
      <c r="A1007" s="50" t="s">
        <v>253</v>
      </c>
      <c r="B1007" s="50"/>
      <c r="C1007" s="50"/>
      <c r="D1007" s="50"/>
      <c r="E1007" s="50"/>
      <c r="F1007" s="50"/>
      <c r="G1007" s="51" t="n">
        <v>0</v>
      </c>
      <c r="J1007" s="23" t="n">
        <f aca="false">IF(AND(A1007&lt;&gt;"",A1006=""),J1006+1,J1006)</f>
        <v>63</v>
      </c>
      <c r="K1007" s="23" t="str">
        <f aca="false">IF(C1007="M.O.",G1007,"")</f>
        <v/>
      </c>
      <c r="L1007" s="23" t="str">
        <f aca="false">IF(AND(F1007&lt;&gt;"",K1007=""),G1007,"")</f>
        <v/>
      </c>
      <c r="M1007" s="23" t="str">
        <f aca="false">IF(AND(E1007="",F1007="",D1007&lt;&gt;""),A1007,"")</f>
        <v/>
      </c>
      <c r="N1007" s="23" t="str">
        <f aca="false">IF(M1007&lt;&gt;"",SUMIF(J1007:J1036,J1007,K1007:K1036),"")</f>
        <v/>
      </c>
      <c r="O1007" s="23" t="str">
        <f aca="false">IF(M1007&lt;&gt;"",SUMIF(J1007:J1036,J1007,L1007:L1036),"")</f>
        <v/>
      </c>
      <c r="Q1007" s="20" t="str">
        <f aca="false">IF(A1007="PREÇO TOTAL (c/ taxa):",G1007,"")</f>
        <v/>
      </c>
      <c r="AC1007" s="22"/>
    </row>
    <row r="1008" customFormat="false" ht="14.05" hidden="false" customHeight="true" outlineLevel="0" collapsed="false">
      <c r="A1008" s="50" t="s">
        <v>254</v>
      </c>
      <c r="B1008" s="50"/>
      <c r="C1008" s="50"/>
      <c r="D1008" s="50"/>
      <c r="E1008" s="50"/>
      <c r="F1008" s="50"/>
      <c r="G1008" s="51" t="n">
        <f aca="false">SUM(G1005:G1007)</f>
        <v>2.53</v>
      </c>
      <c r="J1008" s="23" t="n">
        <f aca="false">IF(AND(A1008&lt;&gt;"",A1007=""),J1007+1,J1007)</f>
        <v>63</v>
      </c>
      <c r="K1008" s="23" t="str">
        <f aca="false">IF(C1008="M.O.",G1008,"")</f>
        <v/>
      </c>
      <c r="L1008" s="23" t="str">
        <f aca="false">IF(AND(F1008&lt;&gt;"",K1008=""),G1008,"")</f>
        <v/>
      </c>
      <c r="M1008" s="23" t="str">
        <f aca="false">IF(AND(E1008="",F1008="",D1008&lt;&gt;""),A1008,"")</f>
        <v/>
      </c>
      <c r="N1008" s="23" t="str">
        <f aca="false">IF(M1008&lt;&gt;"",SUMIF(J1008:J1037,J1008,K1008:K1037),"")</f>
        <v/>
      </c>
      <c r="O1008" s="23" t="str">
        <f aca="false">IF(M1008&lt;&gt;"",SUMIF(J1008:J1037,J1008,L1008:L1037),"")</f>
        <v/>
      </c>
      <c r="Q1008" s="20" t="str">
        <f aca="false">IF(A1008="PREÇO TOTAL (c/ taxa):",G1008,"")</f>
        <v/>
      </c>
      <c r="AC1008" s="22"/>
    </row>
    <row r="1009" customFormat="false" ht="14.05" hidden="false" customHeight="true" outlineLevel="0" collapsed="false">
      <c r="A1009" s="50" t="s">
        <v>256</v>
      </c>
      <c r="B1009" s="50"/>
      <c r="C1009" s="50"/>
      <c r="D1009" s="50"/>
      <c r="E1009" s="50"/>
      <c r="F1009" s="50"/>
      <c r="G1009" s="51" t="n">
        <f aca="false">G1004+G1008</f>
        <v>12.59</v>
      </c>
      <c r="J1009" s="23" t="n">
        <f aca="false">IF(AND(A1009&lt;&gt;"",A1008=""),J1008+1,J1008)</f>
        <v>63</v>
      </c>
      <c r="K1009" s="23" t="str">
        <f aca="false">IF(C1009="M.O.",G1009,"")</f>
        <v/>
      </c>
      <c r="L1009" s="23" t="str">
        <f aca="false">IF(AND(F1009&lt;&gt;"",K1009=""),G1009,"")</f>
        <v/>
      </c>
      <c r="M1009" s="23" t="str">
        <f aca="false">IF(AND(E1009="",F1009="",D1009&lt;&gt;""),A1009,"")</f>
        <v/>
      </c>
      <c r="N1009" s="23" t="str">
        <f aca="false">IF(M1009&lt;&gt;"",SUMIF(J1009:J1038,J1009,K1009:K1038),"")</f>
        <v/>
      </c>
      <c r="O1009" s="23" t="str">
        <f aca="false">IF(M1009&lt;&gt;"",SUMIF(J1009:J1038,J1009,L1009:L1038),"")</f>
        <v/>
      </c>
      <c r="Q1009" s="20" t="str">
        <f aca="false">IF(A1009="PREÇO TOTAL (c/ taxa):",G1009,"")</f>
        <v/>
      </c>
      <c r="AC1009" s="22"/>
    </row>
    <row r="1010" customFormat="false" ht="14.05" hidden="false" customHeight="true" outlineLevel="0" collapsed="false">
      <c r="A1010" s="50" t="s">
        <v>257</v>
      </c>
      <c r="B1010" s="50"/>
      <c r="C1010" s="50"/>
      <c r="D1010" s="50"/>
      <c r="E1010" s="50"/>
      <c r="F1010" s="50"/>
      <c r="G1010" s="51" t="n">
        <v>9</v>
      </c>
      <c r="J1010" s="23" t="n">
        <f aca="false">IF(AND(A1010&lt;&gt;"",A1009=""),J1009+1,J1009)</f>
        <v>63</v>
      </c>
      <c r="K1010" s="23" t="str">
        <f aca="false">IF(C1010="M.O.",G1010,"")</f>
        <v/>
      </c>
      <c r="L1010" s="23" t="str">
        <f aca="false">IF(AND(F1010&lt;&gt;"",K1010=""),G1010,"")</f>
        <v/>
      </c>
      <c r="M1010" s="23" t="str">
        <f aca="false">IF(AND(E1010="",F1010="",D1010&lt;&gt;""),A1010,"")</f>
        <v/>
      </c>
      <c r="N1010" s="23" t="str">
        <f aca="false">IF(M1010&lt;&gt;"",SUMIF(J1010:J1039,J1010,K1010:K1039),"")</f>
        <v/>
      </c>
      <c r="O1010" s="23" t="str">
        <f aca="false">IF(M1010&lt;&gt;"",SUMIF(J1010:J1039,J1010,L1010:L1039),"")</f>
        <v/>
      </c>
      <c r="Q1010" s="20" t="str">
        <f aca="false">IF(A1010="PREÇO TOTAL (c/ taxa):",G1010,"")</f>
        <v/>
      </c>
      <c r="AC1010" s="22"/>
    </row>
    <row r="1011" customFormat="false" ht="14.05" hidden="false" customHeight="true" outlineLevel="0" collapsed="false">
      <c r="A1011" s="50" t="s">
        <v>258</v>
      </c>
      <c r="B1011" s="50"/>
      <c r="C1011" s="50"/>
      <c r="D1011" s="50"/>
      <c r="E1011" s="50"/>
      <c r="F1011" s="50"/>
      <c r="G1011" s="51" t="n">
        <f aca="false">TRUNC(G1010*G1009,2)</f>
        <v>113.31</v>
      </c>
      <c r="J1011" s="23" t="n">
        <f aca="false">IF(AND(A1011&lt;&gt;"",A1010=""),J1010+1,J1010)</f>
        <v>63</v>
      </c>
      <c r="K1011" s="23" t="str">
        <f aca="false">IF(C1011="M.O.",G1011,"")</f>
        <v/>
      </c>
      <c r="L1011" s="23" t="str">
        <f aca="false">IF(AND(F1011&lt;&gt;"",K1011=""),G1011,"")</f>
        <v/>
      </c>
      <c r="M1011" s="23" t="str">
        <f aca="false">IF(AND(E1011="",F1011="",D1011&lt;&gt;""),A1011,"")</f>
        <v/>
      </c>
      <c r="N1011" s="23" t="str">
        <f aca="false">IF(M1011&lt;&gt;"",SUMIF(J1011:J1040,J1011,K1011:K1040),"")</f>
        <v/>
      </c>
      <c r="O1011" s="23" t="str">
        <f aca="false">IF(M1011&lt;&gt;"",SUMIF(J1011:J1040,J1011,L1011:L1040),"")</f>
        <v/>
      </c>
      <c r="Q1011" s="20" t="n">
        <f aca="false">IF(A1011="PREÇO TOTAL (c/ taxa):",G1011,"")</f>
        <v>113.31</v>
      </c>
      <c r="AC1011" s="22"/>
    </row>
    <row r="1012" customFormat="false" ht="14.05" hidden="false" customHeight="true" outlineLevel="0" collapsed="false">
      <c r="A1012" s="52"/>
      <c r="B1012" s="52"/>
      <c r="C1012" s="52"/>
      <c r="D1012" s="52"/>
      <c r="E1012" s="52"/>
      <c r="F1012" s="52"/>
      <c r="G1012" s="52"/>
      <c r="J1012" s="23" t="n">
        <f aca="false">IF(AND(A1012&lt;&gt;"",A1011=""),J1011+1,J1011)</f>
        <v>63</v>
      </c>
      <c r="K1012" s="23" t="str">
        <f aca="false">IF(C1012="M.O.",G1012,"")</f>
        <v/>
      </c>
      <c r="L1012" s="23" t="str">
        <f aca="false">IF(AND(F1012&lt;&gt;"",K1012=""),G1012,"")</f>
        <v/>
      </c>
      <c r="M1012" s="23" t="str">
        <f aca="false">IF(AND(E1012="",F1012="",D1012&lt;&gt;""),A1012,"")</f>
        <v/>
      </c>
      <c r="N1012" s="23" t="str">
        <f aca="false">IF(M1012&lt;&gt;"",SUMIF(J1012:J1041,J1012,K1012:K1041),"")</f>
        <v/>
      </c>
      <c r="O1012" s="23" t="str">
        <f aca="false">IF(M1012&lt;&gt;"",SUMIF(J1012:J1041,J1012,L1012:L1041),"")</f>
        <v/>
      </c>
      <c r="Q1012" s="20" t="str">
        <f aca="false">IF(A1012="PREÇO TOTAL (c/ taxa):",G1012,"")</f>
        <v/>
      </c>
      <c r="AC1012" s="22"/>
    </row>
    <row r="1013" customFormat="false" ht="61.15" hidden="false" customHeight="true" outlineLevel="0" collapsed="false">
      <c r="A1013" s="44" t="s">
        <v>411</v>
      </c>
      <c r="B1013" s="44" t="s">
        <v>412</v>
      </c>
      <c r="C1013" s="45" t="s">
        <v>248</v>
      </c>
      <c r="D1013" s="45" t="s">
        <v>306</v>
      </c>
      <c r="E1013" s="46"/>
      <c r="F1013" s="47"/>
      <c r="G1013" s="47"/>
      <c r="J1013" s="23" t="n">
        <f aca="false">IF(AND(A1013&lt;&gt;"",A1012=""),J1012+1,J1012)</f>
        <v>64</v>
      </c>
      <c r="K1013" s="23" t="str">
        <f aca="false">IF(C1013="M.O.",G1013,"")</f>
        <v/>
      </c>
      <c r="L1013" s="23" t="str">
        <f aca="false">IF(AND(F1013&lt;&gt;"",K1013=""),G1013,"")</f>
        <v/>
      </c>
      <c r="M1013" s="23" t="str">
        <f aca="false">IF(AND(E1013="",F1013="",D1013&lt;&gt;""),A1013,"")</f>
        <v>04.01.05</v>
      </c>
      <c r="N1013" s="23" t="n">
        <f aca="false">IF(M1013&lt;&gt;"",SUMIF(J1013:J1042,J1013,K1013:K1042),"")</f>
        <v>86.21</v>
      </c>
      <c r="O1013" s="23" t="n">
        <f aca="false">IF(M1013&lt;&gt;"",SUMIF(J1013:J1042,J1013,L1013:L1042),"")</f>
        <v>669.28</v>
      </c>
      <c r="Q1013" s="20" t="str">
        <f aca="false">IF(A1013="PREÇO TOTAL (c/ taxa):",G1013,"")</f>
        <v/>
      </c>
      <c r="AC1013" s="22"/>
    </row>
    <row r="1014" customFormat="false" ht="14.05" hidden="false" customHeight="true" outlineLevel="0" collapsed="false">
      <c r="A1014" s="13" t="n">
        <v>1213</v>
      </c>
      <c r="B1014" s="48" t="str">
        <f aca="false">VLOOKUP(A1014,Insumos!$A$9:$E$160,2,FALSE())</f>
        <v>CARPINTEIRO DE FORMAS</v>
      </c>
      <c r="C1014" s="49" t="str">
        <f aca="false">VLOOKUP(A1014,Insumos!$A$9:$E$160,3,FALSE())</f>
        <v>M.O.</v>
      </c>
      <c r="D1014" s="49" t="str">
        <f aca="false">VLOOKUP(A1014,Insumos!$A$9:$E$160,4,FALSE())</f>
        <v>H</v>
      </c>
      <c r="E1014" s="46" t="n">
        <v>1.3</v>
      </c>
      <c r="F1014" s="47" t="n">
        <f aca="false">VLOOKUP(A1014,Insumos!$A$9:$E$160,5,FALSE())</f>
        <v>10.44</v>
      </c>
      <c r="G1014" s="47" t="n">
        <f aca="false">TRUNC(E1014*F1014,2)</f>
        <v>13.57</v>
      </c>
      <c r="J1014" s="23" t="n">
        <f aca="false">IF(AND(A1014&lt;&gt;"",A1013=""),J1013+1,J1013)</f>
        <v>64</v>
      </c>
      <c r="K1014" s="23" t="n">
        <f aca="false">IF(C1014="M.O.",G1014,"")</f>
        <v>13.57</v>
      </c>
      <c r="L1014" s="23" t="str">
        <f aca="false">IF(AND(F1014&lt;&gt;"",K1014=""),G1014,"")</f>
        <v/>
      </c>
      <c r="M1014" s="23" t="str">
        <f aca="false">IF(AND(E1014="",F1014="",D1014&lt;&gt;""),A1014,"")</f>
        <v/>
      </c>
      <c r="N1014" s="23" t="str">
        <f aca="false">IF(M1014&lt;&gt;"",SUMIF(J1014:J1043,J1014,K1014:K1043),"")</f>
        <v/>
      </c>
      <c r="O1014" s="23" t="str">
        <f aca="false">IF(M1014&lt;&gt;"",SUMIF(J1014:J1043,J1014,L1014:L1043),"")</f>
        <v/>
      </c>
      <c r="Q1014" s="20" t="str">
        <f aca="false">IF(A1014="PREÇO TOTAL (c/ taxa):",G1014,"")</f>
        <v/>
      </c>
      <c r="AC1014" s="22"/>
    </row>
    <row r="1015" customFormat="false" ht="14.05" hidden="false" customHeight="true" outlineLevel="0" collapsed="false">
      <c r="A1015" s="13" t="n">
        <v>2696</v>
      </c>
      <c r="B1015" s="48" t="str">
        <f aca="false">VLOOKUP(A1015,Insumos!$A$9:$E$160,2,FALSE())</f>
        <v>ENCANADOR OU BOMBEIRO HIDRAULICO</v>
      </c>
      <c r="C1015" s="49" t="str">
        <f aca="false">VLOOKUP(A1015,Insumos!$A$9:$E$160,3,FALSE())</f>
        <v>M.O.</v>
      </c>
      <c r="D1015" s="49" t="str">
        <f aca="false">VLOOKUP(A1015,Insumos!$A$9:$E$160,4,FALSE())</f>
        <v>H</v>
      </c>
      <c r="E1015" s="46" t="n">
        <v>4</v>
      </c>
      <c r="F1015" s="47" t="n">
        <f aca="false">VLOOKUP(A1015,Insumos!$A$9:$E$160,5,FALSE())</f>
        <v>10.44</v>
      </c>
      <c r="G1015" s="47" t="n">
        <f aca="false">TRUNC(E1015*F1015,2)</f>
        <v>41.76</v>
      </c>
      <c r="J1015" s="23" t="n">
        <f aca="false">IF(AND(A1015&lt;&gt;"",A1014=""),J1014+1,J1014)</f>
        <v>64</v>
      </c>
      <c r="K1015" s="23" t="n">
        <f aca="false">IF(C1015="M.O.",G1015,"")</f>
        <v>41.76</v>
      </c>
      <c r="L1015" s="23" t="str">
        <f aca="false">IF(AND(F1015&lt;&gt;"",K1015=""),G1015,"")</f>
        <v/>
      </c>
      <c r="M1015" s="23" t="str">
        <f aca="false">IF(AND(E1015="",F1015="",D1015&lt;&gt;""),A1015,"")</f>
        <v/>
      </c>
      <c r="N1015" s="23" t="str">
        <f aca="false">IF(M1015&lt;&gt;"",SUMIF(J1015:J1044,J1015,K1015:K1044),"")</f>
        <v/>
      </c>
      <c r="O1015" s="23" t="str">
        <f aca="false">IF(M1015&lt;&gt;"",SUMIF(J1015:J1044,J1015,L1015:L1044),"")</f>
        <v/>
      </c>
      <c r="Q1015" s="20" t="str">
        <f aca="false">IF(A1015="PREÇO TOTAL (c/ taxa):",G1015,"")</f>
        <v/>
      </c>
      <c r="AC1015" s="22"/>
    </row>
    <row r="1016" customFormat="false" ht="14.05" hidden="false" customHeight="true" outlineLevel="0" collapsed="false">
      <c r="A1016" s="13" t="n">
        <v>6115</v>
      </c>
      <c r="B1016" s="48" t="str">
        <f aca="false">VLOOKUP(A1016,Insumos!$A$9:$E$160,2,FALSE())</f>
        <v>AJUDANTE</v>
      </c>
      <c r="C1016" s="49" t="str">
        <f aca="false">VLOOKUP(A1016,Insumos!$A$9:$E$160,3,FALSE())</f>
        <v>M.O.</v>
      </c>
      <c r="D1016" s="49" t="str">
        <f aca="false">VLOOKUP(A1016,Insumos!$A$9:$E$160,4,FALSE())</f>
        <v>H</v>
      </c>
      <c r="E1016" s="46" t="n">
        <v>4</v>
      </c>
      <c r="F1016" s="47" t="n">
        <f aca="false">VLOOKUP(A1016,Insumos!$A$9:$E$160,5,FALSE())</f>
        <v>7.72</v>
      </c>
      <c r="G1016" s="47" t="n">
        <f aca="false">TRUNC(E1016*F1016,2)</f>
        <v>30.88</v>
      </c>
      <c r="J1016" s="23" t="n">
        <f aca="false">IF(AND(A1016&lt;&gt;"",A1015=""),J1015+1,J1015)</f>
        <v>64</v>
      </c>
      <c r="K1016" s="23" t="n">
        <f aca="false">IF(C1016="M.O.",G1016,"")</f>
        <v>30.88</v>
      </c>
      <c r="L1016" s="23" t="str">
        <f aca="false">IF(AND(F1016&lt;&gt;"",K1016=""),G1016,"")</f>
        <v/>
      </c>
      <c r="M1016" s="23" t="str">
        <f aca="false">IF(AND(E1016="",F1016="",D1016&lt;&gt;""),A1016,"")</f>
        <v/>
      </c>
      <c r="N1016" s="23" t="str">
        <f aca="false">IF(M1016&lt;&gt;"",SUMIF(J1016:J1045,J1016,K1016:K1045),"")</f>
        <v/>
      </c>
      <c r="O1016" s="23" t="str">
        <f aca="false">IF(M1016&lt;&gt;"",SUMIF(J1016:J1045,J1016,L1016:L1045),"")</f>
        <v/>
      </c>
      <c r="Q1016" s="20" t="str">
        <f aca="false">IF(A1016="PREÇO TOTAL (c/ taxa):",G1016,"")</f>
        <v/>
      </c>
      <c r="AC1016" s="22"/>
    </row>
    <row r="1017" customFormat="false" ht="37.3" hidden="false" customHeight="true" outlineLevel="0" collapsed="false">
      <c r="A1017" s="13" t="n">
        <v>10899</v>
      </c>
      <c r="B1017" s="48" t="str">
        <f aca="false">VLOOKUP(A1017,Insumos!$A$9:$E$160,2,FALSE())</f>
        <v>ADAPTADOR EM LATAO P/ INSTALACAO PREDIAL DE COMBATE A INCENDIO ENGATE RAPIDO 2 1/2" X ROSCA INTERNA 5 FIOS 2 1/2"</v>
      </c>
      <c r="C1017" s="49" t="str">
        <f aca="false">VLOOKUP(A1017,Insumos!$A$9:$E$160,3,FALSE())</f>
        <v>MAT.</v>
      </c>
      <c r="D1017" s="49" t="str">
        <f aca="false">VLOOKUP(A1017,Insumos!$A$9:$E$160,4,FALSE())</f>
        <v>UN</v>
      </c>
      <c r="E1017" s="46" t="n">
        <v>1</v>
      </c>
      <c r="F1017" s="47" t="n">
        <f aca="false">VLOOKUP(A1017,Insumos!$A$9:$E$160,5,FALSE())</f>
        <v>47.31</v>
      </c>
      <c r="G1017" s="47" t="n">
        <f aca="false">TRUNC(E1017*F1017,2)</f>
        <v>47.31</v>
      </c>
      <c r="J1017" s="23" t="n">
        <f aca="false">IF(AND(A1017&lt;&gt;"",A1016=""),J1016+1,J1016)</f>
        <v>64</v>
      </c>
      <c r="K1017" s="23" t="str">
        <f aca="false">IF(C1017="M.O.",G1017,"")</f>
        <v/>
      </c>
      <c r="L1017" s="23" t="n">
        <f aca="false">IF(AND(F1017&lt;&gt;"",K1017=""),G1017,"")</f>
        <v>47.31</v>
      </c>
      <c r="M1017" s="23" t="str">
        <f aca="false">IF(AND(E1017="",F1017="",D1017&lt;&gt;""),A1017,"")</f>
        <v/>
      </c>
      <c r="N1017" s="23" t="str">
        <f aca="false">IF(M1017&lt;&gt;"",SUMIF(J1017:J1046,J1017,K1017:K1046),"")</f>
        <v/>
      </c>
      <c r="O1017" s="23" t="str">
        <f aca="false">IF(M1017&lt;&gt;"",SUMIF(J1017:J1046,J1017,L1017:L1046),"")</f>
        <v/>
      </c>
      <c r="Q1017" s="20" t="str">
        <f aca="false">IF(A1017="PREÇO TOTAL (c/ taxa):",G1017,"")</f>
        <v/>
      </c>
      <c r="AC1017" s="22"/>
    </row>
    <row r="1018" customFormat="false" ht="37.3" hidden="false" customHeight="true" outlineLevel="0" collapsed="false">
      <c r="A1018" s="13" t="n">
        <v>10904</v>
      </c>
      <c r="B1018" s="48" t="str">
        <f aca="false">VLOOKUP(A1018,Insumos!$A$9:$E$160,2,FALSE())</f>
        <v>REGISTRO OU VÁLVULA GLOBO ANGULAR DE LATÃO, 45 GRAUS, D = 2 1/2", PARA HIDRANTES EM INSTALAÇÃO PREDIAL DE INCÊNDIO</v>
      </c>
      <c r="C1018" s="49" t="str">
        <f aca="false">VLOOKUP(A1018,Insumos!$A$9:$E$160,3,FALSE())</f>
        <v>MAT.</v>
      </c>
      <c r="D1018" s="49" t="str">
        <f aca="false">VLOOKUP(A1018,Insumos!$A$9:$E$160,4,FALSE())</f>
        <v>UN</v>
      </c>
      <c r="E1018" s="46" t="n">
        <v>1</v>
      </c>
      <c r="F1018" s="47" t="n">
        <f aca="false">VLOOKUP(A1018,Insumos!$A$9:$E$160,5,FALSE())</f>
        <v>108</v>
      </c>
      <c r="G1018" s="47" t="n">
        <f aca="false">TRUNC(E1018*F1018,2)</f>
        <v>108</v>
      </c>
      <c r="J1018" s="23" t="n">
        <f aca="false">IF(AND(A1018&lt;&gt;"",A1017=""),J1017+1,J1017)</f>
        <v>64</v>
      </c>
      <c r="K1018" s="23" t="str">
        <f aca="false">IF(C1018="M.O.",G1018,"")</f>
        <v/>
      </c>
      <c r="L1018" s="23" t="n">
        <f aca="false">IF(AND(F1018&lt;&gt;"",K1018=""),G1018,"")</f>
        <v>108</v>
      </c>
      <c r="M1018" s="23" t="str">
        <f aca="false">IF(AND(E1018="",F1018="",D1018&lt;&gt;""),A1018,"")</f>
        <v/>
      </c>
      <c r="N1018" s="23" t="str">
        <f aca="false">IF(M1018&lt;&gt;"",SUMIF(J1018:J1047,J1018,K1018:K1047),"")</f>
        <v/>
      </c>
      <c r="O1018" s="23" t="str">
        <f aca="false">IF(M1018&lt;&gt;"",SUMIF(J1018:J1047,J1018,L1018:L1047),"")</f>
        <v/>
      </c>
      <c r="Q1018" s="20" t="str">
        <f aca="false">IF(A1018="PREÇO TOTAL (c/ taxa):",G1018,"")</f>
        <v/>
      </c>
      <c r="AC1018" s="22"/>
    </row>
    <row r="1019" customFormat="false" ht="25.35" hidden="false" customHeight="true" outlineLevel="0" collapsed="false">
      <c r="A1019" s="13" t="n">
        <v>20972</v>
      </c>
      <c r="B1019" s="48" t="str">
        <f aca="false">VLOOKUP(A1019,Insumos!$A$9:$E$160,2,FALSE())</f>
        <v>REDUCAO FIXA TIPO STORZ LATAO P/ INST. PREDIAL COMBATE A INCENDIO ENGATE RAPIDO 2.1/2" X 1.1/2"</v>
      </c>
      <c r="C1019" s="49" t="str">
        <f aca="false">VLOOKUP(A1019,Insumos!$A$9:$E$160,3,FALSE())</f>
        <v>MAT.</v>
      </c>
      <c r="D1019" s="49" t="str">
        <f aca="false">VLOOKUP(A1019,Insumos!$A$9:$E$160,4,FALSE())</f>
        <v>UN</v>
      </c>
      <c r="E1019" s="46" t="n">
        <v>1</v>
      </c>
      <c r="F1019" s="47" t="n">
        <f aca="false">VLOOKUP(A1019,Insumos!$A$9:$E$160,5,FALSE())</f>
        <v>77.14</v>
      </c>
      <c r="G1019" s="47" t="n">
        <f aca="false">TRUNC(E1019*F1019,2)</f>
        <v>77.14</v>
      </c>
      <c r="J1019" s="23" t="n">
        <f aca="false">IF(AND(A1019&lt;&gt;"",A1018=""),J1018+1,J1018)</f>
        <v>64</v>
      </c>
      <c r="K1019" s="23" t="str">
        <f aca="false">IF(C1019="M.O.",G1019,"")</f>
        <v/>
      </c>
      <c r="L1019" s="23" t="n">
        <f aca="false">IF(AND(F1019&lt;&gt;"",K1019=""),G1019,"")</f>
        <v>77.14</v>
      </c>
      <c r="M1019" s="23" t="str">
        <f aca="false">IF(AND(E1019="",F1019="",D1019&lt;&gt;""),A1019,"")</f>
        <v/>
      </c>
      <c r="N1019" s="23" t="str">
        <f aca="false">IF(M1019&lt;&gt;"",SUMIF(J1019:J1048,J1019,K1019:K1048),"")</f>
        <v/>
      </c>
      <c r="O1019" s="23" t="str">
        <f aca="false">IF(M1019&lt;&gt;"",SUMIF(J1019:J1048,J1019,L1019:L1048),"")</f>
        <v/>
      </c>
      <c r="Q1019" s="20" t="str">
        <f aca="false">IF(A1019="PREÇO TOTAL (c/ taxa):",G1019,"")</f>
        <v/>
      </c>
      <c r="AC1019" s="22"/>
    </row>
    <row r="1020" customFormat="false" ht="25.35" hidden="false" customHeight="true" outlineLevel="0" collapsed="false">
      <c r="A1020" s="13" t="n">
        <v>20969</v>
      </c>
      <c r="B1020" s="48" t="str">
        <f aca="false">VLOOKUP(A1020,Insumos!$A$9:$E$160,2,FALSE())</f>
        <v>ESGUICHO EM LATAO JATO NEBLINA P/ INSTALACAO PREDIAL COMBATE A INCENDIO ENGATE RAPIDO 1 1/2"</v>
      </c>
      <c r="C1020" s="49" t="str">
        <f aca="false">VLOOKUP(A1020,Insumos!$A$9:$E$160,3,FALSE())</f>
        <v>MAT.</v>
      </c>
      <c r="D1020" s="49" t="str">
        <f aca="false">VLOOKUP(A1020,Insumos!$A$9:$E$160,4,FALSE())</f>
        <v>UN</v>
      </c>
      <c r="E1020" s="46" t="n">
        <v>1</v>
      </c>
      <c r="F1020" s="47" t="n">
        <f aca="false">VLOOKUP(A1020,Insumos!$A$9:$E$160,5,FALSE())</f>
        <v>126.83</v>
      </c>
      <c r="G1020" s="47" t="n">
        <f aca="false">TRUNC(E1020*F1020,2)</f>
        <v>126.83</v>
      </c>
      <c r="J1020" s="23" t="n">
        <f aca="false">IF(AND(A1020&lt;&gt;"",A1019=""),J1019+1,J1019)</f>
        <v>64</v>
      </c>
      <c r="K1020" s="23" t="str">
        <f aca="false">IF(C1020="M.O.",G1020,"")</f>
        <v/>
      </c>
      <c r="L1020" s="23" t="n">
        <f aca="false">IF(AND(F1020&lt;&gt;"",K1020=""),G1020,"")</f>
        <v>126.83</v>
      </c>
      <c r="M1020" s="23" t="str">
        <f aca="false">IF(AND(E1020="",F1020="",D1020&lt;&gt;""),A1020,"")</f>
        <v/>
      </c>
      <c r="N1020" s="23" t="str">
        <f aca="false">IF(M1020&lt;&gt;"",SUMIF(J1020:J1049,J1020,K1020:K1049),"")</f>
        <v/>
      </c>
      <c r="O1020" s="23" t="str">
        <f aca="false">IF(M1020&lt;&gt;"",SUMIF(J1020:J1049,J1020,L1020:L1049),"")</f>
        <v/>
      </c>
      <c r="Q1020" s="20" t="str">
        <f aca="false">IF(A1020="PREÇO TOTAL (c/ taxa):",G1020,"")</f>
        <v/>
      </c>
      <c r="AC1020" s="22"/>
    </row>
    <row r="1021" customFormat="false" ht="49.25" hidden="false" customHeight="true" outlineLevel="0" collapsed="false">
      <c r="A1021" s="13" t="s">
        <v>201</v>
      </c>
      <c r="B1021" s="48" t="str">
        <f aca="false">VLOOKUP(A1021,Insumos!$A$9:$E$160,2,FALSE())</f>
        <v>MANGUEIRA DE INCENDIO C/ CAPA TECIDO FIO POLIESTER TUBO INT BORRACHA TIPO 2, C/ UNIOES E EMPAT INT LATAO C/ ENG RAP E ANEIS EXP P/ EMP MANG COBRE D = 1 1/2 L = 15 M</v>
      </c>
      <c r="C1021" s="49" t="str">
        <f aca="false">VLOOKUP(A1021,Insumos!$A$9:$E$160,3,FALSE())</f>
        <v>MAT.</v>
      </c>
      <c r="D1021" s="49" t="str">
        <f aca="false">VLOOKUP(A1021,Insumos!$A$9:$E$160,4,FALSE())</f>
        <v>UN</v>
      </c>
      <c r="E1021" s="46" t="n">
        <v>1</v>
      </c>
      <c r="F1021" s="47" t="n">
        <f aca="false">VLOOKUP(A1021,Insumos!$A$9:$E$160,5,FALSE())</f>
        <v>310</v>
      </c>
      <c r="G1021" s="47" t="n">
        <f aca="false">TRUNC(E1021*F1021,2)</f>
        <v>310</v>
      </c>
      <c r="J1021" s="23" t="n">
        <f aca="false">IF(AND(A1021&lt;&gt;"",A1020=""),J1020+1,J1020)</f>
        <v>64</v>
      </c>
      <c r="K1021" s="23" t="str">
        <f aca="false">IF(C1021="M.O.",G1021,"")</f>
        <v/>
      </c>
      <c r="L1021" s="23" t="n">
        <f aca="false">IF(AND(F1021&lt;&gt;"",K1021=""),G1021,"")</f>
        <v>310</v>
      </c>
      <c r="M1021" s="23" t="str">
        <f aca="false">IF(AND(E1021="",F1021="",D1021&lt;&gt;""),A1021,"")</f>
        <v/>
      </c>
      <c r="N1021" s="23" t="str">
        <f aca="false">IF(M1021&lt;&gt;"",SUMIF(J1021:J1050,J1021,K1021:K1050),"")</f>
        <v/>
      </c>
      <c r="O1021" s="23" t="str">
        <f aca="false">IF(M1021&lt;&gt;"",SUMIF(J1021:J1050,J1021,L1021:L1050),"")</f>
        <v/>
      </c>
      <c r="Q1021" s="20" t="str">
        <f aca="false">IF(A1021="PREÇO TOTAL (c/ taxa):",G1021,"")</f>
        <v/>
      </c>
      <c r="AC1021" s="22"/>
    </row>
    <row r="1022" customFormat="false" ht="14.05" hidden="false" customHeight="true" outlineLevel="0" collapsed="false">
      <c r="A1022" s="50" t="s">
        <v>229</v>
      </c>
      <c r="B1022" s="50"/>
      <c r="C1022" s="50"/>
      <c r="D1022" s="50"/>
      <c r="E1022" s="50"/>
      <c r="F1022" s="50"/>
      <c r="G1022" s="51" t="n">
        <f aca="false">SUMIF(J973:J1021,J1022,K973:K1021)</f>
        <v>86.21</v>
      </c>
      <c r="J1022" s="23" t="n">
        <f aca="false">IF(AND(A1022&lt;&gt;"",A1021=""),J1021+1,J1021)</f>
        <v>64</v>
      </c>
      <c r="K1022" s="23" t="str">
        <f aca="false">IF(C1022="M.O.",G1022,"")</f>
        <v/>
      </c>
      <c r="L1022" s="23" t="str">
        <f aca="false">IF(AND(F1022&lt;&gt;"",K1022=""),G1022,"")</f>
        <v/>
      </c>
      <c r="M1022" s="23" t="str">
        <f aca="false">IF(AND(E1022="",F1022="",D1022&lt;&gt;""),A1022,"")</f>
        <v/>
      </c>
      <c r="N1022" s="23" t="str">
        <f aca="false">IF(M1022&lt;&gt;"",SUMIF(J1022:J1051,J1022,K1022:K1051),"")</f>
        <v/>
      </c>
      <c r="O1022" s="23" t="str">
        <f aca="false">IF(M1022&lt;&gt;"",SUMIF(J1022:J1051,J1022,L1022:L1051),"")</f>
        <v/>
      </c>
      <c r="Q1022" s="20" t="str">
        <f aca="false">IF(A1022="PREÇO TOTAL (c/ taxa):",G1022,"")</f>
        <v/>
      </c>
      <c r="AC1022" s="22"/>
    </row>
    <row r="1023" customFormat="false" ht="14.05" hidden="false" customHeight="true" outlineLevel="0" collapsed="false">
      <c r="A1023" s="50" t="s">
        <v>232</v>
      </c>
      <c r="B1023" s="50"/>
      <c r="C1023" s="50"/>
      <c r="D1023" s="50"/>
      <c r="E1023" s="50"/>
      <c r="F1023" s="50"/>
      <c r="G1023" s="51" t="n">
        <f aca="false">SUMIF(J974:J1022,J1023,L974:L1022)</f>
        <v>669.28</v>
      </c>
      <c r="J1023" s="23" t="n">
        <f aca="false">IF(AND(A1023&lt;&gt;"",A1022=""),J1022+1,J1022)</f>
        <v>64</v>
      </c>
      <c r="K1023" s="23" t="str">
        <f aca="false">IF(C1023="M.O.",G1023,"")</f>
        <v/>
      </c>
      <c r="L1023" s="23" t="str">
        <f aca="false">IF(AND(F1023&lt;&gt;"",K1023=""),G1023,"")</f>
        <v/>
      </c>
      <c r="M1023" s="23" t="str">
        <f aca="false">IF(AND(E1023="",F1023="",D1023&lt;&gt;""),A1023,"")</f>
        <v/>
      </c>
      <c r="N1023" s="23" t="str">
        <f aca="false">IF(M1023&lt;&gt;"",SUMIF(J1023:J1052,J1023,K1023:K1052),"")</f>
        <v/>
      </c>
      <c r="O1023" s="23" t="str">
        <f aca="false">IF(M1023&lt;&gt;"",SUMIF(J1023:J1052,J1023,L1023:L1052),"")</f>
        <v/>
      </c>
      <c r="Q1023" s="20" t="str">
        <f aca="false">IF(A1023="PREÇO TOTAL (c/ taxa):",G1023,"")</f>
        <v/>
      </c>
      <c r="AC1023" s="22"/>
    </row>
    <row r="1024" customFormat="false" ht="14.05" hidden="false" customHeight="true" outlineLevel="0" collapsed="false">
      <c r="A1024" s="50" t="s">
        <v>250</v>
      </c>
      <c r="B1024" s="50"/>
      <c r="C1024" s="50"/>
      <c r="D1024" s="50"/>
      <c r="E1024" s="50"/>
      <c r="F1024" s="50"/>
      <c r="G1024" s="51" t="n">
        <f aca="false">SUM(G1022:G1023)</f>
        <v>755.49</v>
      </c>
      <c r="J1024" s="23" t="n">
        <f aca="false">IF(AND(A1024&lt;&gt;"",A1023=""),J1023+1,J1023)</f>
        <v>64</v>
      </c>
      <c r="K1024" s="23" t="str">
        <f aca="false">IF(C1024="M.O.",G1024,"")</f>
        <v/>
      </c>
      <c r="L1024" s="23" t="str">
        <f aca="false">IF(AND(F1024&lt;&gt;"",K1024=""),G1024,"")</f>
        <v/>
      </c>
      <c r="M1024" s="23" t="str">
        <f aca="false">IF(AND(E1024="",F1024="",D1024&lt;&gt;""),A1024,"")</f>
        <v/>
      </c>
      <c r="N1024" s="23" t="str">
        <f aca="false">IF(M1024&lt;&gt;"",SUMIF(J1024:J1053,J1024,K1024:K1053),"")</f>
        <v/>
      </c>
      <c r="O1024" s="23" t="str">
        <f aca="false">IF(M1024&lt;&gt;"",SUMIF(J1024:J1053,J1024,L1024:L1053),"")</f>
        <v/>
      </c>
      <c r="Q1024" s="20" t="str">
        <f aca="false">IF(A1024="PREÇO TOTAL (c/ taxa):",G1024,"")</f>
        <v/>
      </c>
      <c r="AC1024" s="22"/>
    </row>
    <row r="1025" customFormat="false" ht="14.05" hidden="false" customHeight="true" outlineLevel="0" collapsed="false">
      <c r="A1025" s="50" t="s">
        <v>251</v>
      </c>
      <c r="B1025" s="50"/>
      <c r="C1025" s="50"/>
      <c r="D1025" s="50"/>
      <c r="E1025" s="50"/>
      <c r="F1025" s="50"/>
      <c r="G1025" s="51" t="n">
        <v>0</v>
      </c>
      <c r="J1025" s="23" t="n">
        <f aca="false">IF(AND(A1025&lt;&gt;"",A1024=""),J1024+1,J1024)</f>
        <v>64</v>
      </c>
      <c r="K1025" s="23" t="str">
        <f aca="false">IF(C1025="M.O.",G1025,"")</f>
        <v/>
      </c>
      <c r="L1025" s="23" t="str">
        <f aca="false">IF(AND(F1025&lt;&gt;"",K1025=""),G1025,"")</f>
        <v/>
      </c>
      <c r="M1025" s="23" t="str">
        <f aca="false">IF(AND(E1025="",F1025="",D1025&lt;&gt;""),A1025,"")</f>
        <v/>
      </c>
      <c r="N1025" s="23" t="str">
        <f aca="false">IF(M1025&lt;&gt;"",SUMIF(J1025:J1054,J1025,K1025:K1054),"")</f>
        <v/>
      </c>
      <c r="O1025" s="23" t="str">
        <f aca="false">IF(M1025&lt;&gt;"",SUMIF(J1025:J1054,J1025,L1025:L1054),"")</f>
        <v/>
      </c>
      <c r="Q1025" s="20" t="str">
        <f aca="false">IF(A1025="PREÇO TOTAL (c/ taxa):",G1025,"")</f>
        <v/>
      </c>
      <c r="AC1025" s="22"/>
    </row>
    <row r="1026" customFormat="false" ht="14.05" hidden="false" customHeight="true" outlineLevel="0" collapsed="false">
      <c r="A1026" s="50" t="s">
        <v>252</v>
      </c>
      <c r="B1026" s="50"/>
      <c r="C1026" s="50"/>
      <c r="D1026" s="50"/>
      <c r="E1026" s="50"/>
      <c r="F1026" s="50"/>
      <c r="G1026" s="51" t="n">
        <f aca="false">TRUNC(G1024*$G$9,2)</f>
        <v>190.4</v>
      </c>
      <c r="J1026" s="23" t="n">
        <f aca="false">IF(AND(A1026&lt;&gt;"",A1025=""),J1025+1,J1025)</f>
        <v>64</v>
      </c>
      <c r="K1026" s="23" t="str">
        <f aca="false">IF(C1026="M.O.",G1026,"")</f>
        <v/>
      </c>
      <c r="L1026" s="23" t="str">
        <f aca="false">IF(AND(F1026&lt;&gt;"",K1026=""),G1026,"")</f>
        <v/>
      </c>
      <c r="M1026" s="23" t="str">
        <f aca="false">IF(AND(E1026="",F1026="",D1026&lt;&gt;""),A1026,"")</f>
        <v/>
      </c>
      <c r="N1026" s="23" t="str">
        <f aca="false">IF(M1026&lt;&gt;"",SUMIF(J1026:J1055,J1026,K1026:K1055),"")</f>
        <v/>
      </c>
      <c r="O1026" s="23" t="str">
        <f aca="false">IF(M1026&lt;&gt;"",SUMIF(J1026:J1055,J1026,L1026:L1055),"")</f>
        <v/>
      </c>
      <c r="Q1026" s="20" t="str">
        <f aca="false">IF(A1026="PREÇO TOTAL (c/ taxa):",G1026,"")</f>
        <v/>
      </c>
      <c r="AC1026" s="22"/>
    </row>
    <row r="1027" customFormat="false" ht="14.05" hidden="false" customHeight="true" outlineLevel="0" collapsed="false">
      <c r="A1027" s="50" t="s">
        <v>253</v>
      </c>
      <c r="B1027" s="50"/>
      <c r="C1027" s="50"/>
      <c r="D1027" s="50"/>
      <c r="E1027" s="50"/>
      <c r="F1027" s="50"/>
      <c r="G1027" s="51" t="n">
        <v>0</v>
      </c>
      <c r="J1027" s="23" t="n">
        <f aca="false">IF(AND(A1027&lt;&gt;"",A1026=""),J1026+1,J1026)</f>
        <v>64</v>
      </c>
      <c r="K1027" s="23" t="str">
        <f aca="false">IF(C1027="M.O.",G1027,"")</f>
        <v/>
      </c>
      <c r="L1027" s="23" t="str">
        <f aca="false">IF(AND(F1027&lt;&gt;"",K1027=""),G1027,"")</f>
        <v/>
      </c>
      <c r="M1027" s="23" t="str">
        <f aca="false">IF(AND(E1027="",F1027="",D1027&lt;&gt;""),A1027,"")</f>
        <v/>
      </c>
      <c r="N1027" s="23" t="str">
        <f aca="false">IF(M1027&lt;&gt;"",SUMIF(J1027:J1056,J1027,K1027:K1056),"")</f>
        <v/>
      </c>
      <c r="O1027" s="23" t="str">
        <f aca="false">IF(M1027&lt;&gt;"",SUMIF(J1027:J1056,J1027,L1027:L1056),"")</f>
        <v/>
      </c>
      <c r="Q1027" s="20" t="str">
        <f aca="false">IF(A1027="PREÇO TOTAL (c/ taxa):",G1027,"")</f>
        <v/>
      </c>
      <c r="AC1027" s="22"/>
    </row>
    <row r="1028" customFormat="false" ht="14.05" hidden="false" customHeight="true" outlineLevel="0" collapsed="false">
      <c r="A1028" s="50" t="s">
        <v>254</v>
      </c>
      <c r="B1028" s="50"/>
      <c r="C1028" s="50"/>
      <c r="D1028" s="50"/>
      <c r="E1028" s="50"/>
      <c r="F1028" s="50"/>
      <c r="G1028" s="51" t="n">
        <f aca="false">SUM(G1025:G1027)</f>
        <v>190.4</v>
      </c>
      <c r="J1028" s="23" t="n">
        <f aca="false">IF(AND(A1028&lt;&gt;"",A1027=""),J1027+1,J1027)</f>
        <v>64</v>
      </c>
      <c r="K1028" s="23" t="str">
        <f aca="false">IF(C1028="M.O.",G1028,"")</f>
        <v/>
      </c>
      <c r="L1028" s="23" t="str">
        <f aca="false">IF(AND(F1028&lt;&gt;"",K1028=""),G1028,"")</f>
        <v/>
      </c>
      <c r="M1028" s="23" t="str">
        <f aca="false">IF(AND(E1028="",F1028="",D1028&lt;&gt;""),A1028,"")</f>
        <v/>
      </c>
      <c r="N1028" s="23" t="str">
        <f aca="false">IF(M1028&lt;&gt;"",SUMIF(J1028:J1057,J1028,K1028:K1057),"")</f>
        <v/>
      </c>
      <c r="O1028" s="23" t="str">
        <f aca="false">IF(M1028&lt;&gt;"",SUMIF(J1028:J1057,J1028,L1028:L1057),"")</f>
        <v/>
      </c>
      <c r="Q1028" s="20" t="str">
        <f aca="false">IF(A1028="PREÇO TOTAL (c/ taxa):",G1028,"")</f>
        <v/>
      </c>
      <c r="AC1028" s="22"/>
    </row>
    <row r="1029" customFormat="false" ht="14.05" hidden="false" customHeight="true" outlineLevel="0" collapsed="false">
      <c r="A1029" s="50" t="s">
        <v>256</v>
      </c>
      <c r="B1029" s="50"/>
      <c r="C1029" s="50"/>
      <c r="D1029" s="50"/>
      <c r="E1029" s="50"/>
      <c r="F1029" s="50"/>
      <c r="G1029" s="51" t="n">
        <f aca="false">G1024+G1028</f>
        <v>945.89</v>
      </c>
      <c r="J1029" s="23" t="n">
        <f aca="false">IF(AND(A1029&lt;&gt;"",A1028=""),J1028+1,J1028)</f>
        <v>64</v>
      </c>
      <c r="K1029" s="23" t="str">
        <f aca="false">IF(C1029="M.O.",G1029,"")</f>
        <v/>
      </c>
      <c r="L1029" s="23" t="str">
        <f aca="false">IF(AND(F1029&lt;&gt;"",K1029=""),G1029,"")</f>
        <v/>
      </c>
      <c r="M1029" s="23" t="str">
        <f aca="false">IF(AND(E1029="",F1029="",D1029&lt;&gt;""),A1029,"")</f>
        <v/>
      </c>
      <c r="N1029" s="23" t="str">
        <f aca="false">IF(M1029&lt;&gt;"",SUMIF(J1029:J1058,J1029,K1029:K1058),"")</f>
        <v/>
      </c>
      <c r="O1029" s="23" t="str">
        <f aca="false">IF(M1029&lt;&gt;"",SUMIF(J1029:J1058,J1029,L1029:L1058),"")</f>
        <v/>
      </c>
      <c r="Q1029" s="20" t="str">
        <f aca="false">IF(A1029="PREÇO TOTAL (c/ taxa):",G1029,"")</f>
        <v/>
      </c>
      <c r="AC1029" s="22"/>
    </row>
    <row r="1030" customFormat="false" ht="14.05" hidden="false" customHeight="true" outlineLevel="0" collapsed="false">
      <c r="A1030" s="50" t="s">
        <v>257</v>
      </c>
      <c r="B1030" s="50"/>
      <c r="C1030" s="50"/>
      <c r="D1030" s="50"/>
      <c r="E1030" s="50"/>
      <c r="F1030" s="50"/>
      <c r="G1030" s="51" t="n">
        <v>1</v>
      </c>
      <c r="J1030" s="23" t="n">
        <f aca="false">IF(AND(A1030&lt;&gt;"",A1029=""),J1029+1,J1029)</f>
        <v>64</v>
      </c>
      <c r="K1030" s="23" t="str">
        <f aca="false">IF(C1030="M.O.",G1030,"")</f>
        <v/>
      </c>
      <c r="L1030" s="23" t="str">
        <f aca="false">IF(AND(F1030&lt;&gt;"",K1030=""),G1030,"")</f>
        <v/>
      </c>
      <c r="M1030" s="23" t="str">
        <f aca="false">IF(AND(E1030="",F1030="",D1030&lt;&gt;""),A1030,"")</f>
        <v/>
      </c>
      <c r="N1030" s="23" t="str">
        <f aca="false">IF(M1030&lt;&gt;"",SUMIF(J1030:J1059,J1030,K1030:K1059),"")</f>
        <v/>
      </c>
      <c r="O1030" s="23" t="str">
        <f aca="false">IF(M1030&lt;&gt;"",SUMIF(J1030:J1059,J1030,L1030:L1059),"")</f>
        <v/>
      </c>
      <c r="Q1030" s="20" t="str">
        <f aca="false">IF(A1030="PREÇO TOTAL (c/ taxa):",G1030,"")</f>
        <v/>
      </c>
      <c r="AC1030" s="22"/>
    </row>
    <row r="1031" customFormat="false" ht="14.05" hidden="false" customHeight="true" outlineLevel="0" collapsed="false">
      <c r="A1031" s="50" t="s">
        <v>258</v>
      </c>
      <c r="B1031" s="50"/>
      <c r="C1031" s="50"/>
      <c r="D1031" s="50"/>
      <c r="E1031" s="50"/>
      <c r="F1031" s="50"/>
      <c r="G1031" s="51" t="n">
        <f aca="false">TRUNC(G1030*G1029,2)</f>
        <v>945.89</v>
      </c>
      <c r="J1031" s="23" t="n">
        <f aca="false">IF(AND(A1031&lt;&gt;"",A1030=""),J1030+1,J1030)</f>
        <v>64</v>
      </c>
      <c r="K1031" s="23" t="str">
        <f aca="false">IF(C1031="M.O.",G1031,"")</f>
        <v/>
      </c>
      <c r="L1031" s="23" t="str">
        <f aca="false">IF(AND(F1031&lt;&gt;"",K1031=""),G1031,"")</f>
        <v/>
      </c>
      <c r="M1031" s="23" t="str">
        <f aca="false">IF(AND(E1031="",F1031="",D1031&lt;&gt;""),A1031,"")</f>
        <v/>
      </c>
      <c r="N1031" s="23" t="str">
        <f aca="false">IF(M1031&lt;&gt;"",SUMIF(J1031:J1060,J1031,K1031:K1060),"")</f>
        <v/>
      </c>
      <c r="O1031" s="23" t="str">
        <f aca="false">IF(M1031&lt;&gt;"",SUMIF(J1031:J1060,J1031,L1031:L1060),"")</f>
        <v/>
      </c>
      <c r="Q1031" s="20" t="n">
        <f aca="false">IF(A1031="PREÇO TOTAL (c/ taxa):",G1031,"")</f>
        <v>945.89</v>
      </c>
      <c r="AC1031" s="22"/>
    </row>
    <row r="1032" customFormat="false" ht="14.05" hidden="false" customHeight="true" outlineLevel="0" collapsed="false">
      <c r="A1032" s="52"/>
      <c r="B1032" s="52"/>
      <c r="C1032" s="52"/>
      <c r="D1032" s="52"/>
      <c r="E1032" s="52"/>
      <c r="F1032" s="52"/>
      <c r="G1032" s="52"/>
      <c r="J1032" s="23" t="n">
        <f aca="false">IF(AND(A1032&lt;&gt;"",A1031=""),J1031+1,J1031)</f>
        <v>64</v>
      </c>
      <c r="K1032" s="23" t="str">
        <f aca="false">IF(C1032="M.O.",G1032,"")</f>
        <v/>
      </c>
      <c r="L1032" s="23" t="str">
        <f aca="false">IF(AND(F1032&lt;&gt;"",K1032=""),G1032,"")</f>
        <v/>
      </c>
      <c r="M1032" s="23" t="str">
        <f aca="false">IF(AND(E1032="",F1032="",D1032&lt;&gt;""),A1032,"")</f>
        <v/>
      </c>
      <c r="N1032" s="23" t="str">
        <f aca="false">IF(M1032&lt;&gt;"",SUMIF(J1032:J1061,J1032,K1032:K1061),"")</f>
        <v/>
      </c>
      <c r="O1032" s="23" t="str">
        <f aca="false">IF(M1032&lt;&gt;"",SUMIF(J1032:J1061,J1032,L1032:L1061),"")</f>
        <v/>
      </c>
      <c r="Q1032" s="20" t="str">
        <f aca="false">IF(A1032="PREÇO TOTAL (c/ taxa):",G1032,"")</f>
        <v/>
      </c>
      <c r="AC1032" s="22"/>
    </row>
    <row r="1033" customFormat="false" ht="25.35" hidden="false" customHeight="true" outlineLevel="0" collapsed="false">
      <c r="A1033" s="44" t="s">
        <v>413</v>
      </c>
      <c r="B1033" s="44" t="s">
        <v>414</v>
      </c>
      <c r="C1033" s="45" t="s">
        <v>248</v>
      </c>
      <c r="D1033" s="45" t="s">
        <v>306</v>
      </c>
      <c r="E1033" s="46"/>
      <c r="F1033" s="47"/>
      <c r="G1033" s="47"/>
      <c r="J1033" s="23" t="n">
        <f aca="false">IF(AND(A1033&lt;&gt;"",A1032=""),J1032+1,J1032)</f>
        <v>65</v>
      </c>
      <c r="K1033" s="23" t="str">
        <f aca="false">IF(C1033="M.O.",G1033,"")</f>
        <v/>
      </c>
      <c r="L1033" s="23" t="str">
        <f aca="false">IF(AND(F1033&lt;&gt;"",K1033=""),G1033,"")</f>
        <v/>
      </c>
      <c r="M1033" s="23" t="str">
        <f aca="false">IF(AND(E1033="",F1033="",D1033&lt;&gt;""),A1033,"")</f>
        <v>04.01.06</v>
      </c>
      <c r="N1033" s="23" t="n">
        <f aca="false">IF(M1033&lt;&gt;"",SUMIF(J1033:J1062,J1033,K1033:K1062),"")</f>
        <v>0.77</v>
      </c>
      <c r="O1033" s="23" t="n">
        <f aca="false">IF(M1033&lt;&gt;"",SUMIF(J1033:J1062,J1033,L1033:L1062),"")</f>
        <v>310</v>
      </c>
      <c r="Q1033" s="20" t="str">
        <f aca="false">IF(A1033="PREÇO TOTAL (c/ taxa):",G1033,"")</f>
        <v/>
      </c>
      <c r="AC1033" s="22"/>
    </row>
    <row r="1034" customFormat="false" ht="14.05" hidden="false" customHeight="true" outlineLevel="0" collapsed="false">
      <c r="A1034" s="13" t="n">
        <v>6115</v>
      </c>
      <c r="B1034" s="48" t="str">
        <f aca="false">VLOOKUP(A1034,Insumos!$A$9:$E$160,2,FALSE())</f>
        <v>AJUDANTE</v>
      </c>
      <c r="C1034" s="49" t="str">
        <f aca="false">VLOOKUP(A1034,Insumos!$A$9:$E$160,3,FALSE())</f>
        <v>M.O.</v>
      </c>
      <c r="D1034" s="49" t="str">
        <f aca="false">VLOOKUP(A1034,Insumos!$A$9:$E$160,4,FALSE())</f>
        <v>H</v>
      </c>
      <c r="E1034" s="46" t="n">
        <v>0.1</v>
      </c>
      <c r="F1034" s="47" t="n">
        <f aca="false">VLOOKUP(A1034,Insumos!$A$9:$E$160,5,FALSE())</f>
        <v>7.72</v>
      </c>
      <c r="G1034" s="47" t="n">
        <f aca="false">TRUNC(E1034*F1034,2)</f>
        <v>0.77</v>
      </c>
      <c r="J1034" s="23" t="n">
        <f aca="false">IF(AND(A1034&lt;&gt;"",A1033=""),J1033+1,J1033)</f>
        <v>65</v>
      </c>
      <c r="K1034" s="23" t="n">
        <f aca="false">IF(C1034="M.O.",G1034,"")</f>
        <v>0.77</v>
      </c>
      <c r="L1034" s="23" t="str">
        <f aca="false">IF(AND(F1034&lt;&gt;"",K1034=""),G1034,"")</f>
        <v/>
      </c>
      <c r="M1034" s="23" t="str">
        <f aca="false">IF(AND(E1034="",F1034="",D1034&lt;&gt;""),A1034,"")</f>
        <v/>
      </c>
      <c r="N1034" s="23" t="str">
        <f aca="false">IF(M1034&lt;&gt;"",SUMIF(J1034:J1063,J1034,K1034:K1063),"")</f>
        <v/>
      </c>
      <c r="O1034" s="23" t="str">
        <f aca="false">IF(M1034&lt;&gt;"",SUMIF(J1034:J1063,J1034,L1034:L1063),"")</f>
        <v/>
      </c>
      <c r="Q1034" s="20" t="str">
        <f aca="false">IF(A1034="PREÇO TOTAL (c/ taxa):",G1034,"")</f>
        <v/>
      </c>
      <c r="AC1034" s="22"/>
    </row>
    <row r="1035" customFormat="false" ht="49.25" hidden="false" customHeight="true" outlineLevel="0" collapsed="false">
      <c r="A1035" s="13" t="s">
        <v>201</v>
      </c>
      <c r="B1035" s="48" t="str">
        <f aca="false">VLOOKUP(A1035,Insumos!$A$9:$E$160,2,FALSE())</f>
        <v>MANGUEIRA DE INCENDIO C/ CAPA TECIDO FIO POLIESTER TUBO INT BORRACHA TIPO 2, C/ UNIOES E EMPAT INT LATAO C/ ENG RAP E ANEIS EXP P/ EMP MANG COBRE D = 1 1/2 L = 15 M</v>
      </c>
      <c r="C1035" s="49" t="str">
        <f aca="false">VLOOKUP(A1035,Insumos!$A$9:$E$160,3,FALSE())</f>
        <v>MAT.</v>
      </c>
      <c r="D1035" s="49" t="str">
        <f aca="false">VLOOKUP(A1035,Insumos!$A$9:$E$160,4,FALSE())</f>
        <v>UN</v>
      </c>
      <c r="E1035" s="46" t="n">
        <v>1</v>
      </c>
      <c r="F1035" s="47" t="n">
        <f aca="false">VLOOKUP(A1035,Insumos!$A$9:$E$160,5,FALSE())</f>
        <v>310</v>
      </c>
      <c r="G1035" s="47" t="n">
        <f aca="false">TRUNC(E1035*F1035,2)</f>
        <v>310</v>
      </c>
      <c r="J1035" s="23" t="n">
        <f aca="false">IF(AND(A1035&lt;&gt;"",A1034=""),J1034+1,J1034)</f>
        <v>65</v>
      </c>
      <c r="K1035" s="23" t="str">
        <f aca="false">IF(C1035="M.O.",G1035,"")</f>
        <v/>
      </c>
      <c r="L1035" s="23" t="n">
        <f aca="false">IF(AND(F1035&lt;&gt;"",K1035=""),G1035,"")</f>
        <v>310</v>
      </c>
      <c r="M1035" s="23" t="str">
        <f aca="false">IF(AND(E1035="",F1035="",D1035&lt;&gt;""),A1035,"")</f>
        <v/>
      </c>
      <c r="N1035" s="23" t="str">
        <f aca="false">IF(M1035&lt;&gt;"",SUMIF(J1035:J1064,J1035,K1035:K1064),"")</f>
        <v/>
      </c>
      <c r="O1035" s="23" t="str">
        <f aca="false">IF(M1035&lt;&gt;"",SUMIF(J1035:J1064,J1035,L1035:L1064),"")</f>
        <v/>
      </c>
      <c r="Q1035" s="20" t="str">
        <f aca="false">IF(A1035="PREÇO TOTAL (c/ taxa):",G1035,"")</f>
        <v/>
      </c>
      <c r="AC1035" s="22"/>
    </row>
    <row r="1036" customFormat="false" ht="14.05" hidden="false" customHeight="true" outlineLevel="0" collapsed="false">
      <c r="A1036" s="50" t="s">
        <v>229</v>
      </c>
      <c r="B1036" s="50"/>
      <c r="C1036" s="50"/>
      <c r="D1036" s="50"/>
      <c r="E1036" s="50"/>
      <c r="F1036" s="50"/>
      <c r="G1036" s="51" t="n">
        <f aca="false">SUMIF(J987:J1035,J1036,K987:K1035)</f>
        <v>0.77</v>
      </c>
      <c r="J1036" s="23" t="n">
        <f aca="false">IF(AND(A1036&lt;&gt;"",A1035=""),J1035+1,J1035)</f>
        <v>65</v>
      </c>
      <c r="K1036" s="23" t="str">
        <f aca="false">IF(C1036="M.O.",G1036,"")</f>
        <v/>
      </c>
      <c r="L1036" s="23" t="str">
        <f aca="false">IF(AND(F1036&lt;&gt;"",K1036=""),G1036,"")</f>
        <v/>
      </c>
      <c r="M1036" s="23" t="str">
        <f aca="false">IF(AND(E1036="",F1036="",D1036&lt;&gt;""),A1036,"")</f>
        <v/>
      </c>
      <c r="N1036" s="23" t="str">
        <f aca="false">IF(M1036&lt;&gt;"",SUMIF(J1036:J1065,J1036,K1036:K1065),"")</f>
        <v/>
      </c>
      <c r="O1036" s="23" t="str">
        <f aca="false">IF(M1036&lt;&gt;"",SUMIF(J1036:J1065,J1036,L1036:L1065),"")</f>
        <v/>
      </c>
      <c r="Q1036" s="20" t="str">
        <f aca="false">IF(A1036="PREÇO TOTAL (c/ taxa):",G1036,"")</f>
        <v/>
      </c>
      <c r="AC1036" s="22"/>
    </row>
    <row r="1037" customFormat="false" ht="14.05" hidden="false" customHeight="true" outlineLevel="0" collapsed="false">
      <c r="A1037" s="50" t="s">
        <v>232</v>
      </c>
      <c r="B1037" s="50"/>
      <c r="C1037" s="50"/>
      <c r="D1037" s="50"/>
      <c r="E1037" s="50"/>
      <c r="F1037" s="50"/>
      <c r="G1037" s="51" t="n">
        <f aca="false">SUMIF(J988:J1036,J1037,L988:L1036)</f>
        <v>310</v>
      </c>
      <c r="J1037" s="23" t="n">
        <f aca="false">IF(AND(A1037&lt;&gt;"",A1036=""),J1036+1,J1036)</f>
        <v>65</v>
      </c>
      <c r="K1037" s="23" t="str">
        <f aca="false">IF(C1037="M.O.",G1037,"")</f>
        <v/>
      </c>
      <c r="L1037" s="23" t="str">
        <f aca="false">IF(AND(F1037&lt;&gt;"",K1037=""),G1037,"")</f>
        <v/>
      </c>
      <c r="M1037" s="23" t="str">
        <f aca="false">IF(AND(E1037="",F1037="",D1037&lt;&gt;""),A1037,"")</f>
        <v/>
      </c>
      <c r="N1037" s="23" t="str">
        <f aca="false">IF(M1037&lt;&gt;"",SUMIF(J1037:J1066,J1037,K1037:K1066),"")</f>
        <v/>
      </c>
      <c r="O1037" s="23" t="str">
        <f aca="false">IF(M1037&lt;&gt;"",SUMIF(J1037:J1066,J1037,L1037:L1066),"")</f>
        <v/>
      </c>
      <c r="Q1037" s="20" t="str">
        <f aca="false">IF(A1037="PREÇO TOTAL (c/ taxa):",G1037,"")</f>
        <v/>
      </c>
      <c r="AC1037" s="22"/>
    </row>
    <row r="1038" customFormat="false" ht="14.05" hidden="false" customHeight="true" outlineLevel="0" collapsed="false">
      <c r="A1038" s="50" t="s">
        <v>250</v>
      </c>
      <c r="B1038" s="50"/>
      <c r="C1038" s="50"/>
      <c r="D1038" s="50"/>
      <c r="E1038" s="50"/>
      <c r="F1038" s="50"/>
      <c r="G1038" s="51" t="n">
        <f aca="false">SUM(G1036:G1037)</f>
        <v>310.77</v>
      </c>
      <c r="J1038" s="23" t="n">
        <f aca="false">IF(AND(A1038&lt;&gt;"",A1037=""),J1037+1,J1037)</f>
        <v>65</v>
      </c>
      <c r="K1038" s="23" t="str">
        <f aca="false">IF(C1038="M.O.",G1038,"")</f>
        <v/>
      </c>
      <c r="L1038" s="23" t="str">
        <f aca="false">IF(AND(F1038&lt;&gt;"",K1038=""),G1038,"")</f>
        <v/>
      </c>
      <c r="M1038" s="23" t="str">
        <f aca="false">IF(AND(E1038="",F1038="",D1038&lt;&gt;""),A1038,"")</f>
        <v/>
      </c>
      <c r="N1038" s="23" t="str">
        <f aca="false">IF(M1038&lt;&gt;"",SUMIF(J1038:J1067,J1038,K1038:K1067),"")</f>
        <v/>
      </c>
      <c r="O1038" s="23" t="str">
        <f aca="false">IF(M1038&lt;&gt;"",SUMIF(J1038:J1067,J1038,L1038:L1067),"")</f>
        <v/>
      </c>
      <c r="Q1038" s="20" t="str">
        <f aca="false">IF(A1038="PREÇO TOTAL (c/ taxa):",G1038,"")</f>
        <v/>
      </c>
      <c r="AC1038" s="22"/>
    </row>
    <row r="1039" customFormat="false" ht="14.05" hidden="false" customHeight="true" outlineLevel="0" collapsed="false">
      <c r="A1039" s="50" t="s">
        <v>251</v>
      </c>
      <c r="B1039" s="50"/>
      <c r="C1039" s="50"/>
      <c r="D1039" s="50"/>
      <c r="E1039" s="50"/>
      <c r="F1039" s="50"/>
      <c r="G1039" s="51" t="n">
        <v>0</v>
      </c>
      <c r="J1039" s="23" t="n">
        <f aca="false">IF(AND(A1039&lt;&gt;"",A1038=""),J1038+1,J1038)</f>
        <v>65</v>
      </c>
      <c r="K1039" s="23" t="str">
        <f aca="false">IF(C1039="M.O.",G1039,"")</f>
        <v/>
      </c>
      <c r="L1039" s="23" t="str">
        <f aca="false">IF(AND(F1039&lt;&gt;"",K1039=""),G1039,"")</f>
        <v/>
      </c>
      <c r="M1039" s="23" t="str">
        <f aca="false">IF(AND(E1039="",F1039="",D1039&lt;&gt;""),A1039,"")</f>
        <v/>
      </c>
      <c r="N1039" s="23" t="str">
        <f aca="false">IF(M1039&lt;&gt;"",SUMIF(J1039:J1068,J1039,K1039:K1068),"")</f>
        <v/>
      </c>
      <c r="O1039" s="23" t="str">
        <f aca="false">IF(M1039&lt;&gt;"",SUMIF(J1039:J1068,J1039,L1039:L1068),"")</f>
        <v/>
      </c>
      <c r="Q1039" s="20" t="str">
        <f aca="false">IF(A1039="PREÇO TOTAL (c/ taxa):",G1039,"")</f>
        <v/>
      </c>
      <c r="AC1039" s="22"/>
    </row>
    <row r="1040" customFormat="false" ht="14.05" hidden="false" customHeight="true" outlineLevel="0" collapsed="false">
      <c r="A1040" s="50" t="s">
        <v>252</v>
      </c>
      <c r="B1040" s="50"/>
      <c r="C1040" s="50"/>
      <c r="D1040" s="50"/>
      <c r="E1040" s="50"/>
      <c r="F1040" s="50"/>
      <c r="G1040" s="51" t="n">
        <f aca="false">TRUNC(G1038*$G$9,2)</f>
        <v>78.32</v>
      </c>
      <c r="J1040" s="23" t="n">
        <f aca="false">IF(AND(A1040&lt;&gt;"",A1039=""),J1039+1,J1039)</f>
        <v>65</v>
      </c>
      <c r="K1040" s="23" t="str">
        <f aca="false">IF(C1040="M.O.",G1040,"")</f>
        <v/>
      </c>
      <c r="L1040" s="23" t="str">
        <f aca="false">IF(AND(F1040&lt;&gt;"",K1040=""),G1040,"")</f>
        <v/>
      </c>
      <c r="M1040" s="23" t="str">
        <f aca="false">IF(AND(E1040="",F1040="",D1040&lt;&gt;""),A1040,"")</f>
        <v/>
      </c>
      <c r="N1040" s="23" t="str">
        <f aca="false">IF(M1040&lt;&gt;"",SUMIF(J1040:J1069,J1040,K1040:K1069),"")</f>
        <v/>
      </c>
      <c r="O1040" s="23" t="str">
        <f aca="false">IF(M1040&lt;&gt;"",SUMIF(J1040:J1069,J1040,L1040:L1069),"")</f>
        <v/>
      </c>
      <c r="Q1040" s="20" t="str">
        <f aca="false">IF(A1040="PREÇO TOTAL (c/ taxa):",G1040,"")</f>
        <v/>
      </c>
      <c r="AC1040" s="22"/>
    </row>
    <row r="1041" customFormat="false" ht="14.05" hidden="false" customHeight="true" outlineLevel="0" collapsed="false">
      <c r="A1041" s="50" t="s">
        <v>253</v>
      </c>
      <c r="B1041" s="50"/>
      <c r="C1041" s="50"/>
      <c r="D1041" s="50"/>
      <c r="E1041" s="50"/>
      <c r="F1041" s="50"/>
      <c r="G1041" s="51" t="n">
        <v>0</v>
      </c>
      <c r="J1041" s="23" t="n">
        <f aca="false">IF(AND(A1041&lt;&gt;"",A1040=""),J1040+1,J1040)</f>
        <v>65</v>
      </c>
      <c r="K1041" s="23" t="str">
        <f aca="false">IF(C1041="M.O.",G1041,"")</f>
        <v/>
      </c>
      <c r="L1041" s="23" t="str">
        <f aca="false">IF(AND(F1041&lt;&gt;"",K1041=""),G1041,"")</f>
        <v/>
      </c>
      <c r="M1041" s="23" t="str">
        <f aca="false">IF(AND(E1041="",F1041="",D1041&lt;&gt;""),A1041,"")</f>
        <v/>
      </c>
      <c r="N1041" s="23" t="str">
        <f aca="false">IF(M1041&lt;&gt;"",SUMIF(J1041:J1070,J1041,K1041:K1070),"")</f>
        <v/>
      </c>
      <c r="O1041" s="23" t="str">
        <f aca="false">IF(M1041&lt;&gt;"",SUMIF(J1041:J1070,J1041,L1041:L1070),"")</f>
        <v/>
      </c>
      <c r="Q1041" s="20" t="str">
        <f aca="false">IF(A1041="PREÇO TOTAL (c/ taxa):",G1041,"")</f>
        <v/>
      </c>
      <c r="AC1041" s="22"/>
    </row>
    <row r="1042" customFormat="false" ht="14.05" hidden="false" customHeight="true" outlineLevel="0" collapsed="false">
      <c r="A1042" s="50" t="s">
        <v>254</v>
      </c>
      <c r="B1042" s="50"/>
      <c r="C1042" s="50"/>
      <c r="D1042" s="50"/>
      <c r="E1042" s="50"/>
      <c r="F1042" s="50"/>
      <c r="G1042" s="51" t="n">
        <f aca="false">SUM(G1039:G1041)</f>
        <v>78.32</v>
      </c>
      <c r="J1042" s="23" t="n">
        <f aca="false">IF(AND(A1042&lt;&gt;"",A1041=""),J1041+1,J1041)</f>
        <v>65</v>
      </c>
      <c r="K1042" s="23" t="str">
        <f aca="false">IF(C1042="M.O.",G1042,"")</f>
        <v/>
      </c>
      <c r="L1042" s="23" t="str">
        <f aca="false">IF(AND(F1042&lt;&gt;"",K1042=""),G1042,"")</f>
        <v/>
      </c>
      <c r="M1042" s="23" t="str">
        <f aca="false">IF(AND(E1042="",F1042="",D1042&lt;&gt;""),A1042,"")</f>
        <v/>
      </c>
      <c r="N1042" s="23" t="str">
        <f aca="false">IF(M1042&lt;&gt;"",SUMIF(J1042:J1071,J1042,K1042:K1071),"")</f>
        <v/>
      </c>
      <c r="O1042" s="23" t="str">
        <f aca="false">IF(M1042&lt;&gt;"",SUMIF(J1042:J1071,J1042,L1042:L1071),"")</f>
        <v/>
      </c>
      <c r="Q1042" s="20" t="str">
        <f aca="false">IF(A1042="PREÇO TOTAL (c/ taxa):",G1042,"")</f>
        <v/>
      </c>
      <c r="AC1042" s="22"/>
    </row>
    <row r="1043" customFormat="false" ht="14.05" hidden="false" customHeight="true" outlineLevel="0" collapsed="false">
      <c r="A1043" s="50" t="s">
        <v>256</v>
      </c>
      <c r="B1043" s="50"/>
      <c r="C1043" s="50"/>
      <c r="D1043" s="50"/>
      <c r="E1043" s="50"/>
      <c r="F1043" s="50"/>
      <c r="G1043" s="51" t="n">
        <f aca="false">G1038+G1042</f>
        <v>389.09</v>
      </c>
      <c r="J1043" s="23" t="n">
        <f aca="false">IF(AND(A1043&lt;&gt;"",A1042=""),J1042+1,J1042)</f>
        <v>65</v>
      </c>
      <c r="K1043" s="23" t="str">
        <f aca="false">IF(C1043="M.O.",G1043,"")</f>
        <v/>
      </c>
      <c r="L1043" s="23" t="str">
        <f aca="false">IF(AND(F1043&lt;&gt;"",K1043=""),G1043,"")</f>
        <v/>
      </c>
      <c r="M1043" s="23" t="str">
        <f aca="false">IF(AND(E1043="",F1043="",D1043&lt;&gt;""),A1043,"")</f>
        <v/>
      </c>
      <c r="N1043" s="23" t="str">
        <f aca="false">IF(M1043&lt;&gt;"",SUMIF(J1043:J1072,J1043,K1043:K1072),"")</f>
        <v/>
      </c>
      <c r="O1043" s="23" t="str">
        <f aca="false">IF(M1043&lt;&gt;"",SUMIF(J1043:J1072,J1043,L1043:L1072),"")</f>
        <v/>
      </c>
      <c r="Q1043" s="20" t="str">
        <f aca="false">IF(A1043="PREÇO TOTAL (c/ taxa):",G1043,"")</f>
        <v/>
      </c>
      <c r="AC1043" s="22"/>
    </row>
    <row r="1044" customFormat="false" ht="14.05" hidden="false" customHeight="true" outlineLevel="0" collapsed="false">
      <c r="A1044" s="50" t="s">
        <v>257</v>
      </c>
      <c r="B1044" s="50"/>
      <c r="C1044" s="50"/>
      <c r="D1044" s="50"/>
      <c r="E1044" s="50"/>
      <c r="F1044" s="50"/>
      <c r="G1044" s="51" t="n">
        <v>10</v>
      </c>
      <c r="J1044" s="23" t="n">
        <f aca="false">IF(AND(A1044&lt;&gt;"",A1043=""),J1043+1,J1043)</f>
        <v>65</v>
      </c>
      <c r="K1044" s="23" t="str">
        <f aca="false">IF(C1044="M.O.",G1044,"")</f>
        <v/>
      </c>
      <c r="L1044" s="23" t="str">
        <f aca="false">IF(AND(F1044&lt;&gt;"",K1044=""),G1044,"")</f>
        <v/>
      </c>
      <c r="M1044" s="23" t="str">
        <f aca="false">IF(AND(E1044="",F1044="",D1044&lt;&gt;""),A1044,"")</f>
        <v/>
      </c>
      <c r="N1044" s="23" t="str">
        <f aca="false">IF(M1044&lt;&gt;"",SUMIF(J1044:J1073,J1044,K1044:K1073),"")</f>
        <v/>
      </c>
      <c r="O1044" s="23" t="str">
        <f aca="false">IF(M1044&lt;&gt;"",SUMIF(J1044:J1073,J1044,L1044:L1073),"")</f>
        <v/>
      </c>
      <c r="Q1044" s="20" t="str">
        <f aca="false">IF(A1044="PREÇO TOTAL (c/ taxa):",G1044,"")</f>
        <v/>
      </c>
      <c r="AC1044" s="22"/>
    </row>
    <row r="1045" customFormat="false" ht="14.05" hidden="false" customHeight="true" outlineLevel="0" collapsed="false">
      <c r="A1045" s="50" t="s">
        <v>258</v>
      </c>
      <c r="B1045" s="50"/>
      <c r="C1045" s="50"/>
      <c r="D1045" s="50"/>
      <c r="E1045" s="50"/>
      <c r="F1045" s="50"/>
      <c r="G1045" s="51" t="n">
        <f aca="false">TRUNC(G1044*G1043,2)</f>
        <v>3890.9</v>
      </c>
      <c r="J1045" s="23" t="n">
        <f aca="false">IF(AND(A1045&lt;&gt;"",A1044=""),J1044+1,J1044)</f>
        <v>65</v>
      </c>
      <c r="K1045" s="23" t="str">
        <f aca="false">IF(C1045="M.O.",G1045,"")</f>
        <v/>
      </c>
      <c r="L1045" s="23" t="str">
        <f aca="false">IF(AND(F1045&lt;&gt;"",K1045=""),G1045,"")</f>
        <v/>
      </c>
      <c r="M1045" s="23" t="str">
        <f aca="false">IF(AND(E1045="",F1045="",D1045&lt;&gt;""),A1045,"")</f>
        <v/>
      </c>
      <c r="N1045" s="23" t="str">
        <f aca="false">IF(M1045&lt;&gt;"",SUMIF(J1045:J1074,J1045,K1045:K1074),"")</f>
        <v/>
      </c>
      <c r="O1045" s="23" t="str">
        <f aca="false">IF(M1045&lt;&gt;"",SUMIF(J1045:J1074,J1045,L1045:L1074),"")</f>
        <v/>
      </c>
      <c r="Q1045" s="20" t="n">
        <f aca="false">IF(A1045="PREÇO TOTAL (c/ taxa):",G1045,"")</f>
        <v>3890.9</v>
      </c>
      <c r="AC1045" s="22"/>
    </row>
    <row r="1046" customFormat="false" ht="14.05" hidden="false" customHeight="true" outlineLevel="0" collapsed="false">
      <c r="A1046" s="52"/>
      <c r="B1046" s="52"/>
      <c r="C1046" s="52"/>
      <c r="D1046" s="52"/>
      <c r="E1046" s="52"/>
      <c r="F1046" s="52"/>
      <c r="G1046" s="52"/>
      <c r="J1046" s="23" t="n">
        <f aca="false">IF(AND(A1046&lt;&gt;"",A1045=""),J1045+1,J1045)</f>
        <v>65</v>
      </c>
      <c r="K1046" s="23" t="str">
        <f aca="false">IF(C1046="M.O.",G1046,"")</f>
        <v/>
      </c>
      <c r="L1046" s="23" t="str">
        <f aca="false">IF(AND(F1046&lt;&gt;"",K1046=""),G1046,"")</f>
        <v/>
      </c>
      <c r="M1046" s="23" t="str">
        <f aca="false">IF(AND(E1046="",F1046="",D1046&lt;&gt;""),A1046,"")</f>
        <v/>
      </c>
      <c r="N1046" s="23" t="str">
        <f aca="false">IF(M1046&lt;&gt;"",SUMIF(J1046:J1075,J1046,K1046:K1075),"")</f>
        <v/>
      </c>
      <c r="O1046" s="23" t="str">
        <f aca="false">IF(M1046&lt;&gt;"",SUMIF(J1046:J1075,J1046,L1046:L1075),"")</f>
        <v/>
      </c>
      <c r="Q1046" s="20" t="str">
        <f aca="false">IF(A1046="PREÇO TOTAL (c/ taxa):",G1046,"")</f>
        <v/>
      </c>
      <c r="AC1046" s="22"/>
    </row>
    <row r="1047" customFormat="false" ht="25.35" hidden="false" customHeight="true" outlineLevel="0" collapsed="false">
      <c r="A1047" s="44" t="s">
        <v>415</v>
      </c>
      <c r="B1047" s="44" t="s">
        <v>416</v>
      </c>
      <c r="C1047" s="45" t="s">
        <v>248</v>
      </c>
      <c r="D1047" s="45" t="s">
        <v>306</v>
      </c>
      <c r="E1047" s="46"/>
      <c r="F1047" s="47"/>
      <c r="G1047" s="47"/>
      <c r="J1047" s="23" t="n">
        <f aca="false">IF(AND(A1047&lt;&gt;"",A1046=""),J1046+1,J1046)</f>
        <v>66</v>
      </c>
      <c r="K1047" s="23" t="str">
        <f aca="false">IF(C1047="M.O.",G1047,"")</f>
        <v/>
      </c>
      <c r="L1047" s="23" t="str">
        <f aca="false">IF(AND(F1047&lt;&gt;"",K1047=""),G1047,"")</f>
        <v/>
      </c>
      <c r="M1047" s="23" t="str">
        <f aca="false">IF(AND(E1047="",F1047="",D1047&lt;&gt;""),A1047,"")</f>
        <v>04.01.07</v>
      </c>
      <c r="N1047" s="23" t="n">
        <f aca="false">IF(M1047&lt;&gt;"",SUMIF(J1047:J1076,J1047,K1047:K1076),"")</f>
        <v>0.77</v>
      </c>
      <c r="O1047" s="23" t="n">
        <f aca="false">IF(M1047&lt;&gt;"",SUMIF(J1047:J1076,J1047,L1047:L1076),"")</f>
        <v>126.83</v>
      </c>
      <c r="Q1047" s="20" t="str">
        <f aca="false">IF(A1047="PREÇO TOTAL (c/ taxa):",G1047,"")</f>
        <v/>
      </c>
      <c r="AC1047" s="22"/>
    </row>
    <row r="1048" customFormat="false" ht="25.35" hidden="false" customHeight="true" outlineLevel="0" collapsed="false">
      <c r="A1048" s="13" t="n">
        <v>20969</v>
      </c>
      <c r="B1048" s="48" t="str">
        <f aca="false">VLOOKUP(A1048,Insumos!$A$9:$E$160,2,FALSE())</f>
        <v>ESGUICHO EM LATAO JATO NEBLINA P/ INSTALACAO PREDIAL COMBATE A INCENDIO ENGATE RAPIDO 1 1/2"</v>
      </c>
      <c r="C1048" s="49" t="str">
        <f aca="false">VLOOKUP(A1048,Insumos!$A$9:$E$160,3,FALSE())</f>
        <v>MAT.</v>
      </c>
      <c r="D1048" s="49" t="str">
        <f aca="false">VLOOKUP(A1048,Insumos!$A$9:$E$160,4,FALSE())</f>
        <v>UN</v>
      </c>
      <c r="E1048" s="46" t="n">
        <v>1</v>
      </c>
      <c r="F1048" s="47" t="n">
        <f aca="false">VLOOKUP(A1048,Insumos!$A$9:$E$160,5,FALSE())</f>
        <v>126.83</v>
      </c>
      <c r="G1048" s="47" t="n">
        <f aca="false">TRUNC(E1048*F1048,2)</f>
        <v>126.83</v>
      </c>
      <c r="J1048" s="23" t="n">
        <f aca="false">IF(AND(A1048&lt;&gt;"",A1047=""),J1047+1,J1047)</f>
        <v>66</v>
      </c>
      <c r="K1048" s="23" t="str">
        <f aca="false">IF(C1048="M.O.",G1048,"")</f>
        <v/>
      </c>
      <c r="L1048" s="23" t="n">
        <f aca="false">IF(AND(F1048&lt;&gt;"",K1048=""),G1048,"")</f>
        <v>126.83</v>
      </c>
      <c r="M1048" s="23" t="str">
        <f aca="false">IF(AND(E1048="",F1048="",D1048&lt;&gt;""),A1048,"")</f>
        <v/>
      </c>
      <c r="N1048" s="23" t="str">
        <f aca="false">IF(M1048&lt;&gt;"",SUMIF(J1048:J1077,J1048,K1048:K1077),"")</f>
        <v/>
      </c>
      <c r="O1048" s="23" t="str">
        <f aca="false">IF(M1048&lt;&gt;"",SUMIF(J1048:J1077,J1048,L1048:L1077),"")</f>
        <v/>
      </c>
      <c r="Q1048" s="20" t="str">
        <f aca="false">IF(A1048="PREÇO TOTAL (c/ taxa):",G1048,"")</f>
        <v/>
      </c>
      <c r="AC1048" s="22"/>
    </row>
    <row r="1049" customFormat="false" ht="14.05" hidden="false" customHeight="true" outlineLevel="0" collapsed="false">
      <c r="A1049" s="13" t="n">
        <v>6115</v>
      </c>
      <c r="B1049" s="48" t="str">
        <f aca="false">VLOOKUP(A1049,Insumos!$A$9:$E$160,2,FALSE())</f>
        <v>AJUDANTE</v>
      </c>
      <c r="C1049" s="49" t="str">
        <f aca="false">VLOOKUP(A1049,Insumos!$A$9:$E$160,3,FALSE())</f>
        <v>M.O.</v>
      </c>
      <c r="D1049" s="49" t="str">
        <f aca="false">VLOOKUP(A1049,Insumos!$A$9:$E$160,4,FALSE())</f>
        <v>H</v>
      </c>
      <c r="E1049" s="46" t="n">
        <v>0.1</v>
      </c>
      <c r="F1049" s="47" t="n">
        <f aca="false">VLOOKUP(A1049,Insumos!$A$9:$E$160,5,FALSE())</f>
        <v>7.72</v>
      </c>
      <c r="G1049" s="47" t="n">
        <f aca="false">TRUNC(E1049*F1049,2)</f>
        <v>0.77</v>
      </c>
      <c r="J1049" s="23" t="n">
        <f aca="false">IF(AND(A1049&lt;&gt;"",A1048=""),J1048+1,J1048)</f>
        <v>66</v>
      </c>
      <c r="K1049" s="23" t="n">
        <f aca="false">IF(C1049="M.O.",G1049,"")</f>
        <v>0.77</v>
      </c>
      <c r="L1049" s="23" t="str">
        <f aca="false">IF(AND(F1049&lt;&gt;"",K1049=""),G1049,"")</f>
        <v/>
      </c>
      <c r="M1049" s="23" t="str">
        <f aca="false">IF(AND(E1049="",F1049="",D1049&lt;&gt;""),A1049,"")</f>
        <v/>
      </c>
      <c r="N1049" s="23" t="str">
        <f aca="false">IF(M1049&lt;&gt;"",SUMIF(J1049:J1078,J1049,K1049:K1078),"")</f>
        <v/>
      </c>
      <c r="O1049" s="23" t="str">
        <f aca="false">IF(M1049&lt;&gt;"",SUMIF(J1049:J1078,J1049,L1049:L1078),"")</f>
        <v/>
      </c>
      <c r="Q1049" s="20" t="str">
        <f aca="false">IF(A1049="PREÇO TOTAL (c/ taxa):",G1049,"")</f>
        <v/>
      </c>
      <c r="AC1049" s="22"/>
    </row>
    <row r="1050" customFormat="false" ht="14.05" hidden="false" customHeight="true" outlineLevel="0" collapsed="false">
      <c r="A1050" s="50" t="s">
        <v>229</v>
      </c>
      <c r="B1050" s="50"/>
      <c r="C1050" s="50"/>
      <c r="D1050" s="50"/>
      <c r="E1050" s="50"/>
      <c r="F1050" s="50"/>
      <c r="G1050" s="51" t="n">
        <f aca="false">SUMIF(J1001:J1049,J1050,K1001:K1049)</f>
        <v>0.77</v>
      </c>
      <c r="J1050" s="23" t="n">
        <f aca="false">IF(AND(A1050&lt;&gt;"",A1049=""),J1049+1,J1049)</f>
        <v>66</v>
      </c>
      <c r="K1050" s="23" t="str">
        <f aca="false">IF(C1050="M.O.",G1050,"")</f>
        <v/>
      </c>
      <c r="L1050" s="23" t="str">
        <f aca="false">IF(AND(F1050&lt;&gt;"",K1050=""),G1050,"")</f>
        <v/>
      </c>
      <c r="M1050" s="23" t="str">
        <f aca="false">IF(AND(E1050="",F1050="",D1050&lt;&gt;""),A1050,"")</f>
        <v/>
      </c>
      <c r="N1050" s="23" t="str">
        <f aca="false">IF(M1050&lt;&gt;"",SUMIF(J1050:J1079,J1050,K1050:K1079),"")</f>
        <v/>
      </c>
      <c r="O1050" s="23" t="str">
        <f aca="false">IF(M1050&lt;&gt;"",SUMIF(J1050:J1079,J1050,L1050:L1079),"")</f>
        <v/>
      </c>
      <c r="Q1050" s="20" t="str">
        <f aca="false">IF(A1050="PREÇO TOTAL (c/ taxa):",G1050,"")</f>
        <v/>
      </c>
      <c r="AC1050" s="22"/>
    </row>
    <row r="1051" customFormat="false" ht="14.05" hidden="false" customHeight="true" outlineLevel="0" collapsed="false">
      <c r="A1051" s="50" t="s">
        <v>232</v>
      </c>
      <c r="B1051" s="50"/>
      <c r="C1051" s="50"/>
      <c r="D1051" s="50"/>
      <c r="E1051" s="50"/>
      <c r="F1051" s="50"/>
      <c r="G1051" s="51" t="n">
        <f aca="false">SUMIF(J1002:J1050,J1051,L1002:L1050)</f>
        <v>126.83</v>
      </c>
      <c r="J1051" s="23" t="n">
        <f aca="false">IF(AND(A1051&lt;&gt;"",A1050=""),J1050+1,J1050)</f>
        <v>66</v>
      </c>
      <c r="K1051" s="23" t="str">
        <f aca="false">IF(C1051="M.O.",G1051,"")</f>
        <v/>
      </c>
      <c r="L1051" s="23" t="str">
        <f aca="false">IF(AND(F1051&lt;&gt;"",K1051=""),G1051,"")</f>
        <v/>
      </c>
      <c r="M1051" s="23" t="str">
        <f aca="false">IF(AND(E1051="",F1051="",D1051&lt;&gt;""),A1051,"")</f>
        <v/>
      </c>
      <c r="N1051" s="23" t="str">
        <f aca="false">IF(M1051&lt;&gt;"",SUMIF(J1051:J1080,J1051,K1051:K1080),"")</f>
        <v/>
      </c>
      <c r="O1051" s="23" t="str">
        <f aca="false">IF(M1051&lt;&gt;"",SUMIF(J1051:J1080,J1051,L1051:L1080),"")</f>
        <v/>
      </c>
      <c r="Q1051" s="20" t="str">
        <f aca="false">IF(A1051="PREÇO TOTAL (c/ taxa):",G1051,"")</f>
        <v/>
      </c>
      <c r="AC1051" s="22"/>
    </row>
    <row r="1052" customFormat="false" ht="14.05" hidden="false" customHeight="true" outlineLevel="0" collapsed="false">
      <c r="A1052" s="50" t="s">
        <v>250</v>
      </c>
      <c r="B1052" s="50"/>
      <c r="C1052" s="50"/>
      <c r="D1052" s="50"/>
      <c r="E1052" s="50"/>
      <c r="F1052" s="50"/>
      <c r="G1052" s="51" t="n">
        <f aca="false">SUM(G1050:G1051)</f>
        <v>127.6</v>
      </c>
      <c r="J1052" s="23" t="n">
        <f aca="false">IF(AND(A1052&lt;&gt;"",A1051=""),J1051+1,J1051)</f>
        <v>66</v>
      </c>
      <c r="K1052" s="23" t="str">
        <f aca="false">IF(C1052="M.O.",G1052,"")</f>
        <v/>
      </c>
      <c r="L1052" s="23" t="str">
        <f aca="false">IF(AND(F1052&lt;&gt;"",K1052=""),G1052,"")</f>
        <v/>
      </c>
      <c r="M1052" s="23" t="str">
        <f aca="false">IF(AND(E1052="",F1052="",D1052&lt;&gt;""),A1052,"")</f>
        <v/>
      </c>
      <c r="N1052" s="23" t="str">
        <f aca="false">IF(M1052&lt;&gt;"",SUMIF(J1052:J1081,J1052,K1052:K1081),"")</f>
        <v/>
      </c>
      <c r="O1052" s="23" t="str">
        <f aca="false">IF(M1052&lt;&gt;"",SUMIF(J1052:J1081,J1052,L1052:L1081),"")</f>
        <v/>
      </c>
      <c r="Q1052" s="20" t="str">
        <f aca="false">IF(A1052="PREÇO TOTAL (c/ taxa):",G1052,"")</f>
        <v/>
      </c>
      <c r="AC1052" s="22"/>
    </row>
    <row r="1053" customFormat="false" ht="14.05" hidden="false" customHeight="true" outlineLevel="0" collapsed="false">
      <c r="A1053" s="50" t="s">
        <v>251</v>
      </c>
      <c r="B1053" s="50"/>
      <c r="C1053" s="50"/>
      <c r="D1053" s="50"/>
      <c r="E1053" s="50"/>
      <c r="F1053" s="50"/>
      <c r="G1053" s="51" t="n">
        <v>0</v>
      </c>
      <c r="J1053" s="23" t="n">
        <f aca="false">IF(AND(A1053&lt;&gt;"",A1052=""),J1052+1,J1052)</f>
        <v>66</v>
      </c>
      <c r="K1053" s="23" t="str">
        <f aca="false">IF(C1053="M.O.",G1053,"")</f>
        <v/>
      </c>
      <c r="L1053" s="23" t="str">
        <f aca="false">IF(AND(F1053&lt;&gt;"",K1053=""),G1053,"")</f>
        <v/>
      </c>
      <c r="M1053" s="23" t="str">
        <f aca="false">IF(AND(E1053="",F1053="",D1053&lt;&gt;""),A1053,"")</f>
        <v/>
      </c>
      <c r="N1053" s="23" t="str">
        <f aca="false">IF(M1053&lt;&gt;"",SUMIF(J1053:J1082,J1053,K1053:K1082),"")</f>
        <v/>
      </c>
      <c r="O1053" s="23" t="str">
        <f aca="false">IF(M1053&lt;&gt;"",SUMIF(J1053:J1082,J1053,L1053:L1082),"")</f>
        <v/>
      </c>
      <c r="Q1053" s="20" t="str">
        <f aca="false">IF(A1053="PREÇO TOTAL (c/ taxa):",G1053,"")</f>
        <v/>
      </c>
      <c r="AC1053" s="22"/>
    </row>
    <row r="1054" customFormat="false" ht="14.05" hidden="false" customHeight="true" outlineLevel="0" collapsed="false">
      <c r="A1054" s="50" t="s">
        <v>252</v>
      </c>
      <c r="B1054" s="50"/>
      <c r="C1054" s="50"/>
      <c r="D1054" s="50"/>
      <c r="E1054" s="50"/>
      <c r="F1054" s="50"/>
      <c r="G1054" s="51" t="n">
        <f aca="false">TRUNC(G1052*$G$9,2)</f>
        <v>32.15</v>
      </c>
      <c r="J1054" s="23" t="n">
        <f aca="false">IF(AND(A1054&lt;&gt;"",A1053=""),J1053+1,J1053)</f>
        <v>66</v>
      </c>
      <c r="K1054" s="23" t="str">
        <f aca="false">IF(C1054="M.O.",G1054,"")</f>
        <v/>
      </c>
      <c r="L1054" s="23" t="str">
        <f aca="false">IF(AND(F1054&lt;&gt;"",K1054=""),G1054,"")</f>
        <v/>
      </c>
      <c r="M1054" s="23" t="str">
        <f aca="false">IF(AND(E1054="",F1054="",D1054&lt;&gt;""),A1054,"")</f>
        <v/>
      </c>
      <c r="N1054" s="23" t="str">
        <f aca="false">IF(M1054&lt;&gt;"",SUMIF(J1054:J1083,J1054,K1054:K1083),"")</f>
        <v/>
      </c>
      <c r="O1054" s="23" t="str">
        <f aca="false">IF(M1054&lt;&gt;"",SUMIF(J1054:J1083,J1054,L1054:L1083),"")</f>
        <v/>
      </c>
      <c r="Q1054" s="20" t="str">
        <f aca="false">IF(A1054="PREÇO TOTAL (c/ taxa):",G1054,"")</f>
        <v/>
      </c>
      <c r="AC1054" s="22"/>
    </row>
    <row r="1055" customFormat="false" ht="14.05" hidden="false" customHeight="true" outlineLevel="0" collapsed="false">
      <c r="A1055" s="50" t="s">
        <v>253</v>
      </c>
      <c r="B1055" s="50"/>
      <c r="C1055" s="50"/>
      <c r="D1055" s="50"/>
      <c r="E1055" s="50"/>
      <c r="F1055" s="50"/>
      <c r="G1055" s="51" t="n">
        <v>0</v>
      </c>
      <c r="J1055" s="23" t="n">
        <f aca="false">IF(AND(A1055&lt;&gt;"",A1054=""),J1054+1,J1054)</f>
        <v>66</v>
      </c>
      <c r="K1055" s="23" t="str">
        <f aca="false">IF(C1055="M.O.",G1055,"")</f>
        <v/>
      </c>
      <c r="L1055" s="23" t="str">
        <f aca="false">IF(AND(F1055&lt;&gt;"",K1055=""),G1055,"")</f>
        <v/>
      </c>
      <c r="M1055" s="23" t="str">
        <f aca="false">IF(AND(E1055="",F1055="",D1055&lt;&gt;""),A1055,"")</f>
        <v/>
      </c>
      <c r="N1055" s="23" t="str">
        <f aca="false">IF(M1055&lt;&gt;"",SUMIF(J1055:J1084,J1055,K1055:K1084),"")</f>
        <v/>
      </c>
      <c r="O1055" s="23" t="str">
        <f aca="false">IF(M1055&lt;&gt;"",SUMIF(J1055:J1084,J1055,L1055:L1084),"")</f>
        <v/>
      </c>
      <c r="Q1055" s="20" t="str">
        <f aca="false">IF(A1055="PREÇO TOTAL (c/ taxa):",G1055,"")</f>
        <v/>
      </c>
      <c r="AC1055" s="22"/>
    </row>
    <row r="1056" customFormat="false" ht="14.05" hidden="false" customHeight="true" outlineLevel="0" collapsed="false">
      <c r="A1056" s="50" t="s">
        <v>254</v>
      </c>
      <c r="B1056" s="50"/>
      <c r="C1056" s="50"/>
      <c r="D1056" s="50"/>
      <c r="E1056" s="50"/>
      <c r="F1056" s="50"/>
      <c r="G1056" s="51" t="n">
        <f aca="false">SUM(G1053:G1055)</f>
        <v>32.15</v>
      </c>
      <c r="J1056" s="23" t="n">
        <f aca="false">IF(AND(A1056&lt;&gt;"",A1055=""),J1055+1,J1055)</f>
        <v>66</v>
      </c>
      <c r="K1056" s="23" t="str">
        <f aca="false">IF(C1056="M.O.",G1056,"")</f>
        <v/>
      </c>
      <c r="L1056" s="23" t="str">
        <f aca="false">IF(AND(F1056&lt;&gt;"",K1056=""),G1056,"")</f>
        <v/>
      </c>
      <c r="M1056" s="23" t="str">
        <f aca="false">IF(AND(E1056="",F1056="",D1056&lt;&gt;""),A1056,"")</f>
        <v/>
      </c>
      <c r="N1056" s="23" t="str">
        <f aca="false">IF(M1056&lt;&gt;"",SUMIF(J1056:J1085,J1056,K1056:K1085),"")</f>
        <v/>
      </c>
      <c r="O1056" s="23" t="str">
        <f aca="false">IF(M1056&lt;&gt;"",SUMIF(J1056:J1085,J1056,L1056:L1085),"")</f>
        <v/>
      </c>
      <c r="Q1056" s="20" t="str">
        <f aca="false">IF(A1056="PREÇO TOTAL (c/ taxa):",G1056,"")</f>
        <v/>
      </c>
      <c r="AC1056" s="22"/>
    </row>
    <row r="1057" customFormat="false" ht="14.05" hidden="false" customHeight="true" outlineLevel="0" collapsed="false">
      <c r="A1057" s="50" t="s">
        <v>256</v>
      </c>
      <c r="B1057" s="50"/>
      <c r="C1057" s="50"/>
      <c r="D1057" s="50"/>
      <c r="E1057" s="50"/>
      <c r="F1057" s="50"/>
      <c r="G1057" s="51" t="n">
        <f aca="false">G1052+G1056</f>
        <v>159.75</v>
      </c>
      <c r="J1057" s="23" t="n">
        <f aca="false">IF(AND(A1057&lt;&gt;"",A1056=""),J1056+1,J1056)</f>
        <v>66</v>
      </c>
      <c r="K1057" s="23" t="str">
        <f aca="false">IF(C1057="M.O.",G1057,"")</f>
        <v/>
      </c>
      <c r="L1057" s="23" t="str">
        <f aca="false">IF(AND(F1057&lt;&gt;"",K1057=""),G1057,"")</f>
        <v/>
      </c>
      <c r="M1057" s="23" t="str">
        <f aca="false">IF(AND(E1057="",F1057="",D1057&lt;&gt;""),A1057,"")</f>
        <v/>
      </c>
      <c r="N1057" s="23" t="str">
        <f aca="false">IF(M1057&lt;&gt;"",SUMIF(J1057:J1086,J1057,K1057:K1086),"")</f>
        <v/>
      </c>
      <c r="O1057" s="23" t="str">
        <f aca="false">IF(M1057&lt;&gt;"",SUMIF(J1057:J1086,J1057,L1057:L1086),"")</f>
        <v/>
      </c>
      <c r="Q1057" s="20" t="str">
        <f aca="false">IF(A1057="PREÇO TOTAL (c/ taxa):",G1057,"")</f>
        <v/>
      </c>
      <c r="AC1057" s="22"/>
    </row>
    <row r="1058" customFormat="false" ht="14.05" hidden="false" customHeight="true" outlineLevel="0" collapsed="false">
      <c r="A1058" s="50" t="s">
        <v>257</v>
      </c>
      <c r="B1058" s="50"/>
      <c r="C1058" s="50"/>
      <c r="D1058" s="50"/>
      <c r="E1058" s="50"/>
      <c r="F1058" s="50"/>
      <c r="G1058" s="51" t="n">
        <v>7</v>
      </c>
      <c r="J1058" s="23" t="n">
        <f aca="false">IF(AND(A1058&lt;&gt;"",A1057=""),J1057+1,J1057)</f>
        <v>66</v>
      </c>
      <c r="K1058" s="23" t="str">
        <f aca="false">IF(C1058="M.O.",G1058,"")</f>
        <v/>
      </c>
      <c r="L1058" s="23" t="str">
        <f aca="false">IF(AND(F1058&lt;&gt;"",K1058=""),G1058,"")</f>
        <v/>
      </c>
      <c r="M1058" s="23" t="str">
        <f aca="false">IF(AND(E1058="",F1058="",D1058&lt;&gt;""),A1058,"")</f>
        <v/>
      </c>
      <c r="N1058" s="23" t="str">
        <f aca="false">IF(M1058&lt;&gt;"",SUMIF(J1058:J1087,J1058,K1058:K1087),"")</f>
        <v/>
      </c>
      <c r="O1058" s="23" t="str">
        <f aca="false">IF(M1058&lt;&gt;"",SUMIF(J1058:J1087,J1058,L1058:L1087),"")</f>
        <v/>
      </c>
      <c r="Q1058" s="20" t="str">
        <f aca="false">IF(A1058="PREÇO TOTAL (c/ taxa):",G1058,"")</f>
        <v/>
      </c>
      <c r="AC1058" s="22"/>
    </row>
    <row r="1059" customFormat="false" ht="14.05" hidden="false" customHeight="true" outlineLevel="0" collapsed="false">
      <c r="A1059" s="50" t="s">
        <v>258</v>
      </c>
      <c r="B1059" s="50"/>
      <c r="C1059" s="50"/>
      <c r="D1059" s="50"/>
      <c r="E1059" s="50"/>
      <c r="F1059" s="50"/>
      <c r="G1059" s="51" t="n">
        <f aca="false">TRUNC(G1058*G1057,2)</f>
        <v>1118.25</v>
      </c>
      <c r="J1059" s="23" t="n">
        <f aca="false">IF(AND(A1059&lt;&gt;"",A1058=""),J1058+1,J1058)</f>
        <v>66</v>
      </c>
      <c r="K1059" s="23" t="str">
        <f aca="false">IF(C1059="M.O.",G1059,"")</f>
        <v/>
      </c>
      <c r="L1059" s="23" t="str">
        <f aca="false">IF(AND(F1059&lt;&gt;"",K1059=""),G1059,"")</f>
        <v/>
      </c>
      <c r="M1059" s="23" t="str">
        <f aca="false">IF(AND(E1059="",F1059="",D1059&lt;&gt;""),A1059,"")</f>
        <v/>
      </c>
      <c r="N1059" s="23" t="str">
        <f aca="false">IF(M1059&lt;&gt;"",SUMIF(J1059:J1088,J1059,K1059:K1088),"")</f>
        <v/>
      </c>
      <c r="O1059" s="23" t="str">
        <f aca="false">IF(M1059&lt;&gt;"",SUMIF(J1059:J1088,J1059,L1059:L1088),"")</f>
        <v/>
      </c>
      <c r="Q1059" s="20" t="n">
        <f aca="false">IF(A1059="PREÇO TOTAL (c/ taxa):",G1059,"")</f>
        <v>1118.25</v>
      </c>
      <c r="AC1059" s="22"/>
    </row>
    <row r="1060" customFormat="false" ht="14.05" hidden="false" customHeight="true" outlineLevel="0" collapsed="false">
      <c r="A1060" s="52"/>
      <c r="B1060" s="52"/>
      <c r="C1060" s="52"/>
      <c r="D1060" s="52"/>
      <c r="E1060" s="52"/>
      <c r="F1060" s="52"/>
      <c r="G1060" s="52"/>
      <c r="J1060" s="23" t="n">
        <f aca="false">IF(AND(A1060&lt;&gt;"",A1059=""),J1059+1,J1059)</f>
        <v>66</v>
      </c>
      <c r="K1060" s="23" t="str">
        <f aca="false">IF(C1060="M.O.",G1060,"")</f>
        <v/>
      </c>
      <c r="L1060" s="23" t="str">
        <f aca="false">IF(AND(F1060&lt;&gt;"",K1060=""),G1060,"")</f>
        <v/>
      </c>
      <c r="M1060" s="23" t="str">
        <f aca="false">IF(AND(E1060="",F1060="",D1060&lt;&gt;""),A1060,"")</f>
        <v/>
      </c>
      <c r="N1060" s="23" t="str">
        <f aca="false">IF(M1060&lt;&gt;"",SUMIF(J1060:J1089,J1060,K1060:K1089),"")</f>
        <v/>
      </c>
      <c r="O1060" s="23" t="str">
        <f aca="false">IF(M1060&lt;&gt;"",SUMIF(J1060:J1089,J1060,L1060:L1089),"")</f>
        <v/>
      </c>
      <c r="Q1060" s="20" t="str">
        <f aca="false">IF(A1060="PREÇO TOTAL (c/ taxa):",G1060,"")</f>
        <v/>
      </c>
      <c r="AC1060" s="22"/>
    </row>
    <row r="1061" customFormat="false" ht="25.35" hidden="false" customHeight="true" outlineLevel="0" collapsed="false">
      <c r="A1061" s="44" t="s">
        <v>417</v>
      </c>
      <c r="B1061" s="44" t="s">
        <v>418</v>
      </c>
      <c r="C1061" s="45" t="s">
        <v>248</v>
      </c>
      <c r="D1061" s="45" t="s">
        <v>306</v>
      </c>
      <c r="E1061" s="46"/>
      <c r="F1061" s="47"/>
      <c r="G1061" s="47"/>
      <c r="J1061" s="23" t="n">
        <f aca="false">IF(AND(A1061&lt;&gt;"",A1060=""),J1060+1,J1060)</f>
        <v>67</v>
      </c>
      <c r="K1061" s="23" t="str">
        <f aca="false">IF(C1061="M.O.",G1061,"")</f>
        <v/>
      </c>
      <c r="L1061" s="23" t="str">
        <f aca="false">IF(AND(F1061&lt;&gt;"",K1061=""),G1061,"")</f>
        <v/>
      </c>
      <c r="M1061" s="23" t="str">
        <f aca="false">IF(AND(E1061="",F1061="",D1061&lt;&gt;""),A1061,"")</f>
        <v>04.01.08</v>
      </c>
      <c r="N1061" s="23" t="n">
        <f aca="false">IF(M1061&lt;&gt;"",SUMIF(J1061:J1090,J1061,K1061:K1090),"")</f>
        <v>20.69</v>
      </c>
      <c r="O1061" s="23" t="n">
        <f aca="false">IF(M1061&lt;&gt;"",SUMIF(J1061:J1090,J1061,L1061:L1090),"")</f>
        <v>15.94</v>
      </c>
      <c r="Q1061" s="20" t="str">
        <f aca="false">IF(A1061="PREÇO TOTAL (c/ taxa):",G1061,"")</f>
        <v/>
      </c>
      <c r="AC1061" s="22"/>
    </row>
    <row r="1062" customFormat="false" ht="14.05" hidden="false" customHeight="true" outlineLevel="0" collapsed="false">
      <c r="A1062" s="13" t="n">
        <v>3768</v>
      </c>
      <c r="B1062" s="48" t="str">
        <f aca="false">VLOOKUP(A1062,Insumos!$A$9:$E$160,2,FALSE())</f>
        <v>LIXA P/ FERRO</v>
      </c>
      <c r="C1062" s="49" t="str">
        <f aca="false">VLOOKUP(A1062,Insumos!$A$9:$E$160,3,FALSE())</f>
        <v>MAT.</v>
      </c>
      <c r="D1062" s="49" t="str">
        <f aca="false">VLOOKUP(A1062,Insumos!$A$9:$E$160,4,FALSE())</f>
        <v>UN</v>
      </c>
      <c r="E1062" s="46" t="n">
        <v>1.76</v>
      </c>
      <c r="F1062" s="47" t="n">
        <f aca="false">VLOOKUP(A1062,Insumos!$A$9:$E$160,5,FALSE())</f>
        <v>2.43</v>
      </c>
      <c r="G1062" s="47" t="n">
        <f aca="false">TRUNC(E1062*F1062,2)</f>
        <v>4.27</v>
      </c>
      <c r="J1062" s="23" t="n">
        <f aca="false">IF(AND(A1062&lt;&gt;"",A1061=""),J1061+1,J1061)</f>
        <v>67</v>
      </c>
      <c r="K1062" s="23" t="str">
        <f aca="false">IF(C1062="M.O.",G1062,"")</f>
        <v/>
      </c>
      <c r="L1062" s="23" t="n">
        <f aca="false">IF(AND(F1062&lt;&gt;"",K1062=""),G1062,"")</f>
        <v>4.27</v>
      </c>
      <c r="M1062" s="23" t="str">
        <f aca="false">IF(AND(E1062="",F1062="",D1062&lt;&gt;""),A1062,"")</f>
        <v/>
      </c>
      <c r="N1062" s="23" t="str">
        <f aca="false">IF(M1062&lt;&gt;"",SUMIF(J1062:J1091,J1062,K1062:K1091),"")</f>
        <v/>
      </c>
      <c r="O1062" s="23" t="str">
        <f aca="false">IF(M1062&lt;&gt;"",SUMIF(J1062:J1091,J1062,L1062:L1091),"")</f>
        <v/>
      </c>
      <c r="Q1062" s="20" t="str">
        <f aca="false">IF(A1062="PREÇO TOTAL (c/ taxa):",G1062,"")</f>
        <v/>
      </c>
      <c r="AC1062" s="22"/>
    </row>
    <row r="1063" customFormat="false" ht="14.05" hidden="false" customHeight="true" outlineLevel="0" collapsed="false">
      <c r="A1063" s="13" t="n">
        <v>4783</v>
      </c>
      <c r="B1063" s="48" t="str">
        <f aca="false">VLOOKUP(A1063,Insumos!$A$9:$E$160,2,FALSE())</f>
        <v>PINTOR</v>
      </c>
      <c r="C1063" s="49" t="str">
        <f aca="false">VLOOKUP(A1063,Insumos!$A$9:$E$160,3,FALSE())</f>
        <v>M.O.</v>
      </c>
      <c r="D1063" s="49" t="str">
        <f aca="false">VLOOKUP(A1063,Insumos!$A$9:$E$160,4,FALSE())</f>
        <v>H</v>
      </c>
      <c r="E1063" s="46" t="n">
        <v>0.8</v>
      </c>
      <c r="F1063" s="47" t="n">
        <f aca="false">VLOOKUP(A1063,Insumos!$A$9:$E$160,5,FALSE())</f>
        <v>10.44</v>
      </c>
      <c r="G1063" s="47" t="n">
        <f aca="false">TRUNC(E1063*F1063,2)</f>
        <v>8.35</v>
      </c>
      <c r="J1063" s="23" t="n">
        <f aca="false">IF(AND(A1063&lt;&gt;"",A1062=""),J1062+1,J1062)</f>
        <v>67</v>
      </c>
      <c r="K1063" s="23" t="n">
        <f aca="false">IF(C1063="M.O.",G1063,"")</f>
        <v>8.35</v>
      </c>
      <c r="L1063" s="23" t="str">
        <f aca="false">IF(AND(F1063&lt;&gt;"",K1063=""),G1063,"")</f>
        <v/>
      </c>
      <c r="M1063" s="23" t="str">
        <f aca="false">IF(AND(E1063="",F1063="",D1063&lt;&gt;""),A1063,"")</f>
        <v/>
      </c>
      <c r="N1063" s="23" t="str">
        <f aca="false">IF(M1063&lt;&gt;"",SUMIF(J1063:J1092,J1063,K1063:K1092),"")</f>
        <v/>
      </c>
      <c r="O1063" s="23" t="str">
        <f aca="false">IF(M1063&lt;&gt;"",SUMIF(J1063:J1092,J1063,L1063:L1092),"")</f>
        <v/>
      </c>
      <c r="Q1063" s="20" t="str">
        <f aca="false">IF(A1063="PREÇO TOTAL (c/ taxa):",G1063,"")</f>
        <v/>
      </c>
      <c r="AC1063" s="22"/>
    </row>
    <row r="1064" customFormat="false" ht="14.05" hidden="false" customHeight="true" outlineLevel="0" collapsed="false">
      <c r="A1064" s="13" t="n">
        <v>5318</v>
      </c>
      <c r="B1064" s="48" t="str">
        <f aca="false">VLOOKUP(A1064,Insumos!$A$9:$E$160,2,FALSE())</f>
        <v>SOLVENTE DILUENTE A BASE DE AGUARRAS</v>
      </c>
      <c r="C1064" s="49" t="str">
        <f aca="false">VLOOKUP(A1064,Insumos!$A$9:$E$160,3,FALSE())</f>
        <v>MAT.</v>
      </c>
      <c r="D1064" s="49" t="str">
        <f aca="false">VLOOKUP(A1064,Insumos!$A$9:$E$160,4,FALSE())</f>
        <v>L</v>
      </c>
      <c r="E1064" s="46" t="n">
        <v>0.112</v>
      </c>
      <c r="F1064" s="47" t="n">
        <f aca="false">VLOOKUP(A1064,Insumos!$A$9:$E$160,5,FALSE())</f>
        <v>9.6</v>
      </c>
      <c r="G1064" s="47" t="n">
        <f aca="false">TRUNC(E1064*F1064,2)</f>
        <v>1.07</v>
      </c>
      <c r="J1064" s="23" t="n">
        <f aca="false">IF(AND(A1064&lt;&gt;"",A1063=""),J1063+1,J1063)</f>
        <v>67</v>
      </c>
      <c r="K1064" s="23" t="str">
        <f aca="false">IF(C1064="M.O.",G1064,"")</f>
        <v/>
      </c>
      <c r="L1064" s="23" t="n">
        <f aca="false">IF(AND(F1064&lt;&gt;"",K1064=""),G1064,"")</f>
        <v>1.07</v>
      </c>
      <c r="M1064" s="23" t="str">
        <f aca="false">IF(AND(E1064="",F1064="",D1064&lt;&gt;""),A1064,"")</f>
        <v/>
      </c>
      <c r="N1064" s="23" t="str">
        <f aca="false">IF(M1064&lt;&gt;"",SUMIF(J1064:J1093,J1064,K1064:K1093),"")</f>
        <v/>
      </c>
      <c r="O1064" s="23" t="str">
        <f aca="false">IF(M1064&lt;&gt;"",SUMIF(J1064:J1093,J1064,L1064:L1093),"")</f>
        <v/>
      </c>
      <c r="Q1064" s="20" t="str">
        <f aca="false">IF(A1064="PREÇO TOTAL (c/ taxa):",G1064,"")</f>
        <v/>
      </c>
      <c r="AC1064" s="22"/>
    </row>
    <row r="1065" customFormat="false" ht="14.05" hidden="false" customHeight="true" outlineLevel="0" collapsed="false">
      <c r="A1065" s="13" t="n">
        <v>7288</v>
      </c>
      <c r="B1065" s="48" t="str">
        <f aca="false">VLOOKUP(A1065,Insumos!$A$9:$E$160,2,FALSE())</f>
        <v>TINTA ESMALTE SINTETICO FOSCO</v>
      </c>
      <c r="C1065" s="49" t="str">
        <f aca="false">VLOOKUP(A1065,Insumos!$A$9:$E$160,3,FALSE())</f>
        <v>MAT.</v>
      </c>
      <c r="D1065" s="49" t="str">
        <f aca="false">VLOOKUP(A1065,Insumos!$A$9:$E$160,4,FALSE())</f>
        <v>L</v>
      </c>
      <c r="E1065" s="46" t="n">
        <v>0.384</v>
      </c>
      <c r="F1065" s="47" t="n">
        <f aca="false">VLOOKUP(A1065,Insumos!$A$9:$E$160,5,FALSE())</f>
        <v>16.88</v>
      </c>
      <c r="G1065" s="47" t="n">
        <f aca="false">TRUNC(E1065*F1065,2)</f>
        <v>6.48</v>
      </c>
      <c r="J1065" s="23" t="n">
        <f aca="false">IF(AND(A1065&lt;&gt;"",A1064=""),J1064+1,J1064)</f>
        <v>67</v>
      </c>
      <c r="K1065" s="23" t="str">
        <f aca="false">IF(C1065="M.O.",G1065,"")</f>
        <v/>
      </c>
      <c r="L1065" s="23" t="n">
        <f aca="false">IF(AND(F1065&lt;&gt;"",K1065=""),G1065,"")</f>
        <v>6.48</v>
      </c>
      <c r="M1065" s="23" t="str">
        <f aca="false">IF(AND(E1065="",F1065="",D1065&lt;&gt;""),A1065,"")</f>
        <v/>
      </c>
      <c r="N1065" s="23" t="str">
        <f aca="false">IF(M1065&lt;&gt;"",SUMIF(J1065:J1094,J1065,K1065:K1094),"")</f>
        <v/>
      </c>
      <c r="O1065" s="23" t="str">
        <f aca="false">IF(M1065&lt;&gt;"",SUMIF(J1065:J1094,J1065,L1065:L1094),"")</f>
        <v/>
      </c>
      <c r="Q1065" s="20" t="str">
        <f aca="false">IF(A1065="PREÇO TOTAL (c/ taxa):",G1065,"")</f>
        <v/>
      </c>
      <c r="AC1065" s="22"/>
    </row>
    <row r="1066" customFormat="false" ht="14.05" hidden="false" customHeight="true" outlineLevel="0" collapsed="false">
      <c r="A1066" s="13" t="n">
        <v>6115</v>
      </c>
      <c r="B1066" s="48" t="str">
        <f aca="false">VLOOKUP(A1066,Insumos!$A$9:$E$160,2,FALSE())</f>
        <v>AJUDANTE</v>
      </c>
      <c r="C1066" s="49" t="str">
        <f aca="false">VLOOKUP(A1066,Insumos!$A$9:$E$160,3,FALSE())</f>
        <v>M.O.</v>
      </c>
      <c r="D1066" s="49" t="str">
        <f aca="false">VLOOKUP(A1066,Insumos!$A$9:$E$160,4,FALSE())</f>
        <v>H</v>
      </c>
      <c r="E1066" s="46" t="n">
        <v>0.8</v>
      </c>
      <c r="F1066" s="47" t="n">
        <f aca="false">VLOOKUP(A1066,Insumos!$A$9:$E$160,5,FALSE())</f>
        <v>7.72</v>
      </c>
      <c r="G1066" s="47" t="n">
        <f aca="false">TRUNC(E1066*F1066,2)</f>
        <v>6.17</v>
      </c>
      <c r="J1066" s="23" t="n">
        <f aca="false">IF(AND(A1066&lt;&gt;"",A1065=""),J1065+1,J1065)</f>
        <v>67</v>
      </c>
      <c r="K1066" s="23" t="n">
        <f aca="false">IF(C1066="M.O.",G1066,"")</f>
        <v>6.17</v>
      </c>
      <c r="L1066" s="23" t="str">
        <f aca="false">IF(AND(F1066&lt;&gt;"",K1066=""),G1066,"")</f>
        <v/>
      </c>
      <c r="M1066" s="23" t="str">
        <f aca="false">IF(AND(E1066="",F1066="",D1066&lt;&gt;""),A1066,"")</f>
        <v/>
      </c>
      <c r="N1066" s="23" t="str">
        <f aca="false">IF(M1066&lt;&gt;"",SUMIF(J1066:J1095,J1066,K1066:K1095),"")</f>
        <v/>
      </c>
      <c r="O1066" s="23" t="str">
        <f aca="false">IF(M1066&lt;&gt;"",SUMIF(J1066:J1095,J1066,L1066:L1095),"")</f>
        <v/>
      </c>
      <c r="Q1066" s="20" t="str">
        <f aca="false">IF(A1066="PREÇO TOTAL (c/ taxa):",G1066,"")</f>
        <v/>
      </c>
      <c r="AC1066" s="22"/>
    </row>
    <row r="1067" customFormat="false" ht="14.05" hidden="false" customHeight="true" outlineLevel="0" collapsed="false">
      <c r="A1067" s="13" t="n">
        <v>5320</v>
      </c>
      <c r="B1067" s="48" t="str">
        <f aca="false">VLOOKUP(A1067,Insumos!$A$9:$E$160,2,FALSE())</f>
        <v>REMOVEDOR DE TINTA OLEO/ESMALTE VERNIZ</v>
      </c>
      <c r="C1067" s="49" t="str">
        <f aca="false">VLOOKUP(A1067,Insumos!$A$9:$E$160,3,FALSE())</f>
        <v>MAT.</v>
      </c>
      <c r="D1067" s="49" t="str">
        <f aca="false">VLOOKUP(A1067,Insumos!$A$9:$E$160,4,FALSE())</f>
        <v>L</v>
      </c>
      <c r="E1067" s="46" t="n">
        <v>0.16</v>
      </c>
      <c r="F1067" s="47" t="n">
        <f aca="false">VLOOKUP(A1067,Insumos!$A$9:$E$160,5,FALSE())</f>
        <v>25.81</v>
      </c>
      <c r="G1067" s="47" t="n">
        <f aca="false">TRUNC(E1067*F1067,2)</f>
        <v>4.12</v>
      </c>
      <c r="J1067" s="23" t="n">
        <f aca="false">IF(AND(A1067&lt;&gt;"",A1066=""),J1066+1,J1066)</f>
        <v>67</v>
      </c>
      <c r="K1067" s="23" t="str">
        <f aca="false">IF(C1067="M.O.",G1067,"")</f>
        <v/>
      </c>
      <c r="L1067" s="23" t="n">
        <f aca="false">IF(AND(F1067&lt;&gt;"",K1067=""),G1067,"")</f>
        <v>4.12</v>
      </c>
      <c r="M1067" s="23" t="str">
        <f aca="false">IF(AND(E1067="",F1067="",D1067&lt;&gt;""),A1067,"")</f>
        <v/>
      </c>
      <c r="N1067" s="23" t="str">
        <f aca="false">IF(M1067&lt;&gt;"",SUMIF(J1067:J1096,J1067,K1067:K1096),"")</f>
        <v/>
      </c>
      <c r="O1067" s="23" t="str">
        <f aca="false">IF(M1067&lt;&gt;"",SUMIF(J1067:J1096,J1067,L1067:L1096),"")</f>
        <v/>
      </c>
      <c r="Q1067" s="20" t="str">
        <f aca="false">IF(A1067="PREÇO TOTAL (c/ taxa):",G1067,"")</f>
        <v/>
      </c>
      <c r="AC1067" s="22"/>
    </row>
    <row r="1068" customFormat="false" ht="14.05" hidden="false" customHeight="true" outlineLevel="0" collapsed="false">
      <c r="A1068" s="13" t="n">
        <v>6111</v>
      </c>
      <c r="B1068" s="48" t="str">
        <f aca="false">VLOOKUP(A1068,Insumos!$A$9:$E$160,2,FALSE())</f>
        <v>SERVENTE</v>
      </c>
      <c r="C1068" s="49" t="str">
        <f aca="false">VLOOKUP(A1068,Insumos!$A$9:$E$160,3,FALSE())</f>
        <v>M.O.</v>
      </c>
      <c r="D1068" s="49" t="str">
        <f aca="false">VLOOKUP(A1068,Insumos!$A$9:$E$160,4,FALSE())</f>
        <v>H</v>
      </c>
      <c r="E1068" s="46" t="n">
        <v>0.8</v>
      </c>
      <c r="F1068" s="47" t="n">
        <f aca="false">VLOOKUP(A1068,Insumos!$A$9:$E$160,5,FALSE())</f>
        <v>7.72</v>
      </c>
      <c r="G1068" s="47" t="n">
        <f aca="false">TRUNC(E1068*F1068,2)</f>
        <v>6.17</v>
      </c>
      <c r="J1068" s="23" t="n">
        <f aca="false">IF(AND(A1068&lt;&gt;"",A1067=""),J1067+1,J1067)</f>
        <v>67</v>
      </c>
      <c r="K1068" s="23" t="n">
        <f aca="false">IF(C1068="M.O.",G1068,"")</f>
        <v>6.17</v>
      </c>
      <c r="L1068" s="23" t="str">
        <f aca="false">IF(AND(F1068&lt;&gt;"",K1068=""),G1068,"")</f>
        <v/>
      </c>
      <c r="M1068" s="23" t="str">
        <f aca="false">IF(AND(E1068="",F1068="",D1068&lt;&gt;""),A1068,"")</f>
        <v/>
      </c>
      <c r="N1068" s="23" t="str">
        <f aca="false">IF(M1068&lt;&gt;"",SUMIF(J1068:J1097,J1068,K1068:K1097),"")</f>
        <v/>
      </c>
      <c r="O1068" s="23" t="str">
        <f aca="false">IF(M1068&lt;&gt;"",SUMIF(J1068:J1097,J1068,L1068:L1097),"")</f>
        <v/>
      </c>
      <c r="Q1068" s="20" t="str">
        <f aca="false">IF(A1068="PREÇO TOTAL (c/ taxa):",G1068,"")</f>
        <v/>
      </c>
      <c r="AC1068" s="22"/>
    </row>
    <row r="1069" customFormat="false" ht="14.05" hidden="false" customHeight="true" outlineLevel="0" collapsed="false">
      <c r="A1069" s="50" t="s">
        <v>229</v>
      </c>
      <c r="B1069" s="50"/>
      <c r="C1069" s="50"/>
      <c r="D1069" s="50"/>
      <c r="E1069" s="50"/>
      <c r="F1069" s="50"/>
      <c r="G1069" s="51" t="n">
        <f aca="false">SUMIF(J1020:J1068,J1069,K1020:K1068)</f>
        <v>20.69</v>
      </c>
      <c r="J1069" s="23" t="n">
        <f aca="false">IF(AND(A1069&lt;&gt;"",A1068=""),J1068+1,J1068)</f>
        <v>67</v>
      </c>
      <c r="K1069" s="23" t="str">
        <f aca="false">IF(C1069="M.O.",G1069,"")</f>
        <v/>
      </c>
      <c r="L1069" s="23" t="str">
        <f aca="false">IF(AND(F1069&lt;&gt;"",K1069=""),G1069,"")</f>
        <v/>
      </c>
      <c r="M1069" s="23" t="str">
        <f aca="false">IF(AND(E1069="",F1069="",D1069&lt;&gt;""),A1069,"")</f>
        <v/>
      </c>
      <c r="N1069" s="23" t="str">
        <f aca="false">IF(M1069&lt;&gt;"",SUMIF(J1069:J1098,J1069,K1069:K1098),"")</f>
        <v/>
      </c>
      <c r="O1069" s="23" t="str">
        <f aca="false">IF(M1069&lt;&gt;"",SUMIF(J1069:J1098,J1069,L1069:L1098),"")</f>
        <v/>
      </c>
      <c r="Q1069" s="20" t="str">
        <f aca="false">IF(A1069="PREÇO TOTAL (c/ taxa):",G1069,"")</f>
        <v/>
      </c>
      <c r="AC1069" s="22"/>
    </row>
    <row r="1070" customFormat="false" ht="14.05" hidden="false" customHeight="true" outlineLevel="0" collapsed="false">
      <c r="A1070" s="50" t="s">
        <v>232</v>
      </c>
      <c r="B1070" s="50"/>
      <c r="C1070" s="50"/>
      <c r="D1070" s="50"/>
      <c r="E1070" s="50"/>
      <c r="F1070" s="50"/>
      <c r="G1070" s="51" t="n">
        <f aca="false">SUMIF(J1021:J1069,J1070,L1021:L1069)</f>
        <v>15.94</v>
      </c>
      <c r="J1070" s="23" t="n">
        <f aca="false">IF(AND(A1070&lt;&gt;"",A1069=""),J1069+1,J1069)</f>
        <v>67</v>
      </c>
      <c r="K1070" s="23" t="str">
        <f aca="false">IF(C1070="M.O.",G1070,"")</f>
        <v/>
      </c>
      <c r="L1070" s="23" t="str">
        <f aca="false">IF(AND(F1070&lt;&gt;"",K1070=""),G1070,"")</f>
        <v/>
      </c>
      <c r="M1070" s="23" t="str">
        <f aca="false">IF(AND(E1070="",F1070="",D1070&lt;&gt;""),A1070,"")</f>
        <v/>
      </c>
      <c r="N1070" s="23" t="str">
        <f aca="false">IF(M1070&lt;&gt;"",SUMIF(J1070:J1099,J1070,K1070:K1099),"")</f>
        <v/>
      </c>
      <c r="O1070" s="23" t="str">
        <f aca="false">IF(M1070&lt;&gt;"",SUMIF(J1070:J1099,J1070,L1070:L1099),"")</f>
        <v/>
      </c>
      <c r="Q1070" s="20" t="str">
        <f aca="false">IF(A1070="PREÇO TOTAL (c/ taxa):",G1070,"")</f>
        <v/>
      </c>
      <c r="AC1070" s="22"/>
    </row>
    <row r="1071" customFormat="false" ht="14.05" hidden="false" customHeight="true" outlineLevel="0" collapsed="false">
      <c r="A1071" s="50" t="s">
        <v>250</v>
      </c>
      <c r="B1071" s="50"/>
      <c r="C1071" s="50"/>
      <c r="D1071" s="50"/>
      <c r="E1071" s="50"/>
      <c r="F1071" s="50"/>
      <c r="G1071" s="51" t="n">
        <f aca="false">SUM(G1069:G1070)</f>
        <v>36.63</v>
      </c>
      <c r="J1071" s="23" t="n">
        <f aca="false">IF(AND(A1071&lt;&gt;"",A1070=""),J1070+1,J1070)</f>
        <v>67</v>
      </c>
      <c r="K1071" s="23" t="str">
        <f aca="false">IF(C1071="M.O.",G1071,"")</f>
        <v/>
      </c>
      <c r="L1071" s="23" t="str">
        <f aca="false">IF(AND(F1071&lt;&gt;"",K1071=""),G1071,"")</f>
        <v/>
      </c>
      <c r="M1071" s="23" t="str">
        <f aca="false">IF(AND(E1071="",F1071="",D1071&lt;&gt;""),A1071,"")</f>
        <v/>
      </c>
      <c r="N1071" s="23" t="str">
        <f aca="false">IF(M1071&lt;&gt;"",SUMIF(J1071:J1100,J1071,K1071:K1100),"")</f>
        <v/>
      </c>
      <c r="O1071" s="23" t="str">
        <f aca="false">IF(M1071&lt;&gt;"",SUMIF(J1071:J1100,J1071,L1071:L1100),"")</f>
        <v/>
      </c>
      <c r="Q1071" s="20" t="str">
        <f aca="false">IF(A1071="PREÇO TOTAL (c/ taxa):",G1071,"")</f>
        <v/>
      </c>
      <c r="AC1071" s="22"/>
    </row>
    <row r="1072" customFormat="false" ht="14.05" hidden="false" customHeight="true" outlineLevel="0" collapsed="false">
      <c r="A1072" s="50" t="s">
        <v>251</v>
      </c>
      <c r="B1072" s="50"/>
      <c r="C1072" s="50"/>
      <c r="D1072" s="50"/>
      <c r="E1072" s="50"/>
      <c r="F1072" s="50"/>
      <c r="G1072" s="51" t="n">
        <v>0</v>
      </c>
      <c r="J1072" s="23" t="n">
        <f aca="false">IF(AND(A1072&lt;&gt;"",A1071=""),J1071+1,J1071)</f>
        <v>67</v>
      </c>
      <c r="K1072" s="23" t="str">
        <f aca="false">IF(C1072="M.O.",G1072,"")</f>
        <v/>
      </c>
      <c r="L1072" s="23" t="str">
        <f aca="false">IF(AND(F1072&lt;&gt;"",K1072=""),G1072,"")</f>
        <v/>
      </c>
      <c r="M1072" s="23" t="str">
        <f aca="false">IF(AND(E1072="",F1072="",D1072&lt;&gt;""),A1072,"")</f>
        <v/>
      </c>
      <c r="N1072" s="23" t="str">
        <f aca="false">IF(M1072&lt;&gt;"",SUMIF(J1072:J1101,J1072,K1072:K1101),"")</f>
        <v/>
      </c>
      <c r="O1072" s="23" t="str">
        <f aca="false">IF(M1072&lt;&gt;"",SUMIF(J1072:J1101,J1072,L1072:L1101),"")</f>
        <v/>
      </c>
      <c r="Q1072" s="20" t="str">
        <f aca="false">IF(A1072="PREÇO TOTAL (c/ taxa):",G1072,"")</f>
        <v/>
      </c>
      <c r="AC1072" s="22"/>
    </row>
    <row r="1073" customFormat="false" ht="14.05" hidden="false" customHeight="true" outlineLevel="0" collapsed="false">
      <c r="A1073" s="50" t="s">
        <v>252</v>
      </c>
      <c r="B1073" s="50"/>
      <c r="C1073" s="50"/>
      <c r="D1073" s="50"/>
      <c r="E1073" s="50"/>
      <c r="F1073" s="50"/>
      <c r="G1073" s="51" t="n">
        <f aca="false">TRUNC(G1071*$G$9,2)</f>
        <v>9.23</v>
      </c>
      <c r="J1073" s="23" t="n">
        <f aca="false">IF(AND(A1073&lt;&gt;"",A1072=""),J1072+1,J1072)</f>
        <v>67</v>
      </c>
      <c r="K1073" s="23" t="str">
        <f aca="false">IF(C1073="M.O.",G1073,"")</f>
        <v/>
      </c>
      <c r="L1073" s="23" t="str">
        <f aca="false">IF(AND(F1073&lt;&gt;"",K1073=""),G1073,"")</f>
        <v/>
      </c>
      <c r="M1073" s="23" t="str">
        <f aca="false">IF(AND(E1073="",F1073="",D1073&lt;&gt;""),A1073,"")</f>
        <v/>
      </c>
      <c r="N1073" s="23" t="str">
        <f aca="false">IF(M1073&lt;&gt;"",SUMIF(J1073:J1102,J1073,K1073:K1102),"")</f>
        <v/>
      </c>
      <c r="O1073" s="23" t="str">
        <f aca="false">IF(M1073&lt;&gt;"",SUMIF(J1073:J1102,J1073,L1073:L1102),"")</f>
        <v/>
      </c>
      <c r="Q1073" s="20" t="str">
        <f aca="false">IF(A1073="PREÇO TOTAL (c/ taxa):",G1073,"")</f>
        <v/>
      </c>
      <c r="AC1073" s="22"/>
    </row>
    <row r="1074" customFormat="false" ht="14.05" hidden="false" customHeight="true" outlineLevel="0" collapsed="false">
      <c r="A1074" s="50" t="s">
        <v>253</v>
      </c>
      <c r="B1074" s="50"/>
      <c r="C1074" s="50"/>
      <c r="D1074" s="50"/>
      <c r="E1074" s="50"/>
      <c r="F1074" s="50"/>
      <c r="G1074" s="51" t="n">
        <v>0</v>
      </c>
      <c r="J1074" s="23" t="n">
        <f aca="false">IF(AND(A1074&lt;&gt;"",A1073=""),J1073+1,J1073)</f>
        <v>67</v>
      </c>
      <c r="K1074" s="23" t="str">
        <f aca="false">IF(C1074="M.O.",G1074,"")</f>
        <v/>
      </c>
      <c r="L1074" s="23" t="str">
        <f aca="false">IF(AND(F1074&lt;&gt;"",K1074=""),G1074,"")</f>
        <v/>
      </c>
      <c r="M1074" s="23" t="str">
        <f aca="false">IF(AND(E1074="",F1074="",D1074&lt;&gt;""),A1074,"")</f>
        <v/>
      </c>
      <c r="N1074" s="23" t="str">
        <f aca="false">IF(M1074&lt;&gt;"",SUMIF(J1074:J1103,J1074,K1074:K1103),"")</f>
        <v/>
      </c>
      <c r="O1074" s="23" t="str">
        <f aca="false">IF(M1074&lt;&gt;"",SUMIF(J1074:J1103,J1074,L1074:L1103),"")</f>
        <v/>
      </c>
      <c r="Q1074" s="20" t="str">
        <f aca="false">IF(A1074="PREÇO TOTAL (c/ taxa):",G1074,"")</f>
        <v/>
      </c>
      <c r="AC1074" s="22"/>
    </row>
    <row r="1075" customFormat="false" ht="14.05" hidden="false" customHeight="true" outlineLevel="0" collapsed="false">
      <c r="A1075" s="50" t="s">
        <v>254</v>
      </c>
      <c r="B1075" s="50"/>
      <c r="C1075" s="50"/>
      <c r="D1075" s="50"/>
      <c r="E1075" s="50"/>
      <c r="F1075" s="50"/>
      <c r="G1075" s="51" t="n">
        <f aca="false">SUM(G1072:G1074)</f>
        <v>9.23</v>
      </c>
      <c r="J1075" s="23" t="n">
        <f aca="false">IF(AND(A1075&lt;&gt;"",A1074=""),J1074+1,J1074)</f>
        <v>67</v>
      </c>
      <c r="K1075" s="23" t="str">
        <f aca="false">IF(C1075="M.O.",G1075,"")</f>
        <v/>
      </c>
      <c r="L1075" s="23" t="str">
        <f aca="false">IF(AND(F1075&lt;&gt;"",K1075=""),G1075,"")</f>
        <v/>
      </c>
      <c r="M1075" s="23" t="str">
        <f aca="false">IF(AND(E1075="",F1075="",D1075&lt;&gt;""),A1075,"")</f>
        <v/>
      </c>
      <c r="N1075" s="23" t="str">
        <f aca="false">IF(M1075&lt;&gt;"",SUMIF(J1075:J1104,J1075,K1075:K1104),"")</f>
        <v/>
      </c>
      <c r="O1075" s="23" t="str">
        <f aca="false">IF(M1075&lt;&gt;"",SUMIF(J1075:J1104,J1075,L1075:L1104),"")</f>
        <v/>
      </c>
      <c r="Q1075" s="20" t="str">
        <f aca="false">IF(A1075="PREÇO TOTAL (c/ taxa):",G1075,"")</f>
        <v/>
      </c>
      <c r="AC1075" s="22"/>
    </row>
    <row r="1076" customFormat="false" ht="14.05" hidden="false" customHeight="true" outlineLevel="0" collapsed="false">
      <c r="A1076" s="50" t="s">
        <v>256</v>
      </c>
      <c r="B1076" s="50"/>
      <c r="C1076" s="50"/>
      <c r="D1076" s="50"/>
      <c r="E1076" s="50"/>
      <c r="F1076" s="50"/>
      <c r="G1076" s="51" t="n">
        <f aca="false">G1071+G1075</f>
        <v>45.86</v>
      </c>
      <c r="J1076" s="23" t="n">
        <f aca="false">IF(AND(A1076&lt;&gt;"",A1075=""),J1075+1,J1075)</f>
        <v>67</v>
      </c>
      <c r="K1076" s="23" t="str">
        <f aca="false">IF(C1076="M.O.",G1076,"")</f>
        <v/>
      </c>
      <c r="L1076" s="23" t="str">
        <f aca="false">IF(AND(F1076&lt;&gt;"",K1076=""),G1076,"")</f>
        <v/>
      </c>
      <c r="M1076" s="23" t="str">
        <f aca="false">IF(AND(E1076="",F1076="",D1076&lt;&gt;""),A1076,"")</f>
        <v/>
      </c>
      <c r="N1076" s="23" t="str">
        <f aca="false">IF(M1076&lt;&gt;"",SUMIF(J1076:J1105,J1076,K1076:K1105),"")</f>
        <v/>
      </c>
      <c r="O1076" s="23" t="str">
        <f aca="false">IF(M1076&lt;&gt;"",SUMIF(J1076:J1105,J1076,L1076:L1105),"")</f>
        <v/>
      </c>
      <c r="Q1076" s="20" t="str">
        <f aca="false">IF(A1076="PREÇO TOTAL (c/ taxa):",G1076,"")</f>
        <v/>
      </c>
      <c r="AC1076" s="22"/>
    </row>
    <row r="1077" customFormat="false" ht="14.05" hidden="false" customHeight="true" outlineLevel="0" collapsed="false">
      <c r="A1077" s="50" t="s">
        <v>257</v>
      </c>
      <c r="B1077" s="50"/>
      <c r="C1077" s="50"/>
      <c r="D1077" s="50"/>
      <c r="E1077" s="50"/>
      <c r="F1077" s="50"/>
      <c r="G1077" s="51" t="n">
        <v>7</v>
      </c>
      <c r="J1077" s="23" t="n">
        <f aca="false">IF(AND(A1077&lt;&gt;"",A1076=""),J1076+1,J1076)</f>
        <v>67</v>
      </c>
      <c r="K1077" s="23" t="str">
        <f aca="false">IF(C1077="M.O.",G1077,"")</f>
        <v/>
      </c>
      <c r="L1077" s="23" t="str">
        <f aca="false">IF(AND(F1077&lt;&gt;"",K1077=""),G1077,"")</f>
        <v/>
      </c>
      <c r="M1077" s="23" t="str">
        <f aca="false">IF(AND(E1077="",F1077="",D1077&lt;&gt;""),A1077,"")</f>
        <v/>
      </c>
      <c r="N1077" s="23" t="str">
        <f aca="false">IF(M1077&lt;&gt;"",SUMIF(J1077:J1106,J1077,K1077:K1106),"")</f>
        <v/>
      </c>
      <c r="O1077" s="23" t="str">
        <f aca="false">IF(M1077&lt;&gt;"",SUMIF(J1077:J1106,J1077,L1077:L1106),"")</f>
        <v/>
      </c>
      <c r="Q1077" s="20" t="str">
        <f aca="false">IF(A1077="PREÇO TOTAL (c/ taxa):",G1077,"")</f>
        <v/>
      </c>
      <c r="AC1077" s="22"/>
    </row>
    <row r="1078" customFormat="false" ht="14.05" hidden="false" customHeight="true" outlineLevel="0" collapsed="false">
      <c r="A1078" s="50" t="s">
        <v>258</v>
      </c>
      <c r="B1078" s="50"/>
      <c r="C1078" s="50"/>
      <c r="D1078" s="50"/>
      <c r="E1078" s="50"/>
      <c r="F1078" s="50"/>
      <c r="G1078" s="51" t="n">
        <f aca="false">TRUNC(G1077*G1076,2)</f>
        <v>321.02</v>
      </c>
      <c r="J1078" s="23" t="n">
        <f aca="false">IF(AND(A1078&lt;&gt;"",A1077=""),J1077+1,J1077)</f>
        <v>67</v>
      </c>
      <c r="K1078" s="23" t="str">
        <f aca="false">IF(C1078="M.O.",G1078,"")</f>
        <v/>
      </c>
      <c r="L1078" s="23" t="str">
        <f aca="false">IF(AND(F1078&lt;&gt;"",K1078=""),G1078,"")</f>
        <v/>
      </c>
      <c r="M1078" s="23" t="str">
        <f aca="false">IF(AND(E1078="",F1078="",D1078&lt;&gt;""),A1078,"")</f>
        <v/>
      </c>
      <c r="N1078" s="23" t="str">
        <f aca="false">IF(M1078&lt;&gt;"",SUMIF(J1078:J1107,J1078,K1078:K1107),"")</f>
        <v/>
      </c>
      <c r="O1078" s="23" t="str">
        <f aca="false">IF(M1078&lt;&gt;"",SUMIF(J1078:J1107,J1078,L1078:L1107),"")</f>
        <v/>
      </c>
      <c r="Q1078" s="20" t="n">
        <f aca="false">IF(A1078="PREÇO TOTAL (c/ taxa):",G1078,"")</f>
        <v>321.02</v>
      </c>
      <c r="AC1078" s="22"/>
    </row>
    <row r="1079" customFormat="false" ht="14.05" hidden="false" customHeight="true" outlineLevel="0" collapsed="false">
      <c r="A1079" s="52"/>
      <c r="B1079" s="52"/>
      <c r="C1079" s="52"/>
      <c r="D1079" s="52"/>
      <c r="E1079" s="52"/>
      <c r="F1079" s="52"/>
      <c r="G1079" s="52"/>
      <c r="J1079" s="23" t="n">
        <f aca="false">IF(AND(A1079&lt;&gt;"",A1078=""),J1078+1,J1078)</f>
        <v>67</v>
      </c>
      <c r="K1079" s="23" t="str">
        <f aca="false">IF(C1079="M.O.",G1079,"")</f>
        <v/>
      </c>
      <c r="L1079" s="23" t="str">
        <f aca="false">IF(AND(F1079&lt;&gt;"",K1079=""),G1079,"")</f>
        <v/>
      </c>
      <c r="M1079" s="23" t="str">
        <f aca="false">IF(AND(E1079="",F1079="",D1079&lt;&gt;""),A1079,"")</f>
        <v/>
      </c>
      <c r="N1079" s="23" t="str">
        <f aca="false">IF(M1079&lt;&gt;"",SUMIF(J1079:J1108,J1079,K1079:K1108),"")</f>
        <v/>
      </c>
      <c r="O1079" s="23" t="str">
        <f aca="false">IF(M1079&lt;&gt;"",SUMIF(J1079:J1108,J1079,L1079:L1108),"")</f>
        <v/>
      </c>
      <c r="Q1079" s="20" t="str">
        <f aca="false">IF(A1079="PREÇO TOTAL (c/ taxa):",G1079,"")</f>
        <v/>
      </c>
      <c r="AC1079" s="22"/>
    </row>
    <row r="1080" customFormat="false" ht="25.35" hidden="false" customHeight="true" outlineLevel="0" collapsed="false">
      <c r="A1080" s="44" t="s">
        <v>419</v>
      </c>
      <c r="B1080" s="44" t="s">
        <v>420</v>
      </c>
      <c r="C1080" s="45" t="s">
        <v>248</v>
      </c>
      <c r="D1080" s="45" t="s">
        <v>306</v>
      </c>
      <c r="E1080" s="46"/>
      <c r="F1080" s="47"/>
      <c r="G1080" s="47"/>
      <c r="J1080" s="23" t="n">
        <f aca="false">IF(AND(A1080&lt;&gt;"",A1079=""),J1079+1,J1079)</f>
        <v>68</v>
      </c>
      <c r="K1080" s="23" t="str">
        <f aca="false">IF(C1080="M.O.",G1080,"")</f>
        <v/>
      </c>
      <c r="L1080" s="23" t="str">
        <f aca="false">IF(AND(F1080&lt;&gt;"",K1080=""),G1080,"")</f>
        <v/>
      </c>
      <c r="M1080" s="23" t="str">
        <f aca="false">IF(AND(E1080="",F1080="",D1080&lt;&gt;""),A1080,"")</f>
        <v>04.01.09</v>
      </c>
      <c r="N1080" s="23" t="n">
        <f aca="false">IF(M1080&lt;&gt;"",SUMIF(J1080:J1109,J1080,K1080:K1109),"")</f>
        <v>32.35</v>
      </c>
      <c r="O1080" s="23" t="n">
        <f aca="false">IF(M1080&lt;&gt;"",SUMIF(J1080:J1109,J1080,L1080:L1109),"")</f>
        <v>108.85</v>
      </c>
      <c r="Q1080" s="20" t="str">
        <f aca="false">IF(A1080="PREÇO TOTAL (c/ taxa):",G1080,"")</f>
        <v/>
      </c>
      <c r="AC1080" s="22"/>
    </row>
    <row r="1081" customFormat="false" ht="14.05" hidden="false" customHeight="true" outlineLevel="0" collapsed="false">
      <c r="A1081" s="13" t="n">
        <v>6115</v>
      </c>
      <c r="B1081" s="48" t="str">
        <f aca="false">VLOOKUP(A1081,Insumos!$A$9:$E$160,2,FALSE())</f>
        <v>AJUDANTE</v>
      </c>
      <c r="C1081" s="49" t="str">
        <f aca="false">VLOOKUP(A1081,Insumos!$A$9:$E$160,3,FALSE())</f>
        <v>M.O.</v>
      </c>
      <c r="D1081" s="49" t="str">
        <f aca="false">VLOOKUP(A1081,Insumos!$A$9:$E$160,4,FALSE())</f>
        <v>H</v>
      </c>
      <c r="E1081" s="46" t="n">
        <v>2.25</v>
      </c>
      <c r="F1081" s="47" t="n">
        <f aca="false">VLOOKUP(A1081,Insumos!$A$9:$E$160,5,FALSE())</f>
        <v>7.72</v>
      </c>
      <c r="G1081" s="47" t="n">
        <f aca="false">TRUNC(E1081*F1081,2)</f>
        <v>17.37</v>
      </c>
      <c r="J1081" s="23" t="n">
        <f aca="false">IF(AND(A1081&lt;&gt;"",A1080=""),J1080+1,J1080)</f>
        <v>68</v>
      </c>
      <c r="K1081" s="23" t="n">
        <f aca="false">IF(C1081="M.O.",G1081,"")</f>
        <v>17.37</v>
      </c>
      <c r="L1081" s="23" t="str">
        <f aca="false">IF(AND(F1081&lt;&gt;"",K1081=""),G1081,"")</f>
        <v/>
      </c>
      <c r="M1081" s="23" t="str">
        <f aca="false">IF(AND(E1081="",F1081="",D1081&lt;&gt;""),A1081,"")</f>
        <v/>
      </c>
      <c r="N1081" s="23" t="str">
        <f aca="false">IF(M1081&lt;&gt;"",SUMIF(J1081:J1110,J1081,K1081:K1110),"")</f>
        <v/>
      </c>
      <c r="O1081" s="23" t="str">
        <f aca="false">IF(M1081&lt;&gt;"",SUMIF(J1081:J1110,J1081,L1081:L1110),"")</f>
        <v/>
      </c>
      <c r="Q1081" s="20" t="str">
        <f aca="false">IF(A1081="PREÇO TOTAL (c/ taxa):",G1081,"")</f>
        <v/>
      </c>
      <c r="AC1081" s="22"/>
    </row>
    <row r="1082" customFormat="false" ht="14.05" hidden="false" customHeight="true" outlineLevel="0" collapsed="false">
      <c r="A1082" s="13" t="n">
        <v>2696</v>
      </c>
      <c r="B1082" s="48" t="str">
        <f aca="false">VLOOKUP(A1082,Insumos!$A$9:$E$160,2,FALSE())</f>
        <v>ENCANADOR OU BOMBEIRO HIDRAULICO</v>
      </c>
      <c r="C1082" s="49" t="str">
        <f aca="false">VLOOKUP(A1082,Insumos!$A$9:$E$160,3,FALSE())</f>
        <v>M.O.</v>
      </c>
      <c r="D1082" s="49" t="str">
        <f aca="false">VLOOKUP(A1082,Insumos!$A$9:$E$160,4,FALSE())</f>
        <v>H</v>
      </c>
      <c r="E1082" s="46" t="n">
        <v>1</v>
      </c>
      <c r="F1082" s="47" t="n">
        <f aca="false">VLOOKUP(A1082,Insumos!$A$9:$E$160,5,FALSE())</f>
        <v>10.44</v>
      </c>
      <c r="G1082" s="47" t="n">
        <f aca="false">TRUNC(E1082*F1082,2)</f>
        <v>10.44</v>
      </c>
      <c r="J1082" s="23" t="n">
        <f aca="false">IF(AND(A1082&lt;&gt;"",A1081=""),J1081+1,J1081)</f>
        <v>68</v>
      </c>
      <c r="K1082" s="23" t="n">
        <f aca="false">IF(C1082="M.O.",G1082,"")</f>
        <v>10.44</v>
      </c>
      <c r="L1082" s="23" t="str">
        <f aca="false">IF(AND(F1082&lt;&gt;"",K1082=""),G1082,"")</f>
        <v/>
      </c>
      <c r="M1082" s="23" t="str">
        <f aca="false">IF(AND(E1082="",F1082="",D1082&lt;&gt;""),A1082,"")</f>
        <v/>
      </c>
      <c r="N1082" s="23" t="str">
        <f aca="false">IF(M1082&lt;&gt;"",SUMIF(J1082:J1111,J1082,K1082:K1111),"")</f>
        <v/>
      </c>
      <c r="O1082" s="23" t="str">
        <f aca="false">IF(M1082&lt;&gt;"",SUMIF(J1082:J1111,J1082,L1082:L1111),"")</f>
        <v/>
      </c>
      <c r="Q1082" s="20" t="str">
        <f aca="false">IF(A1082="PREÇO TOTAL (c/ taxa):",G1082,"")</f>
        <v/>
      </c>
      <c r="AC1082" s="22"/>
    </row>
    <row r="1083" customFormat="false" ht="37.3" hidden="false" customHeight="true" outlineLevel="0" collapsed="false">
      <c r="A1083" s="13" t="n">
        <v>10899</v>
      </c>
      <c r="B1083" s="48" t="str">
        <f aca="false">VLOOKUP(A1083,Insumos!$A$9:$E$160,2,FALSE())</f>
        <v>ADAPTADOR EM LATAO P/ INSTALACAO PREDIAL DE COMBATE A INCENDIO ENGATE RAPIDO 2 1/2" X ROSCA INTERNA 5 FIOS 2 1/2"</v>
      </c>
      <c r="C1083" s="49" t="str">
        <f aca="false">VLOOKUP(A1083,Insumos!$A$9:$E$160,3,FALSE())</f>
        <v>MAT.</v>
      </c>
      <c r="D1083" s="49" t="str">
        <f aca="false">VLOOKUP(A1083,Insumos!$A$9:$E$160,4,FALSE())</f>
        <v>UN</v>
      </c>
      <c r="E1083" s="46" t="n">
        <v>1</v>
      </c>
      <c r="F1083" s="47" t="n">
        <f aca="false">VLOOKUP(A1083,Insumos!$A$9:$E$160,5,FALSE())</f>
        <v>47.31</v>
      </c>
      <c r="G1083" s="47" t="n">
        <f aca="false">TRUNC(E1083*F1083,2)</f>
        <v>47.31</v>
      </c>
      <c r="J1083" s="23" t="n">
        <f aca="false">IF(AND(A1083&lt;&gt;"",A1082=""),J1082+1,J1082)</f>
        <v>68</v>
      </c>
      <c r="K1083" s="23" t="str">
        <f aca="false">IF(C1083="M.O.",G1083,"")</f>
        <v/>
      </c>
      <c r="L1083" s="23" t="n">
        <f aca="false">IF(AND(F1083&lt;&gt;"",K1083=""),G1083,"")</f>
        <v>47.31</v>
      </c>
      <c r="M1083" s="23" t="str">
        <f aca="false">IF(AND(E1083="",F1083="",D1083&lt;&gt;""),A1083,"")</f>
        <v/>
      </c>
      <c r="N1083" s="23" t="str">
        <f aca="false">IF(M1083&lt;&gt;"",SUMIF(J1083:J1112,J1083,K1083:K1112),"")</f>
        <v/>
      </c>
      <c r="O1083" s="23" t="str">
        <f aca="false">IF(M1083&lt;&gt;"",SUMIF(J1083:J1112,J1083,L1083:L1112),"")</f>
        <v/>
      </c>
      <c r="Q1083" s="20" t="str">
        <f aca="false">IF(A1083="PREÇO TOTAL (c/ taxa):",G1083,"")</f>
        <v/>
      </c>
      <c r="AC1083" s="22"/>
    </row>
    <row r="1084" customFormat="false" ht="25.35" hidden="false" customHeight="true" outlineLevel="0" collapsed="false">
      <c r="A1084" s="13" t="n">
        <v>10905</v>
      </c>
      <c r="B1084" s="48" t="str">
        <f aca="false">VLOOKUP(A1084,Insumos!$A$9:$E$160,2,FALSE())</f>
        <v>TAMPAO LATAO C/ CORRENTE P/ INSTALACAO PREDIAL COMBATE A INCENDIO ENGATE RAPIDO 2 1/2"</v>
      </c>
      <c r="C1084" s="49" t="str">
        <f aca="false">VLOOKUP(A1084,Insumos!$A$9:$E$160,3,FALSE())</f>
        <v>MAT.</v>
      </c>
      <c r="D1084" s="49" t="str">
        <f aca="false">VLOOKUP(A1084,Insumos!$A$9:$E$160,4,FALSE())</f>
        <v>UN</v>
      </c>
      <c r="E1084" s="46" t="n">
        <v>1</v>
      </c>
      <c r="F1084" s="47" t="n">
        <f aca="false">VLOOKUP(A1084,Insumos!$A$9:$E$160,5,FALSE())</f>
        <v>56.57</v>
      </c>
      <c r="G1084" s="47" t="n">
        <f aca="false">TRUNC(E1084*F1084,2)</f>
        <v>56.57</v>
      </c>
      <c r="J1084" s="23" t="n">
        <f aca="false">IF(AND(A1084&lt;&gt;"",A1083=""),J1083+1,J1083)</f>
        <v>68</v>
      </c>
      <c r="K1084" s="23" t="str">
        <f aca="false">IF(C1084="M.O.",G1084,"")</f>
        <v/>
      </c>
      <c r="L1084" s="23" t="n">
        <f aca="false">IF(AND(F1084&lt;&gt;"",K1084=""),G1084,"")</f>
        <v>56.57</v>
      </c>
      <c r="M1084" s="23" t="str">
        <f aca="false">IF(AND(E1084="",F1084="",D1084&lt;&gt;""),A1084,"")</f>
        <v/>
      </c>
      <c r="N1084" s="23" t="str">
        <f aca="false">IF(M1084&lt;&gt;"",SUMIF(J1084:J1113,J1084,K1084:K1113),"")</f>
        <v/>
      </c>
      <c r="O1084" s="23" t="str">
        <f aca="false">IF(M1084&lt;&gt;"",SUMIF(J1084:J1113,J1084,L1084:L1113),"")</f>
        <v/>
      </c>
      <c r="Q1084" s="20" t="str">
        <f aca="false">IF(A1084="PREÇO TOTAL (c/ taxa):",G1084,"")</f>
        <v/>
      </c>
      <c r="AC1084" s="22"/>
    </row>
    <row r="1085" customFormat="false" ht="14.05" hidden="false" customHeight="true" outlineLevel="0" collapsed="false">
      <c r="A1085" s="13" t="n">
        <v>3768</v>
      </c>
      <c r="B1085" s="48" t="str">
        <f aca="false">VLOOKUP(A1085,Insumos!$A$9:$E$160,2,FALSE())</f>
        <v>LIXA P/ FERRO</v>
      </c>
      <c r="C1085" s="49" t="str">
        <f aca="false">VLOOKUP(A1085,Insumos!$A$9:$E$160,3,FALSE())</f>
        <v>MAT.</v>
      </c>
      <c r="D1085" s="49" t="str">
        <f aca="false">VLOOKUP(A1085,Insumos!$A$9:$E$160,4,FALSE())</f>
        <v>UN</v>
      </c>
      <c r="E1085" s="46" t="n">
        <v>0.55</v>
      </c>
      <c r="F1085" s="47" t="n">
        <f aca="false">VLOOKUP(A1085,Insumos!$A$9:$E$160,5,FALSE())</f>
        <v>2.43</v>
      </c>
      <c r="G1085" s="47" t="n">
        <f aca="false">TRUNC(E1085*F1085,2)</f>
        <v>1.33</v>
      </c>
      <c r="J1085" s="23" t="n">
        <f aca="false">IF(AND(A1085&lt;&gt;"",A1084=""),J1084+1,J1084)</f>
        <v>68</v>
      </c>
      <c r="K1085" s="23" t="str">
        <f aca="false">IF(C1085="M.O.",G1085,"")</f>
        <v/>
      </c>
      <c r="L1085" s="23" t="n">
        <f aca="false">IF(AND(F1085&lt;&gt;"",K1085=""),G1085,"")</f>
        <v>1.33</v>
      </c>
      <c r="M1085" s="23" t="str">
        <f aca="false">IF(AND(E1085="",F1085="",D1085&lt;&gt;""),A1085,"")</f>
        <v/>
      </c>
      <c r="N1085" s="23" t="str">
        <f aca="false">IF(M1085&lt;&gt;"",SUMIF(J1085:J1114,J1085,K1085:K1114),"")</f>
        <v/>
      </c>
      <c r="O1085" s="23" t="str">
        <f aca="false">IF(M1085&lt;&gt;"",SUMIF(J1085:J1114,J1085,L1085:L1114),"")</f>
        <v/>
      </c>
      <c r="Q1085" s="20" t="str">
        <f aca="false">IF(A1085="PREÇO TOTAL (c/ taxa):",G1085,"")</f>
        <v/>
      </c>
      <c r="AC1085" s="22"/>
    </row>
    <row r="1086" customFormat="false" ht="14.05" hidden="false" customHeight="true" outlineLevel="0" collapsed="false">
      <c r="A1086" s="13" t="n">
        <v>4783</v>
      </c>
      <c r="B1086" s="48" t="str">
        <f aca="false">VLOOKUP(A1086,Insumos!$A$9:$E$160,2,FALSE())</f>
        <v>PINTOR</v>
      </c>
      <c r="C1086" s="49" t="str">
        <f aca="false">VLOOKUP(A1086,Insumos!$A$9:$E$160,3,FALSE())</f>
        <v>M.O.</v>
      </c>
      <c r="D1086" s="49" t="str">
        <f aca="false">VLOOKUP(A1086,Insumos!$A$9:$E$160,4,FALSE())</f>
        <v>H</v>
      </c>
      <c r="E1086" s="46" t="n">
        <v>0.25</v>
      </c>
      <c r="F1086" s="47" t="n">
        <f aca="false">VLOOKUP(A1086,Insumos!$A$9:$E$160,5,FALSE())</f>
        <v>10.44</v>
      </c>
      <c r="G1086" s="47" t="n">
        <f aca="false">TRUNC(E1086*F1086,2)</f>
        <v>2.61</v>
      </c>
      <c r="J1086" s="23" t="n">
        <f aca="false">IF(AND(A1086&lt;&gt;"",A1085=""),J1085+1,J1085)</f>
        <v>68</v>
      </c>
      <c r="K1086" s="23" t="n">
        <f aca="false">IF(C1086="M.O.",G1086,"")</f>
        <v>2.61</v>
      </c>
      <c r="L1086" s="23" t="str">
        <f aca="false">IF(AND(F1086&lt;&gt;"",K1086=""),G1086,"")</f>
        <v/>
      </c>
      <c r="M1086" s="23" t="str">
        <f aca="false">IF(AND(E1086="",F1086="",D1086&lt;&gt;""),A1086,"")</f>
        <v/>
      </c>
      <c r="N1086" s="23" t="str">
        <f aca="false">IF(M1086&lt;&gt;"",SUMIF(J1086:J1115,J1086,K1086:K1115),"")</f>
        <v/>
      </c>
      <c r="O1086" s="23" t="str">
        <f aca="false">IF(M1086&lt;&gt;"",SUMIF(J1086:J1115,J1086,L1086:L1115),"")</f>
        <v/>
      </c>
      <c r="Q1086" s="20" t="str">
        <f aca="false">IF(A1086="PREÇO TOTAL (c/ taxa):",G1086,"")</f>
        <v/>
      </c>
      <c r="AC1086" s="22"/>
    </row>
    <row r="1087" customFormat="false" ht="14.05" hidden="false" customHeight="true" outlineLevel="0" collapsed="false">
      <c r="A1087" s="13" t="n">
        <v>5318</v>
      </c>
      <c r="B1087" s="48" t="str">
        <f aca="false">VLOOKUP(A1087,Insumos!$A$9:$E$160,2,FALSE())</f>
        <v>SOLVENTE DILUENTE A BASE DE AGUARRAS</v>
      </c>
      <c r="C1087" s="49" t="str">
        <f aca="false">VLOOKUP(A1087,Insumos!$A$9:$E$160,3,FALSE())</f>
        <v>MAT.</v>
      </c>
      <c r="D1087" s="49" t="str">
        <f aca="false">VLOOKUP(A1087,Insumos!$A$9:$E$160,4,FALSE())</f>
        <v>L</v>
      </c>
      <c r="E1087" s="46" t="n">
        <v>0.035</v>
      </c>
      <c r="F1087" s="47" t="n">
        <f aca="false">VLOOKUP(A1087,Insumos!$A$9:$E$160,5,FALSE())</f>
        <v>9.6</v>
      </c>
      <c r="G1087" s="47" t="n">
        <f aca="false">TRUNC(E1087*F1087,2)</f>
        <v>0.33</v>
      </c>
      <c r="J1087" s="23" t="n">
        <f aca="false">IF(AND(A1087&lt;&gt;"",A1086=""),J1086+1,J1086)</f>
        <v>68</v>
      </c>
      <c r="K1087" s="23" t="str">
        <f aca="false">IF(C1087="M.O.",G1087,"")</f>
        <v/>
      </c>
      <c r="L1087" s="23" t="n">
        <f aca="false">IF(AND(F1087&lt;&gt;"",K1087=""),G1087,"")</f>
        <v>0.33</v>
      </c>
      <c r="M1087" s="23" t="str">
        <f aca="false">IF(AND(E1087="",F1087="",D1087&lt;&gt;""),A1087,"")</f>
        <v/>
      </c>
      <c r="N1087" s="23" t="str">
        <f aca="false">IF(M1087&lt;&gt;"",SUMIF(J1087:J1116,J1087,K1087:K1116),"")</f>
        <v/>
      </c>
      <c r="O1087" s="23" t="str">
        <f aca="false">IF(M1087&lt;&gt;"",SUMIF(J1087:J1116,J1087,L1087:L1116),"")</f>
        <v/>
      </c>
      <c r="Q1087" s="20" t="str">
        <f aca="false">IF(A1087="PREÇO TOTAL (c/ taxa):",G1087,"")</f>
        <v/>
      </c>
      <c r="AC1087" s="22"/>
    </row>
    <row r="1088" customFormat="false" ht="14.05" hidden="false" customHeight="true" outlineLevel="0" collapsed="false">
      <c r="A1088" s="13" t="n">
        <v>7288</v>
      </c>
      <c r="B1088" s="48" t="str">
        <f aca="false">VLOOKUP(A1088,Insumos!$A$9:$E$160,2,FALSE())</f>
        <v>TINTA ESMALTE SINTETICO FOSCO</v>
      </c>
      <c r="C1088" s="49" t="str">
        <f aca="false">VLOOKUP(A1088,Insumos!$A$9:$E$160,3,FALSE())</f>
        <v>MAT.</v>
      </c>
      <c r="D1088" s="49" t="str">
        <f aca="false">VLOOKUP(A1088,Insumos!$A$9:$E$160,4,FALSE())</f>
        <v>L</v>
      </c>
      <c r="E1088" s="46" t="n">
        <v>0.12</v>
      </c>
      <c r="F1088" s="47" t="n">
        <f aca="false">VLOOKUP(A1088,Insumos!$A$9:$E$160,5,FALSE())</f>
        <v>16.88</v>
      </c>
      <c r="G1088" s="47" t="n">
        <f aca="false">TRUNC(E1088*F1088,2)</f>
        <v>2.02</v>
      </c>
      <c r="J1088" s="23" t="n">
        <f aca="false">IF(AND(A1088&lt;&gt;"",A1087=""),J1087+1,J1087)</f>
        <v>68</v>
      </c>
      <c r="K1088" s="23" t="str">
        <f aca="false">IF(C1088="M.O.",G1088,"")</f>
        <v/>
      </c>
      <c r="L1088" s="23" t="n">
        <f aca="false">IF(AND(F1088&lt;&gt;"",K1088=""),G1088,"")</f>
        <v>2.02</v>
      </c>
      <c r="M1088" s="23" t="str">
        <f aca="false">IF(AND(E1088="",F1088="",D1088&lt;&gt;""),A1088,"")</f>
        <v/>
      </c>
      <c r="N1088" s="23" t="str">
        <f aca="false">IF(M1088&lt;&gt;"",SUMIF(J1088:J1117,J1088,K1088:K1117),"")</f>
        <v/>
      </c>
      <c r="O1088" s="23" t="str">
        <f aca="false">IF(M1088&lt;&gt;"",SUMIF(J1088:J1117,J1088,L1088:L1117),"")</f>
        <v/>
      </c>
      <c r="Q1088" s="20" t="str">
        <f aca="false">IF(A1088="PREÇO TOTAL (c/ taxa):",G1088,"")</f>
        <v/>
      </c>
      <c r="AC1088" s="22"/>
    </row>
    <row r="1089" customFormat="false" ht="14.05" hidden="false" customHeight="true" outlineLevel="0" collapsed="false">
      <c r="A1089" s="13" t="n">
        <v>5320</v>
      </c>
      <c r="B1089" s="48" t="str">
        <f aca="false">VLOOKUP(A1089,Insumos!$A$9:$E$160,2,FALSE())</f>
        <v>REMOVEDOR DE TINTA OLEO/ESMALTE VERNIZ</v>
      </c>
      <c r="C1089" s="49" t="str">
        <f aca="false">VLOOKUP(A1089,Insumos!$A$9:$E$160,3,FALSE())</f>
        <v>MAT.</v>
      </c>
      <c r="D1089" s="49" t="str">
        <f aca="false">VLOOKUP(A1089,Insumos!$A$9:$E$160,4,FALSE())</f>
        <v>L</v>
      </c>
      <c r="E1089" s="46" t="n">
        <v>0.05</v>
      </c>
      <c r="F1089" s="47" t="n">
        <f aca="false">VLOOKUP(A1089,Insumos!$A$9:$E$160,5,FALSE())</f>
        <v>25.81</v>
      </c>
      <c r="G1089" s="47" t="n">
        <f aca="false">TRUNC(E1089*F1089,2)</f>
        <v>1.29</v>
      </c>
      <c r="J1089" s="23" t="n">
        <f aca="false">IF(AND(A1089&lt;&gt;"",A1088=""),J1088+1,J1088)</f>
        <v>68</v>
      </c>
      <c r="K1089" s="23" t="str">
        <f aca="false">IF(C1089="M.O.",G1089,"")</f>
        <v/>
      </c>
      <c r="L1089" s="23" t="n">
        <f aca="false">IF(AND(F1089&lt;&gt;"",K1089=""),G1089,"")</f>
        <v>1.29</v>
      </c>
      <c r="M1089" s="23" t="str">
        <f aca="false">IF(AND(E1089="",F1089="",D1089&lt;&gt;""),A1089,"")</f>
        <v/>
      </c>
      <c r="N1089" s="23" t="str">
        <f aca="false">IF(M1089&lt;&gt;"",SUMIF(J1089:J1118,J1089,K1089:K1118),"")</f>
        <v/>
      </c>
      <c r="O1089" s="23" t="str">
        <f aca="false">IF(M1089&lt;&gt;"",SUMIF(J1089:J1118,J1089,L1089:L1118),"")</f>
        <v/>
      </c>
      <c r="Q1089" s="20" t="str">
        <f aca="false">IF(A1089="PREÇO TOTAL (c/ taxa):",G1089,"")</f>
        <v/>
      </c>
      <c r="AC1089" s="22"/>
    </row>
    <row r="1090" customFormat="false" ht="14.05" hidden="false" customHeight="true" outlineLevel="0" collapsed="false">
      <c r="A1090" s="13" t="n">
        <v>6111</v>
      </c>
      <c r="B1090" s="48" t="str">
        <f aca="false">VLOOKUP(A1090,Insumos!$A$9:$E$160,2,FALSE())</f>
        <v>SERVENTE</v>
      </c>
      <c r="C1090" s="49" t="str">
        <f aca="false">VLOOKUP(A1090,Insumos!$A$9:$E$160,3,FALSE())</f>
        <v>M.O.</v>
      </c>
      <c r="D1090" s="49" t="str">
        <f aca="false">VLOOKUP(A1090,Insumos!$A$9:$E$160,4,FALSE())</f>
        <v>H</v>
      </c>
      <c r="E1090" s="46" t="n">
        <v>0.25</v>
      </c>
      <c r="F1090" s="47" t="n">
        <f aca="false">VLOOKUP(A1090,Insumos!$A$9:$E$160,5,FALSE())</f>
        <v>7.72</v>
      </c>
      <c r="G1090" s="47" t="n">
        <f aca="false">TRUNC(E1090*F1090,2)</f>
        <v>1.93</v>
      </c>
      <c r="J1090" s="23" t="n">
        <f aca="false">IF(AND(A1090&lt;&gt;"",A1089=""),J1089+1,J1089)</f>
        <v>68</v>
      </c>
      <c r="K1090" s="23" t="n">
        <f aca="false">IF(C1090="M.O.",G1090,"")</f>
        <v>1.93</v>
      </c>
      <c r="L1090" s="23" t="str">
        <f aca="false">IF(AND(F1090&lt;&gt;"",K1090=""),G1090,"")</f>
        <v/>
      </c>
      <c r="M1090" s="23" t="str">
        <f aca="false">IF(AND(E1090="",F1090="",D1090&lt;&gt;""),A1090,"")</f>
        <v/>
      </c>
      <c r="N1090" s="23" t="str">
        <f aca="false">IF(M1090&lt;&gt;"",SUMIF(J1090:J1119,J1090,K1090:K1119),"")</f>
        <v/>
      </c>
      <c r="O1090" s="23" t="str">
        <f aca="false">IF(M1090&lt;&gt;"",SUMIF(J1090:J1119,J1090,L1090:L1119),"")</f>
        <v/>
      </c>
      <c r="Q1090" s="20" t="str">
        <f aca="false">IF(A1090="PREÇO TOTAL (c/ taxa):",G1090,"")</f>
        <v/>
      </c>
      <c r="AC1090" s="22"/>
    </row>
    <row r="1091" customFormat="false" ht="14.05" hidden="false" customHeight="true" outlineLevel="0" collapsed="false">
      <c r="A1091" s="50" t="s">
        <v>229</v>
      </c>
      <c r="B1091" s="50"/>
      <c r="C1091" s="50"/>
      <c r="D1091" s="50"/>
      <c r="E1091" s="50"/>
      <c r="F1091" s="50"/>
      <c r="G1091" s="51" t="n">
        <f aca="false">SUMIF(J1042:J1090,J1091,K1042:K1090)</f>
        <v>32.35</v>
      </c>
      <c r="J1091" s="23" t="n">
        <f aca="false">IF(AND(A1091&lt;&gt;"",A1090=""),J1090+1,J1090)</f>
        <v>68</v>
      </c>
      <c r="K1091" s="23" t="str">
        <f aca="false">IF(C1091="M.O.",G1091,"")</f>
        <v/>
      </c>
      <c r="L1091" s="23" t="str">
        <f aca="false">IF(AND(F1091&lt;&gt;"",K1091=""),G1091,"")</f>
        <v/>
      </c>
      <c r="M1091" s="23" t="str">
        <f aca="false">IF(AND(E1091="",F1091="",D1091&lt;&gt;""),A1091,"")</f>
        <v/>
      </c>
      <c r="N1091" s="23" t="str">
        <f aca="false">IF(M1091&lt;&gt;"",SUMIF(J1091:J1120,J1091,K1091:K1120),"")</f>
        <v/>
      </c>
      <c r="O1091" s="23" t="str">
        <f aca="false">IF(M1091&lt;&gt;"",SUMIF(J1091:J1120,J1091,L1091:L1120),"")</f>
        <v/>
      </c>
      <c r="Q1091" s="20" t="str">
        <f aca="false">IF(A1091="PREÇO TOTAL (c/ taxa):",G1091,"")</f>
        <v/>
      </c>
      <c r="AC1091" s="22"/>
    </row>
    <row r="1092" customFormat="false" ht="14.05" hidden="false" customHeight="true" outlineLevel="0" collapsed="false">
      <c r="A1092" s="50" t="s">
        <v>232</v>
      </c>
      <c r="B1092" s="50"/>
      <c r="C1092" s="50"/>
      <c r="D1092" s="50"/>
      <c r="E1092" s="50"/>
      <c r="F1092" s="50"/>
      <c r="G1092" s="51" t="n">
        <f aca="false">SUMIF(J1043:J1091,J1092,L1043:L1091)</f>
        <v>108.85</v>
      </c>
      <c r="J1092" s="23" t="n">
        <f aca="false">IF(AND(A1092&lt;&gt;"",A1091=""),J1091+1,J1091)</f>
        <v>68</v>
      </c>
      <c r="K1092" s="23" t="str">
        <f aca="false">IF(C1092="M.O.",G1092,"")</f>
        <v/>
      </c>
      <c r="L1092" s="23" t="str">
        <f aca="false">IF(AND(F1092&lt;&gt;"",K1092=""),G1092,"")</f>
        <v/>
      </c>
      <c r="M1092" s="23" t="str">
        <f aca="false">IF(AND(E1092="",F1092="",D1092&lt;&gt;""),A1092,"")</f>
        <v/>
      </c>
      <c r="N1092" s="23" t="str">
        <f aca="false">IF(M1092&lt;&gt;"",SUMIF(J1092:J1121,J1092,K1092:K1121),"")</f>
        <v/>
      </c>
      <c r="O1092" s="23" t="str">
        <f aca="false">IF(M1092&lt;&gt;"",SUMIF(J1092:J1121,J1092,L1092:L1121),"")</f>
        <v/>
      </c>
      <c r="Q1092" s="20" t="str">
        <f aca="false">IF(A1092="PREÇO TOTAL (c/ taxa):",G1092,"")</f>
        <v/>
      </c>
      <c r="AC1092" s="22"/>
    </row>
    <row r="1093" customFormat="false" ht="14.05" hidden="false" customHeight="true" outlineLevel="0" collapsed="false">
      <c r="A1093" s="50" t="s">
        <v>250</v>
      </c>
      <c r="B1093" s="50"/>
      <c r="C1093" s="50"/>
      <c r="D1093" s="50"/>
      <c r="E1093" s="50"/>
      <c r="F1093" s="50"/>
      <c r="G1093" s="51" t="n">
        <f aca="false">SUM(G1091:G1092)</f>
        <v>141.2</v>
      </c>
      <c r="J1093" s="23" t="n">
        <f aca="false">IF(AND(A1093&lt;&gt;"",A1092=""),J1092+1,J1092)</f>
        <v>68</v>
      </c>
      <c r="K1093" s="23" t="str">
        <f aca="false">IF(C1093="M.O.",G1093,"")</f>
        <v/>
      </c>
      <c r="L1093" s="23" t="str">
        <f aca="false">IF(AND(F1093&lt;&gt;"",K1093=""),G1093,"")</f>
        <v/>
      </c>
      <c r="M1093" s="23" t="str">
        <f aca="false">IF(AND(E1093="",F1093="",D1093&lt;&gt;""),A1093,"")</f>
        <v/>
      </c>
      <c r="N1093" s="23" t="str">
        <f aca="false">IF(M1093&lt;&gt;"",SUMIF(J1093:J1122,J1093,K1093:K1122),"")</f>
        <v/>
      </c>
      <c r="O1093" s="23" t="str">
        <f aca="false">IF(M1093&lt;&gt;"",SUMIF(J1093:J1122,J1093,L1093:L1122),"")</f>
        <v/>
      </c>
      <c r="Q1093" s="20" t="str">
        <f aca="false">IF(A1093="PREÇO TOTAL (c/ taxa):",G1093,"")</f>
        <v/>
      </c>
      <c r="AC1093" s="22"/>
    </row>
    <row r="1094" customFormat="false" ht="14.05" hidden="false" customHeight="true" outlineLevel="0" collapsed="false">
      <c r="A1094" s="50" t="s">
        <v>251</v>
      </c>
      <c r="B1094" s="50"/>
      <c r="C1094" s="50"/>
      <c r="D1094" s="50"/>
      <c r="E1094" s="50"/>
      <c r="F1094" s="50"/>
      <c r="G1094" s="51" t="n">
        <v>0</v>
      </c>
      <c r="J1094" s="23" t="n">
        <f aca="false">IF(AND(A1094&lt;&gt;"",A1093=""),J1093+1,J1093)</f>
        <v>68</v>
      </c>
      <c r="K1094" s="23" t="str">
        <f aca="false">IF(C1094="M.O.",G1094,"")</f>
        <v/>
      </c>
      <c r="L1094" s="23" t="str">
        <f aca="false">IF(AND(F1094&lt;&gt;"",K1094=""),G1094,"")</f>
        <v/>
      </c>
      <c r="M1094" s="23" t="str">
        <f aca="false">IF(AND(E1094="",F1094="",D1094&lt;&gt;""),A1094,"")</f>
        <v/>
      </c>
      <c r="N1094" s="23" t="str">
        <f aca="false">IF(M1094&lt;&gt;"",SUMIF(J1094:J1123,J1094,K1094:K1123),"")</f>
        <v/>
      </c>
      <c r="O1094" s="23" t="str">
        <f aca="false">IF(M1094&lt;&gt;"",SUMIF(J1094:J1123,J1094,L1094:L1123),"")</f>
        <v/>
      </c>
      <c r="Q1094" s="20" t="str">
        <f aca="false">IF(A1094="PREÇO TOTAL (c/ taxa):",G1094,"")</f>
        <v/>
      </c>
      <c r="AC1094" s="22"/>
    </row>
    <row r="1095" customFormat="false" ht="14.05" hidden="false" customHeight="true" outlineLevel="0" collapsed="false">
      <c r="A1095" s="50" t="s">
        <v>252</v>
      </c>
      <c r="B1095" s="50"/>
      <c r="C1095" s="50"/>
      <c r="D1095" s="50"/>
      <c r="E1095" s="50"/>
      <c r="F1095" s="50"/>
      <c r="G1095" s="51" t="n">
        <f aca="false">TRUNC(G1093*$G$9,2)</f>
        <v>35.58</v>
      </c>
      <c r="J1095" s="23" t="n">
        <f aca="false">IF(AND(A1095&lt;&gt;"",A1094=""),J1094+1,J1094)</f>
        <v>68</v>
      </c>
      <c r="K1095" s="23" t="str">
        <f aca="false">IF(C1095="M.O.",G1095,"")</f>
        <v/>
      </c>
      <c r="L1095" s="23" t="str">
        <f aca="false">IF(AND(F1095&lt;&gt;"",K1095=""),G1095,"")</f>
        <v/>
      </c>
      <c r="M1095" s="23" t="str">
        <f aca="false">IF(AND(E1095="",F1095="",D1095&lt;&gt;""),A1095,"")</f>
        <v/>
      </c>
      <c r="N1095" s="23" t="str">
        <f aca="false">IF(M1095&lt;&gt;"",SUMIF(J1095:J1124,J1095,K1095:K1124),"")</f>
        <v/>
      </c>
      <c r="O1095" s="23" t="str">
        <f aca="false">IF(M1095&lt;&gt;"",SUMIF(J1095:J1124,J1095,L1095:L1124),"")</f>
        <v/>
      </c>
      <c r="Q1095" s="20" t="str">
        <f aca="false">IF(A1095="PREÇO TOTAL (c/ taxa):",G1095,"")</f>
        <v/>
      </c>
      <c r="AC1095" s="22"/>
    </row>
    <row r="1096" customFormat="false" ht="14.05" hidden="false" customHeight="true" outlineLevel="0" collapsed="false">
      <c r="A1096" s="50" t="s">
        <v>253</v>
      </c>
      <c r="B1096" s="50"/>
      <c r="C1096" s="50"/>
      <c r="D1096" s="50"/>
      <c r="E1096" s="50"/>
      <c r="F1096" s="50"/>
      <c r="G1096" s="51" t="n">
        <v>0</v>
      </c>
      <c r="J1096" s="23" t="n">
        <f aca="false">IF(AND(A1096&lt;&gt;"",A1095=""),J1095+1,J1095)</f>
        <v>68</v>
      </c>
      <c r="K1096" s="23" t="str">
        <f aca="false">IF(C1096="M.O.",G1096,"")</f>
        <v/>
      </c>
      <c r="L1096" s="23" t="str">
        <f aca="false">IF(AND(F1096&lt;&gt;"",K1096=""),G1096,"")</f>
        <v/>
      </c>
      <c r="M1096" s="23" t="str">
        <f aca="false">IF(AND(E1096="",F1096="",D1096&lt;&gt;""),A1096,"")</f>
        <v/>
      </c>
      <c r="N1096" s="23" t="str">
        <f aca="false">IF(M1096&lt;&gt;"",SUMIF(J1096:J1125,J1096,K1096:K1125),"")</f>
        <v/>
      </c>
      <c r="O1096" s="23" t="str">
        <f aca="false">IF(M1096&lt;&gt;"",SUMIF(J1096:J1125,J1096,L1096:L1125),"")</f>
        <v/>
      </c>
      <c r="Q1096" s="20" t="str">
        <f aca="false">IF(A1096="PREÇO TOTAL (c/ taxa):",G1096,"")</f>
        <v/>
      </c>
      <c r="AC1096" s="22"/>
    </row>
    <row r="1097" customFormat="false" ht="14.05" hidden="false" customHeight="true" outlineLevel="0" collapsed="false">
      <c r="A1097" s="50" t="s">
        <v>254</v>
      </c>
      <c r="B1097" s="50"/>
      <c r="C1097" s="50"/>
      <c r="D1097" s="50"/>
      <c r="E1097" s="50"/>
      <c r="F1097" s="50"/>
      <c r="G1097" s="51" t="n">
        <f aca="false">SUM(G1094:G1096)</f>
        <v>35.58</v>
      </c>
      <c r="J1097" s="23" t="n">
        <f aca="false">IF(AND(A1097&lt;&gt;"",A1096=""),J1096+1,J1096)</f>
        <v>68</v>
      </c>
      <c r="K1097" s="23" t="str">
        <f aca="false">IF(C1097="M.O.",G1097,"")</f>
        <v/>
      </c>
      <c r="L1097" s="23" t="str">
        <f aca="false">IF(AND(F1097&lt;&gt;"",K1097=""),G1097,"")</f>
        <v/>
      </c>
      <c r="M1097" s="23" t="str">
        <f aca="false">IF(AND(E1097="",F1097="",D1097&lt;&gt;""),A1097,"")</f>
        <v/>
      </c>
      <c r="N1097" s="23" t="str">
        <f aca="false">IF(M1097&lt;&gt;"",SUMIF(J1097:J1126,J1097,K1097:K1126),"")</f>
        <v/>
      </c>
      <c r="O1097" s="23" t="str">
        <f aca="false">IF(M1097&lt;&gt;"",SUMIF(J1097:J1126,J1097,L1097:L1126),"")</f>
        <v/>
      </c>
      <c r="Q1097" s="20" t="str">
        <f aca="false">IF(A1097="PREÇO TOTAL (c/ taxa):",G1097,"")</f>
        <v/>
      </c>
      <c r="AC1097" s="22"/>
    </row>
    <row r="1098" customFormat="false" ht="14.05" hidden="false" customHeight="true" outlineLevel="0" collapsed="false">
      <c r="A1098" s="50" t="s">
        <v>256</v>
      </c>
      <c r="B1098" s="50"/>
      <c r="C1098" s="50"/>
      <c r="D1098" s="50"/>
      <c r="E1098" s="50"/>
      <c r="F1098" s="50"/>
      <c r="G1098" s="51" t="n">
        <f aca="false">G1093+G1097</f>
        <v>176.78</v>
      </c>
      <c r="J1098" s="23" t="n">
        <f aca="false">IF(AND(A1098&lt;&gt;"",A1097=""),J1097+1,J1097)</f>
        <v>68</v>
      </c>
      <c r="K1098" s="23" t="str">
        <f aca="false">IF(C1098="M.O.",G1098,"")</f>
        <v/>
      </c>
      <c r="L1098" s="23" t="str">
        <f aca="false">IF(AND(F1098&lt;&gt;"",K1098=""),G1098,"")</f>
        <v/>
      </c>
      <c r="M1098" s="23" t="str">
        <f aca="false">IF(AND(E1098="",F1098="",D1098&lt;&gt;""),A1098,"")</f>
        <v/>
      </c>
      <c r="N1098" s="23" t="str">
        <f aca="false">IF(M1098&lt;&gt;"",SUMIF(J1098:J1127,J1098,K1098:K1127),"")</f>
        <v/>
      </c>
      <c r="O1098" s="23" t="str">
        <f aca="false">IF(M1098&lt;&gt;"",SUMIF(J1098:J1127,J1098,L1098:L1127),"")</f>
        <v/>
      </c>
      <c r="Q1098" s="20" t="str">
        <f aca="false">IF(A1098="PREÇO TOTAL (c/ taxa):",G1098,"")</f>
        <v/>
      </c>
      <c r="AC1098" s="22"/>
    </row>
    <row r="1099" customFormat="false" ht="14.05" hidden="false" customHeight="true" outlineLevel="0" collapsed="false">
      <c r="A1099" s="50" t="s">
        <v>257</v>
      </c>
      <c r="B1099" s="50"/>
      <c r="C1099" s="50"/>
      <c r="D1099" s="50"/>
      <c r="E1099" s="50"/>
      <c r="F1099" s="50"/>
      <c r="G1099" s="51" t="n">
        <v>1</v>
      </c>
      <c r="J1099" s="23" t="n">
        <f aca="false">IF(AND(A1099&lt;&gt;"",A1098=""),J1098+1,J1098)</f>
        <v>68</v>
      </c>
      <c r="K1099" s="23" t="str">
        <f aca="false">IF(C1099="M.O.",G1099,"")</f>
        <v/>
      </c>
      <c r="L1099" s="23" t="str">
        <f aca="false">IF(AND(F1099&lt;&gt;"",K1099=""),G1099,"")</f>
        <v/>
      </c>
      <c r="M1099" s="23" t="str">
        <f aca="false">IF(AND(E1099="",F1099="",D1099&lt;&gt;""),A1099,"")</f>
        <v/>
      </c>
      <c r="N1099" s="23" t="str">
        <f aca="false">IF(M1099&lt;&gt;"",SUMIF(J1099:J1128,J1099,K1099:K1128),"")</f>
        <v/>
      </c>
      <c r="O1099" s="23" t="str">
        <f aca="false">IF(M1099&lt;&gt;"",SUMIF(J1099:J1128,J1099,L1099:L1128),"")</f>
        <v/>
      </c>
      <c r="Q1099" s="20" t="str">
        <f aca="false">IF(A1099="PREÇO TOTAL (c/ taxa):",G1099,"")</f>
        <v/>
      </c>
      <c r="AC1099" s="22"/>
    </row>
    <row r="1100" customFormat="false" ht="14.05" hidden="false" customHeight="true" outlineLevel="0" collapsed="false">
      <c r="A1100" s="50" t="s">
        <v>258</v>
      </c>
      <c r="B1100" s="50"/>
      <c r="C1100" s="50"/>
      <c r="D1100" s="50"/>
      <c r="E1100" s="50"/>
      <c r="F1100" s="50"/>
      <c r="G1100" s="51" t="n">
        <f aca="false">TRUNC(G1099*G1098,2)</f>
        <v>176.78</v>
      </c>
      <c r="J1100" s="23" t="n">
        <f aca="false">IF(AND(A1100&lt;&gt;"",A1099=""),J1099+1,J1099)</f>
        <v>68</v>
      </c>
      <c r="K1100" s="23" t="str">
        <f aca="false">IF(C1100="M.O.",G1100,"")</f>
        <v/>
      </c>
      <c r="L1100" s="23" t="str">
        <f aca="false">IF(AND(F1100&lt;&gt;"",K1100=""),G1100,"")</f>
        <v/>
      </c>
      <c r="M1100" s="23" t="str">
        <f aca="false">IF(AND(E1100="",F1100="",D1100&lt;&gt;""),A1100,"")</f>
        <v/>
      </c>
      <c r="N1100" s="23" t="str">
        <f aca="false">IF(M1100&lt;&gt;"",SUMIF(J1100:J1129,J1100,K1100:K1129),"")</f>
        <v/>
      </c>
      <c r="O1100" s="23" t="str">
        <f aca="false">IF(M1100&lt;&gt;"",SUMIF(J1100:J1129,J1100,L1100:L1129),"")</f>
        <v/>
      </c>
      <c r="Q1100" s="20" t="n">
        <f aca="false">IF(A1100="PREÇO TOTAL (c/ taxa):",G1100,"")</f>
        <v>176.78</v>
      </c>
      <c r="AC1100" s="22"/>
    </row>
    <row r="1101" customFormat="false" ht="14.05" hidden="false" customHeight="true" outlineLevel="0" collapsed="false">
      <c r="A1101" s="52"/>
      <c r="B1101" s="52"/>
      <c r="C1101" s="52"/>
      <c r="D1101" s="52"/>
      <c r="E1101" s="52"/>
      <c r="F1101" s="52"/>
      <c r="G1101" s="52"/>
      <c r="J1101" s="23" t="n">
        <f aca="false">IF(AND(A1101&lt;&gt;"",A1100=""),J1100+1,J1100)</f>
        <v>68</v>
      </c>
      <c r="K1101" s="23" t="str">
        <f aca="false">IF(C1101="M.O.",G1101,"")</f>
        <v/>
      </c>
      <c r="L1101" s="23" t="str">
        <f aca="false">IF(AND(F1101&lt;&gt;"",K1101=""),G1101,"")</f>
        <v/>
      </c>
      <c r="M1101" s="23" t="str">
        <f aca="false">IF(AND(E1101="",F1101="",D1101&lt;&gt;""),A1101,"")</f>
        <v/>
      </c>
      <c r="N1101" s="23" t="str">
        <f aca="false">IF(M1101&lt;&gt;"",SUMIF(J1101:J1130,J1101,K1101:K1130),"")</f>
        <v/>
      </c>
      <c r="O1101" s="23" t="str">
        <f aca="false">IF(M1101&lt;&gt;"",SUMIF(J1101:J1130,J1101,L1101:L1130),"")</f>
        <v/>
      </c>
      <c r="Q1101" s="20" t="str">
        <f aca="false">IF(A1101="PREÇO TOTAL (c/ taxa):",G1101,"")</f>
        <v/>
      </c>
      <c r="AC1101" s="22"/>
    </row>
    <row r="1102" customFormat="false" ht="14.05" hidden="false" customHeight="true" outlineLevel="0" collapsed="false">
      <c r="A1102" s="44" t="s">
        <v>421</v>
      </c>
      <c r="B1102" s="44" t="s">
        <v>338</v>
      </c>
      <c r="C1102" s="44"/>
      <c r="D1102" s="44"/>
      <c r="E1102" s="44"/>
      <c r="F1102" s="44"/>
      <c r="G1102" s="44"/>
      <c r="J1102" s="23" t="n">
        <f aca="false">IF(AND(A1102&lt;&gt;"",A1101=""),J1101+1,J1101)</f>
        <v>69</v>
      </c>
      <c r="K1102" s="23" t="str">
        <f aca="false">IF(C1102="M.O.",G1102,"")</f>
        <v/>
      </c>
      <c r="L1102" s="23" t="str">
        <f aca="false">IF(AND(F1102&lt;&gt;"",K1102=""),G1102,"")</f>
        <v/>
      </c>
      <c r="M1102" s="23" t="str">
        <f aca="false">IF(AND(E1102="",F1102="",D1102&lt;&gt;""),A1102,"")</f>
        <v/>
      </c>
      <c r="N1102" s="23" t="str">
        <f aca="false">IF(M1102&lt;&gt;"",SUMIF(J1102:J1131,J1102,K1102:K1131),"")</f>
        <v/>
      </c>
      <c r="O1102" s="23" t="str">
        <f aca="false">IF(M1102&lt;&gt;"",SUMIF(J1102:J1131,J1102,L1102:L1131),"")</f>
        <v/>
      </c>
      <c r="Q1102" s="20" t="str">
        <f aca="false">IF(A1102="PREÇO TOTAL (c/ taxa):",G1102,"")</f>
        <v/>
      </c>
      <c r="AC1102" s="22"/>
    </row>
    <row r="1103" customFormat="false" ht="25.35" hidden="false" customHeight="true" outlineLevel="0" collapsed="false">
      <c r="A1103" s="44" t="s">
        <v>422</v>
      </c>
      <c r="B1103" s="44" t="s">
        <v>423</v>
      </c>
      <c r="C1103" s="45" t="s">
        <v>248</v>
      </c>
      <c r="D1103" s="45" t="s">
        <v>249</v>
      </c>
      <c r="E1103" s="46"/>
      <c r="F1103" s="47"/>
      <c r="G1103" s="47"/>
      <c r="J1103" s="23" t="n">
        <f aca="false">IF(AND(A1103&lt;&gt;"",A1102=""),J1102+1,J1102)</f>
        <v>69</v>
      </c>
      <c r="K1103" s="23" t="str">
        <f aca="false">IF(C1103="M.O.",G1103,"")</f>
        <v/>
      </c>
      <c r="L1103" s="23" t="str">
        <f aca="false">IF(AND(F1103&lt;&gt;"",K1103=""),G1103,"")</f>
        <v/>
      </c>
      <c r="M1103" s="23" t="str">
        <f aca="false">IF(AND(E1103="",F1103="",D1103&lt;&gt;""),A1103,"")</f>
        <v>04.02.01</v>
      </c>
      <c r="N1103" s="23" t="n">
        <f aca="false">IF(M1103&lt;&gt;"",SUMIF(J1103:J1132,J1103,K1103:K1132),"")</f>
        <v>6.57</v>
      </c>
      <c r="O1103" s="23" t="n">
        <f aca="false">IF(M1103&lt;&gt;"",SUMIF(J1103:J1132,J1103,L1103:L1132),"")</f>
        <v>0</v>
      </c>
      <c r="Q1103" s="20" t="str">
        <f aca="false">IF(A1103="PREÇO TOTAL (c/ taxa):",G1103,"")</f>
        <v/>
      </c>
      <c r="AC1103" s="22"/>
    </row>
    <row r="1104" customFormat="false" ht="14.05" hidden="false" customHeight="true" outlineLevel="0" collapsed="false">
      <c r="A1104" s="13" t="n">
        <v>4750</v>
      </c>
      <c r="B1104" s="48" t="str">
        <f aca="false">VLOOKUP(A1104,Insumos!$A$9:$E$160,2,FALSE())</f>
        <v>PEDREIRO</v>
      </c>
      <c r="C1104" s="49" t="str">
        <f aca="false">VLOOKUP(A1104,Insumos!$A$9:$E$160,3,FALSE())</f>
        <v>M.O.</v>
      </c>
      <c r="D1104" s="49" t="str">
        <f aca="false">VLOOKUP(A1104,Insumos!$A$9:$E$160,4,FALSE())</f>
        <v>H</v>
      </c>
      <c r="E1104" s="46" t="n">
        <v>0.075</v>
      </c>
      <c r="F1104" s="47" t="n">
        <f aca="false">VLOOKUP(A1104,Insumos!$A$9:$E$160,5,FALSE())</f>
        <v>10.44</v>
      </c>
      <c r="G1104" s="47" t="n">
        <f aca="false">TRUNC(E1104*F1104,2)</f>
        <v>0.78</v>
      </c>
      <c r="J1104" s="23" t="n">
        <f aca="false">IF(AND(A1104&lt;&gt;"",A1103=""),J1103+1,J1103)</f>
        <v>69</v>
      </c>
      <c r="K1104" s="23" t="n">
        <f aca="false">IF(C1104="M.O.",G1104,"")</f>
        <v>0.78</v>
      </c>
      <c r="L1104" s="23" t="str">
        <f aca="false">IF(AND(F1104&lt;&gt;"",K1104=""),G1104,"")</f>
        <v/>
      </c>
      <c r="M1104" s="23" t="str">
        <f aca="false">IF(AND(E1104="",F1104="",D1104&lt;&gt;""),A1104,"")</f>
        <v/>
      </c>
      <c r="N1104" s="23" t="str">
        <f aca="false">IF(M1104&lt;&gt;"",SUMIF(J1104:J1133,J1104,K1104:K1133),"")</f>
        <v/>
      </c>
      <c r="O1104" s="23" t="str">
        <f aca="false">IF(M1104&lt;&gt;"",SUMIF(J1104:J1133,J1104,L1104:L1133),"")</f>
        <v/>
      </c>
      <c r="Q1104" s="20" t="str">
        <f aca="false">IF(A1104="PREÇO TOTAL (c/ taxa):",G1104,"")</f>
        <v/>
      </c>
      <c r="AC1104" s="22"/>
    </row>
    <row r="1105" customFormat="false" ht="14.05" hidden="false" customHeight="true" outlineLevel="0" collapsed="false">
      <c r="A1105" s="13" t="n">
        <v>6111</v>
      </c>
      <c r="B1105" s="48" t="str">
        <f aca="false">VLOOKUP(A1105,Insumos!$A$9:$E$160,2,FALSE())</f>
        <v>SERVENTE</v>
      </c>
      <c r="C1105" s="49" t="str">
        <f aca="false">VLOOKUP(A1105,Insumos!$A$9:$E$160,3,FALSE())</f>
        <v>M.O.</v>
      </c>
      <c r="D1105" s="49" t="str">
        <f aca="false">VLOOKUP(A1105,Insumos!$A$9:$E$160,4,FALSE())</f>
        <v>H</v>
      </c>
      <c r="E1105" s="46" t="n">
        <v>0.75</v>
      </c>
      <c r="F1105" s="47" t="n">
        <f aca="false">VLOOKUP(A1105,Insumos!$A$9:$E$160,5,FALSE())</f>
        <v>7.72</v>
      </c>
      <c r="G1105" s="47" t="n">
        <f aca="false">TRUNC(E1105*F1105,2)</f>
        <v>5.79</v>
      </c>
      <c r="J1105" s="23" t="n">
        <f aca="false">IF(AND(A1105&lt;&gt;"",A1104=""),J1104+1,J1104)</f>
        <v>69</v>
      </c>
      <c r="K1105" s="23" t="n">
        <f aca="false">IF(C1105="M.O.",G1105,"")</f>
        <v>5.79</v>
      </c>
      <c r="L1105" s="23" t="str">
        <f aca="false">IF(AND(F1105&lt;&gt;"",K1105=""),G1105,"")</f>
        <v/>
      </c>
      <c r="M1105" s="23" t="str">
        <f aca="false">IF(AND(E1105="",F1105="",D1105&lt;&gt;""),A1105,"")</f>
        <v/>
      </c>
      <c r="N1105" s="23" t="str">
        <f aca="false">IF(M1105&lt;&gt;"",SUMIF(J1105:J1134,J1105,K1105:K1134),"")</f>
        <v/>
      </c>
      <c r="O1105" s="23" t="str">
        <f aca="false">IF(M1105&lt;&gt;"",SUMIF(J1105:J1134,J1105,L1105:L1134),"")</f>
        <v/>
      </c>
      <c r="Q1105" s="20" t="str">
        <f aca="false">IF(A1105="PREÇO TOTAL (c/ taxa):",G1105,"")</f>
        <v/>
      </c>
      <c r="AC1105" s="22"/>
    </row>
    <row r="1106" customFormat="false" ht="14.05" hidden="false" customHeight="true" outlineLevel="0" collapsed="false">
      <c r="A1106" s="50" t="s">
        <v>229</v>
      </c>
      <c r="B1106" s="50"/>
      <c r="C1106" s="50"/>
      <c r="D1106" s="50"/>
      <c r="E1106" s="50"/>
      <c r="F1106" s="50"/>
      <c r="G1106" s="51" t="n">
        <f aca="false">SUMIF(J1057:J1105,J1106,K1057:K1105)</f>
        <v>6.57</v>
      </c>
      <c r="J1106" s="23" t="n">
        <f aca="false">IF(AND(A1106&lt;&gt;"",A1105=""),J1105+1,J1105)</f>
        <v>69</v>
      </c>
      <c r="K1106" s="23" t="str">
        <f aca="false">IF(C1106="M.O.",G1106,"")</f>
        <v/>
      </c>
      <c r="L1106" s="23" t="str">
        <f aca="false">IF(AND(F1106&lt;&gt;"",K1106=""),G1106,"")</f>
        <v/>
      </c>
      <c r="M1106" s="23" t="str">
        <f aca="false">IF(AND(E1106="",F1106="",D1106&lt;&gt;""),A1106,"")</f>
        <v/>
      </c>
      <c r="N1106" s="23" t="str">
        <f aca="false">IF(M1106&lt;&gt;"",SUMIF(J1106:J1135,J1106,K1106:K1135),"")</f>
        <v/>
      </c>
      <c r="O1106" s="23" t="str">
        <f aca="false">IF(M1106&lt;&gt;"",SUMIF(J1106:J1135,J1106,L1106:L1135),"")</f>
        <v/>
      </c>
      <c r="Q1106" s="20" t="str">
        <f aca="false">IF(A1106="PREÇO TOTAL (c/ taxa):",G1106,"")</f>
        <v/>
      </c>
      <c r="AC1106" s="22"/>
    </row>
    <row r="1107" customFormat="false" ht="14.05" hidden="false" customHeight="true" outlineLevel="0" collapsed="false">
      <c r="A1107" s="50" t="s">
        <v>232</v>
      </c>
      <c r="B1107" s="50"/>
      <c r="C1107" s="50"/>
      <c r="D1107" s="50"/>
      <c r="E1107" s="50"/>
      <c r="F1107" s="50"/>
      <c r="G1107" s="51" t="n">
        <f aca="false">SUMIF(J1058:J1106,J1107,L1058:L1106)</f>
        <v>0</v>
      </c>
      <c r="J1107" s="23" t="n">
        <f aca="false">IF(AND(A1107&lt;&gt;"",A1106=""),J1106+1,J1106)</f>
        <v>69</v>
      </c>
      <c r="K1107" s="23" t="str">
        <f aca="false">IF(C1107="M.O.",G1107,"")</f>
        <v/>
      </c>
      <c r="L1107" s="23" t="str">
        <f aca="false">IF(AND(F1107&lt;&gt;"",K1107=""),G1107,"")</f>
        <v/>
      </c>
      <c r="M1107" s="23" t="str">
        <f aca="false">IF(AND(E1107="",F1107="",D1107&lt;&gt;""),A1107,"")</f>
        <v/>
      </c>
      <c r="N1107" s="23" t="str">
        <f aca="false">IF(M1107&lt;&gt;"",SUMIF(J1107:J1136,J1107,K1107:K1136),"")</f>
        <v/>
      </c>
      <c r="O1107" s="23" t="str">
        <f aca="false">IF(M1107&lt;&gt;"",SUMIF(J1107:J1136,J1107,L1107:L1136),"")</f>
        <v/>
      </c>
      <c r="Q1107" s="20" t="str">
        <f aca="false">IF(A1107="PREÇO TOTAL (c/ taxa):",G1107,"")</f>
        <v/>
      </c>
      <c r="AC1107" s="22"/>
    </row>
    <row r="1108" customFormat="false" ht="14.05" hidden="false" customHeight="true" outlineLevel="0" collapsed="false">
      <c r="A1108" s="50" t="s">
        <v>250</v>
      </c>
      <c r="B1108" s="50"/>
      <c r="C1108" s="50"/>
      <c r="D1108" s="50"/>
      <c r="E1108" s="50"/>
      <c r="F1108" s="50"/>
      <c r="G1108" s="51" t="n">
        <f aca="false">SUM(G1106:G1107)</f>
        <v>6.57</v>
      </c>
      <c r="J1108" s="23" t="n">
        <f aca="false">IF(AND(A1108&lt;&gt;"",A1107=""),J1107+1,J1107)</f>
        <v>69</v>
      </c>
      <c r="K1108" s="23" t="str">
        <f aca="false">IF(C1108="M.O.",G1108,"")</f>
        <v/>
      </c>
      <c r="L1108" s="23" t="str">
        <f aca="false">IF(AND(F1108&lt;&gt;"",K1108=""),G1108,"")</f>
        <v/>
      </c>
      <c r="M1108" s="23" t="str">
        <f aca="false">IF(AND(E1108="",F1108="",D1108&lt;&gt;""),A1108,"")</f>
        <v/>
      </c>
      <c r="N1108" s="23" t="str">
        <f aca="false">IF(M1108&lt;&gt;"",SUMIF(J1108:J1137,J1108,K1108:K1137),"")</f>
        <v/>
      </c>
      <c r="O1108" s="23" t="str">
        <f aca="false">IF(M1108&lt;&gt;"",SUMIF(J1108:J1137,J1108,L1108:L1137),"")</f>
        <v/>
      </c>
      <c r="Q1108" s="20" t="str">
        <f aca="false">IF(A1108="PREÇO TOTAL (c/ taxa):",G1108,"")</f>
        <v/>
      </c>
      <c r="AC1108" s="22"/>
    </row>
    <row r="1109" customFormat="false" ht="14.05" hidden="false" customHeight="true" outlineLevel="0" collapsed="false">
      <c r="A1109" s="50" t="s">
        <v>251</v>
      </c>
      <c r="B1109" s="50"/>
      <c r="C1109" s="50"/>
      <c r="D1109" s="50"/>
      <c r="E1109" s="50"/>
      <c r="F1109" s="50"/>
      <c r="G1109" s="51" t="n">
        <v>0</v>
      </c>
      <c r="J1109" s="23" t="n">
        <f aca="false">IF(AND(A1109&lt;&gt;"",A1108=""),J1108+1,J1108)</f>
        <v>69</v>
      </c>
      <c r="K1109" s="23" t="str">
        <f aca="false">IF(C1109="M.O.",G1109,"")</f>
        <v/>
      </c>
      <c r="L1109" s="23" t="str">
        <f aca="false">IF(AND(F1109&lt;&gt;"",K1109=""),G1109,"")</f>
        <v/>
      </c>
      <c r="M1109" s="23" t="str">
        <f aca="false">IF(AND(E1109="",F1109="",D1109&lt;&gt;""),A1109,"")</f>
        <v/>
      </c>
      <c r="N1109" s="23" t="str">
        <f aca="false">IF(M1109&lt;&gt;"",SUMIF(J1109:J1138,J1109,K1109:K1138),"")</f>
        <v/>
      </c>
      <c r="O1109" s="23" t="str">
        <f aca="false">IF(M1109&lt;&gt;"",SUMIF(J1109:J1138,J1109,L1109:L1138),"")</f>
        <v/>
      </c>
      <c r="Q1109" s="20" t="str">
        <f aca="false">IF(A1109="PREÇO TOTAL (c/ taxa):",G1109,"")</f>
        <v/>
      </c>
      <c r="AC1109" s="22"/>
    </row>
    <row r="1110" customFormat="false" ht="14.05" hidden="false" customHeight="true" outlineLevel="0" collapsed="false">
      <c r="A1110" s="50" t="s">
        <v>252</v>
      </c>
      <c r="B1110" s="50"/>
      <c r="C1110" s="50"/>
      <c r="D1110" s="50"/>
      <c r="E1110" s="50"/>
      <c r="F1110" s="50"/>
      <c r="G1110" s="51" t="n">
        <f aca="false">TRUNC(G1108*$G$9,2)</f>
        <v>1.65</v>
      </c>
      <c r="J1110" s="23" t="n">
        <f aca="false">IF(AND(A1110&lt;&gt;"",A1109=""),J1109+1,J1109)</f>
        <v>69</v>
      </c>
      <c r="K1110" s="23" t="str">
        <f aca="false">IF(C1110="M.O.",G1110,"")</f>
        <v/>
      </c>
      <c r="L1110" s="23" t="str">
        <f aca="false">IF(AND(F1110&lt;&gt;"",K1110=""),G1110,"")</f>
        <v/>
      </c>
      <c r="M1110" s="23" t="str">
        <f aca="false">IF(AND(E1110="",F1110="",D1110&lt;&gt;""),A1110,"")</f>
        <v/>
      </c>
      <c r="N1110" s="23" t="str">
        <f aca="false">IF(M1110&lt;&gt;"",SUMIF(J1110:J1139,J1110,K1110:K1139),"")</f>
        <v/>
      </c>
      <c r="O1110" s="23" t="str">
        <f aca="false">IF(M1110&lt;&gt;"",SUMIF(J1110:J1139,J1110,L1110:L1139),"")</f>
        <v/>
      </c>
      <c r="Q1110" s="20" t="str">
        <f aca="false">IF(A1110="PREÇO TOTAL (c/ taxa):",G1110,"")</f>
        <v/>
      </c>
      <c r="AC1110" s="22"/>
    </row>
    <row r="1111" customFormat="false" ht="14.05" hidden="false" customHeight="true" outlineLevel="0" collapsed="false">
      <c r="A1111" s="50" t="s">
        <v>253</v>
      </c>
      <c r="B1111" s="50"/>
      <c r="C1111" s="50"/>
      <c r="D1111" s="50"/>
      <c r="E1111" s="50"/>
      <c r="F1111" s="50"/>
      <c r="G1111" s="51" t="n">
        <v>0</v>
      </c>
      <c r="J1111" s="23" t="n">
        <f aca="false">IF(AND(A1111&lt;&gt;"",A1110=""),J1110+1,J1110)</f>
        <v>69</v>
      </c>
      <c r="K1111" s="23" t="str">
        <f aca="false">IF(C1111="M.O.",G1111,"")</f>
        <v/>
      </c>
      <c r="L1111" s="23" t="str">
        <f aca="false">IF(AND(F1111&lt;&gt;"",K1111=""),G1111,"")</f>
        <v/>
      </c>
      <c r="M1111" s="23" t="str">
        <f aca="false">IF(AND(E1111="",F1111="",D1111&lt;&gt;""),A1111,"")</f>
        <v/>
      </c>
      <c r="N1111" s="23" t="str">
        <f aca="false">IF(M1111&lt;&gt;"",SUMIF(J1111:J1140,J1111,K1111:K1140),"")</f>
        <v/>
      </c>
      <c r="O1111" s="23" t="str">
        <f aca="false">IF(M1111&lt;&gt;"",SUMIF(J1111:J1140,J1111,L1111:L1140),"")</f>
        <v/>
      </c>
      <c r="Q1111" s="20" t="str">
        <f aca="false">IF(A1111="PREÇO TOTAL (c/ taxa):",G1111,"")</f>
        <v/>
      </c>
      <c r="AC1111" s="22"/>
    </row>
    <row r="1112" customFormat="false" ht="14.05" hidden="false" customHeight="true" outlineLevel="0" collapsed="false">
      <c r="A1112" s="50" t="s">
        <v>254</v>
      </c>
      <c r="B1112" s="50"/>
      <c r="C1112" s="50"/>
      <c r="D1112" s="50"/>
      <c r="E1112" s="50"/>
      <c r="F1112" s="50"/>
      <c r="G1112" s="51" t="n">
        <f aca="false">SUM(G1109:G1111)</f>
        <v>1.65</v>
      </c>
      <c r="J1112" s="23" t="n">
        <f aca="false">IF(AND(A1112&lt;&gt;"",A1111=""),J1111+1,J1111)</f>
        <v>69</v>
      </c>
      <c r="K1112" s="23" t="str">
        <f aca="false">IF(C1112="M.O.",G1112,"")</f>
        <v/>
      </c>
      <c r="L1112" s="23" t="str">
        <f aca="false">IF(AND(F1112&lt;&gt;"",K1112=""),G1112,"")</f>
        <v/>
      </c>
      <c r="M1112" s="23" t="str">
        <f aca="false">IF(AND(E1112="",F1112="",D1112&lt;&gt;""),A1112,"")</f>
        <v/>
      </c>
      <c r="N1112" s="23" t="str">
        <f aca="false">IF(M1112&lt;&gt;"",SUMIF(J1112:J1141,J1112,K1112:K1141),"")</f>
        <v/>
      </c>
      <c r="O1112" s="23" t="str">
        <f aca="false">IF(M1112&lt;&gt;"",SUMIF(J1112:J1141,J1112,L1112:L1141),"")</f>
        <v/>
      </c>
      <c r="Q1112" s="20" t="str">
        <f aca="false">IF(A1112="PREÇO TOTAL (c/ taxa):",G1112,"")</f>
        <v/>
      </c>
      <c r="AC1112" s="22"/>
    </row>
    <row r="1113" customFormat="false" ht="14.05" hidden="false" customHeight="true" outlineLevel="0" collapsed="false">
      <c r="A1113" s="50" t="s">
        <v>256</v>
      </c>
      <c r="B1113" s="50"/>
      <c r="C1113" s="50"/>
      <c r="D1113" s="50"/>
      <c r="E1113" s="50"/>
      <c r="F1113" s="50"/>
      <c r="G1113" s="51" t="n">
        <f aca="false">G1108+G1112</f>
        <v>8.22</v>
      </c>
      <c r="J1113" s="23" t="n">
        <f aca="false">IF(AND(A1113&lt;&gt;"",A1112=""),J1112+1,J1112)</f>
        <v>69</v>
      </c>
      <c r="K1113" s="23" t="str">
        <f aca="false">IF(C1113="M.O.",G1113,"")</f>
        <v/>
      </c>
      <c r="L1113" s="23" t="str">
        <f aca="false">IF(AND(F1113&lt;&gt;"",K1113=""),G1113,"")</f>
        <v/>
      </c>
      <c r="M1113" s="23" t="str">
        <f aca="false">IF(AND(E1113="",F1113="",D1113&lt;&gt;""),A1113,"")</f>
        <v/>
      </c>
      <c r="N1113" s="23" t="str">
        <f aca="false">IF(M1113&lt;&gt;"",SUMIF(J1113:J1142,J1113,K1113:K1142),"")</f>
        <v/>
      </c>
      <c r="O1113" s="23" t="str">
        <f aca="false">IF(M1113&lt;&gt;"",SUMIF(J1113:J1142,J1113,L1113:L1142),"")</f>
        <v/>
      </c>
      <c r="Q1113" s="20" t="str">
        <f aca="false">IF(A1113="PREÇO TOTAL (c/ taxa):",G1113,"")</f>
        <v/>
      </c>
      <c r="AC1113" s="22"/>
    </row>
    <row r="1114" customFormat="false" ht="14.05" hidden="false" customHeight="true" outlineLevel="0" collapsed="false">
      <c r="A1114" s="50" t="s">
        <v>257</v>
      </c>
      <c r="B1114" s="50"/>
      <c r="C1114" s="50"/>
      <c r="D1114" s="50"/>
      <c r="E1114" s="50"/>
      <c r="F1114" s="50"/>
      <c r="G1114" s="51" t="n">
        <v>1.1</v>
      </c>
      <c r="J1114" s="23" t="n">
        <f aca="false">IF(AND(A1114&lt;&gt;"",A1113=""),J1113+1,J1113)</f>
        <v>69</v>
      </c>
      <c r="K1114" s="23" t="str">
        <f aca="false">IF(C1114="M.O.",G1114,"")</f>
        <v/>
      </c>
      <c r="L1114" s="23" t="str">
        <f aca="false">IF(AND(F1114&lt;&gt;"",K1114=""),G1114,"")</f>
        <v/>
      </c>
      <c r="M1114" s="23" t="str">
        <f aca="false">IF(AND(E1114="",F1114="",D1114&lt;&gt;""),A1114,"")</f>
        <v/>
      </c>
      <c r="N1114" s="23" t="str">
        <f aca="false">IF(M1114&lt;&gt;"",SUMIF(J1114:J1143,J1114,K1114:K1143),"")</f>
        <v/>
      </c>
      <c r="O1114" s="23" t="str">
        <f aca="false">IF(M1114&lt;&gt;"",SUMIF(J1114:J1143,J1114,L1114:L1143),"")</f>
        <v/>
      </c>
      <c r="Q1114" s="20" t="str">
        <f aca="false">IF(A1114="PREÇO TOTAL (c/ taxa):",G1114,"")</f>
        <v/>
      </c>
      <c r="AC1114" s="22"/>
    </row>
    <row r="1115" customFormat="false" ht="14.05" hidden="false" customHeight="true" outlineLevel="0" collapsed="false">
      <c r="A1115" s="50" t="s">
        <v>258</v>
      </c>
      <c r="B1115" s="50"/>
      <c r="C1115" s="50"/>
      <c r="D1115" s="50"/>
      <c r="E1115" s="50"/>
      <c r="F1115" s="50"/>
      <c r="G1115" s="51" t="n">
        <f aca="false">TRUNC(G1114*G1113,2)</f>
        <v>9.04</v>
      </c>
      <c r="J1115" s="23" t="n">
        <f aca="false">IF(AND(A1115&lt;&gt;"",A1114=""),J1114+1,J1114)</f>
        <v>69</v>
      </c>
      <c r="K1115" s="23" t="str">
        <f aca="false">IF(C1115="M.O.",G1115,"")</f>
        <v/>
      </c>
      <c r="L1115" s="23" t="str">
        <f aca="false">IF(AND(F1115&lt;&gt;"",K1115=""),G1115,"")</f>
        <v/>
      </c>
      <c r="M1115" s="23" t="str">
        <f aca="false">IF(AND(E1115="",F1115="",D1115&lt;&gt;""),A1115,"")</f>
        <v/>
      </c>
      <c r="N1115" s="23" t="str">
        <f aca="false">IF(M1115&lt;&gt;"",SUMIF(J1115:J1144,J1115,K1115:K1144),"")</f>
        <v/>
      </c>
      <c r="O1115" s="23" t="str">
        <f aca="false">IF(M1115&lt;&gt;"",SUMIF(J1115:J1144,J1115,L1115:L1144),"")</f>
        <v/>
      </c>
      <c r="Q1115" s="20" t="n">
        <f aca="false">IF(A1115="PREÇO TOTAL (c/ taxa):",G1115,"")</f>
        <v>9.04</v>
      </c>
      <c r="AC1115" s="22"/>
    </row>
    <row r="1116" customFormat="false" ht="14.05" hidden="false" customHeight="true" outlineLevel="0" collapsed="false">
      <c r="A1116" s="52"/>
      <c r="B1116" s="52"/>
      <c r="C1116" s="52"/>
      <c r="D1116" s="52"/>
      <c r="E1116" s="52"/>
      <c r="F1116" s="52"/>
      <c r="G1116" s="52"/>
      <c r="J1116" s="23" t="n">
        <f aca="false">IF(AND(A1116&lt;&gt;"",A1115=""),J1115+1,J1115)</f>
        <v>69</v>
      </c>
      <c r="K1116" s="23" t="str">
        <f aca="false">IF(C1116="M.O.",G1116,"")</f>
        <v/>
      </c>
      <c r="L1116" s="23" t="str">
        <f aca="false">IF(AND(F1116&lt;&gt;"",K1116=""),G1116,"")</f>
        <v/>
      </c>
      <c r="M1116" s="23" t="str">
        <f aca="false">IF(AND(E1116="",F1116="",D1116&lt;&gt;""),A1116,"")</f>
        <v/>
      </c>
      <c r="N1116" s="23" t="str">
        <f aca="false">IF(M1116&lt;&gt;"",SUMIF(J1116:J1145,J1116,K1116:K1145),"")</f>
        <v/>
      </c>
      <c r="O1116" s="23" t="str">
        <f aca="false">IF(M1116&lt;&gt;"",SUMIF(J1116:J1145,J1116,L1116:L1145),"")</f>
        <v/>
      </c>
      <c r="Q1116" s="20" t="str">
        <f aca="false">IF(A1116="PREÇO TOTAL (c/ taxa):",G1116,"")</f>
        <v/>
      </c>
      <c r="AC1116" s="22"/>
    </row>
    <row r="1117" customFormat="false" ht="37.3" hidden="false" customHeight="true" outlineLevel="0" collapsed="false">
      <c r="A1117" s="44" t="s">
        <v>424</v>
      </c>
      <c r="B1117" s="44" t="s">
        <v>425</v>
      </c>
      <c r="C1117" s="45" t="s">
        <v>248</v>
      </c>
      <c r="D1117" s="45" t="s">
        <v>274</v>
      </c>
      <c r="E1117" s="46"/>
      <c r="F1117" s="47"/>
      <c r="G1117" s="47"/>
      <c r="J1117" s="23" t="n">
        <f aca="false">IF(AND(A1117&lt;&gt;"",A1116=""),J1116+1,J1116)</f>
        <v>70</v>
      </c>
      <c r="K1117" s="23" t="str">
        <f aca="false">IF(C1117="M.O.",G1117,"")</f>
        <v/>
      </c>
      <c r="L1117" s="23" t="str">
        <f aca="false">IF(AND(F1117&lt;&gt;"",K1117=""),G1117,"")</f>
        <v/>
      </c>
      <c r="M1117" s="23" t="str">
        <f aca="false">IF(AND(E1117="",F1117="",D1117&lt;&gt;""),A1117,"")</f>
        <v>04.02.02</v>
      </c>
      <c r="N1117" s="23" t="n">
        <f aca="false">IF(M1117&lt;&gt;"",SUMIF(J1117:J1146,J1117,K1117:K1146),"")</f>
        <v>2.13</v>
      </c>
      <c r="O1117" s="23" t="n">
        <f aca="false">IF(M1117&lt;&gt;"",SUMIF(J1117:J1146,J1117,L1117:L1146),"")</f>
        <v>0.58</v>
      </c>
      <c r="Q1117" s="20" t="str">
        <f aca="false">IF(A1117="PREÇO TOTAL (c/ taxa):",G1117,"")</f>
        <v/>
      </c>
      <c r="AC1117" s="22"/>
    </row>
    <row r="1118" customFormat="false" ht="14.05" hidden="false" customHeight="true" outlineLevel="0" collapsed="false">
      <c r="A1118" s="13" t="n">
        <v>4750</v>
      </c>
      <c r="B1118" s="48" t="str">
        <f aca="false">VLOOKUP(A1118,Insumos!$A$9:$E$160,2,FALSE())</f>
        <v>PEDREIRO</v>
      </c>
      <c r="C1118" s="49" t="str">
        <f aca="false">VLOOKUP(A1118,Insumos!$A$9:$E$160,3,FALSE())</f>
        <v>M.O.</v>
      </c>
      <c r="D1118" s="49" t="str">
        <f aca="false">VLOOKUP(A1118,Insumos!$A$9:$E$160,4,FALSE())</f>
        <v>H</v>
      </c>
      <c r="E1118" s="46" t="n">
        <v>0.005</v>
      </c>
      <c r="F1118" s="47" t="n">
        <f aca="false">VLOOKUP(A1118,Insumos!$A$9:$E$160,5,FALSE())</f>
        <v>10.44</v>
      </c>
      <c r="G1118" s="47" t="n">
        <f aca="false">TRUNC(E1118*F1118,2)</f>
        <v>0.05</v>
      </c>
      <c r="J1118" s="23" t="n">
        <f aca="false">IF(AND(A1118&lt;&gt;"",A1117=""),J1117+1,J1117)</f>
        <v>70</v>
      </c>
      <c r="K1118" s="23" t="n">
        <f aca="false">IF(C1118="M.O.",G1118,"")</f>
        <v>0.05</v>
      </c>
      <c r="L1118" s="23" t="str">
        <f aca="false">IF(AND(F1118&lt;&gt;"",K1118=""),G1118,"")</f>
        <v/>
      </c>
      <c r="M1118" s="23" t="str">
        <f aca="false">IF(AND(E1118="",F1118="",D1118&lt;&gt;""),A1118,"")</f>
        <v/>
      </c>
      <c r="N1118" s="23" t="str">
        <f aca="false">IF(M1118&lt;&gt;"",SUMIF(J1118:J1147,J1118,K1118:K1147),"")</f>
        <v/>
      </c>
      <c r="O1118" s="23" t="str">
        <f aca="false">IF(M1118&lt;&gt;"",SUMIF(J1118:J1147,J1118,L1118:L1147),"")</f>
        <v/>
      </c>
      <c r="Q1118" s="20" t="str">
        <f aca="false">IF(A1118="PREÇO TOTAL (c/ taxa):",G1118,"")</f>
        <v/>
      </c>
      <c r="AC1118" s="22"/>
    </row>
    <row r="1119" customFormat="false" ht="14.05" hidden="false" customHeight="true" outlineLevel="0" collapsed="false">
      <c r="A1119" s="13" t="n">
        <v>6111</v>
      </c>
      <c r="B1119" s="48" t="str">
        <f aca="false">VLOOKUP(A1119,Insumos!$A$9:$E$160,2,FALSE())</f>
        <v>SERVENTE</v>
      </c>
      <c r="C1119" s="49" t="str">
        <f aca="false">VLOOKUP(A1119,Insumos!$A$9:$E$160,3,FALSE())</f>
        <v>M.O.</v>
      </c>
      <c r="D1119" s="49" t="str">
        <f aca="false">VLOOKUP(A1119,Insumos!$A$9:$E$160,4,FALSE())</f>
        <v>H</v>
      </c>
      <c r="E1119" s="46" t="n">
        <v>0.27</v>
      </c>
      <c r="F1119" s="47" t="n">
        <f aca="false">VLOOKUP(A1119,Insumos!$A$9:$E$160,5,FALSE())</f>
        <v>7.72</v>
      </c>
      <c r="G1119" s="47" t="n">
        <f aca="false">TRUNC(E1119*F1119,2)</f>
        <v>2.08</v>
      </c>
      <c r="J1119" s="23" t="n">
        <f aca="false">IF(AND(A1119&lt;&gt;"",A1118=""),J1118+1,J1118)</f>
        <v>70</v>
      </c>
      <c r="K1119" s="23" t="n">
        <f aca="false">IF(C1119="M.O.",G1119,"")</f>
        <v>2.08</v>
      </c>
      <c r="L1119" s="23" t="str">
        <f aca="false">IF(AND(F1119&lt;&gt;"",K1119=""),G1119,"")</f>
        <v/>
      </c>
      <c r="M1119" s="23" t="str">
        <f aca="false">IF(AND(E1119="",F1119="",D1119&lt;&gt;""),A1119,"")</f>
        <v/>
      </c>
      <c r="N1119" s="23" t="str">
        <f aca="false">IF(M1119&lt;&gt;"",SUMIF(J1119:J1148,J1119,K1119:K1148),"")</f>
        <v/>
      </c>
      <c r="O1119" s="23" t="str">
        <f aca="false">IF(M1119&lt;&gt;"",SUMIF(J1119:J1148,J1119,L1119:L1148),"")</f>
        <v/>
      </c>
      <c r="Q1119" s="20" t="str">
        <f aca="false">IF(A1119="PREÇO TOTAL (c/ taxa):",G1119,"")</f>
        <v/>
      </c>
      <c r="AC1119" s="22"/>
    </row>
    <row r="1120" customFormat="false" ht="14.05" hidden="false" customHeight="true" outlineLevel="0" collapsed="false">
      <c r="A1120" s="13" t="n">
        <v>370</v>
      </c>
      <c r="B1120" s="48" t="str">
        <f aca="false">VLOOKUP(A1120,Insumos!$A$9:$E$160,2,FALSE())</f>
        <v>AREIA MEDIA</v>
      </c>
      <c r="C1120" s="49" t="str">
        <f aca="false">VLOOKUP(A1120,Insumos!$A$9:$E$160,3,FALSE())</f>
        <v>MAT.</v>
      </c>
      <c r="D1120" s="49" t="str">
        <f aca="false">VLOOKUP(A1120,Insumos!$A$9:$E$160,4,FALSE())</f>
        <v>M3</v>
      </c>
      <c r="E1120" s="46" t="n">
        <v>0.002432</v>
      </c>
      <c r="F1120" s="47" t="n">
        <f aca="false">VLOOKUP(A1120,Insumos!$A$9:$E$160,5,FALSE())</f>
        <v>46.5</v>
      </c>
      <c r="G1120" s="47" t="n">
        <f aca="false">TRUNC(E1120*F1120,2)</f>
        <v>0.11</v>
      </c>
      <c r="J1120" s="23" t="n">
        <f aca="false">IF(AND(A1120&lt;&gt;"",A1119=""),J1119+1,J1119)</f>
        <v>70</v>
      </c>
      <c r="K1120" s="23" t="str">
        <f aca="false">IF(C1120="M.O.",G1120,"")</f>
        <v/>
      </c>
      <c r="L1120" s="23" t="n">
        <f aca="false">IF(AND(F1120&lt;&gt;"",K1120=""),G1120,"")</f>
        <v>0.11</v>
      </c>
      <c r="M1120" s="23" t="str">
        <f aca="false">IF(AND(E1120="",F1120="",D1120&lt;&gt;""),A1120,"")</f>
        <v/>
      </c>
      <c r="N1120" s="23" t="str">
        <f aca="false">IF(M1120&lt;&gt;"",SUMIF(J1120:J1149,J1120,K1120:K1149),"")</f>
        <v/>
      </c>
      <c r="O1120" s="23" t="str">
        <f aca="false">IF(M1120&lt;&gt;"",SUMIF(J1120:J1149,J1120,L1120:L1149),"")</f>
        <v/>
      </c>
      <c r="Q1120" s="20" t="str">
        <f aca="false">IF(A1120="PREÇO TOTAL (c/ taxa):",G1120,"")</f>
        <v/>
      </c>
      <c r="AC1120" s="22"/>
    </row>
    <row r="1121" customFormat="false" ht="14.05" hidden="false" customHeight="true" outlineLevel="0" collapsed="false">
      <c r="A1121" s="13" t="n">
        <v>1379</v>
      </c>
      <c r="B1121" s="48" t="str">
        <f aca="false">VLOOKUP(A1121,Insumos!$A$9:$E$160,2,FALSE())</f>
        <v>CIMENTO PORTLAND COMUM CP I- 32</v>
      </c>
      <c r="C1121" s="49" t="str">
        <f aca="false">VLOOKUP(A1121,Insumos!$A$9:$E$160,3,FALSE())</f>
        <v>MAT.</v>
      </c>
      <c r="D1121" s="49" t="str">
        <f aca="false">VLOOKUP(A1121,Insumos!$A$9:$E$160,4,FALSE())</f>
        <v>KG</v>
      </c>
      <c r="E1121" s="46" t="n">
        <v>0.73</v>
      </c>
      <c r="F1121" s="47" t="n">
        <f aca="false">VLOOKUP(A1121,Insumos!$A$9:$E$160,5,FALSE())</f>
        <v>0.65</v>
      </c>
      <c r="G1121" s="47" t="n">
        <f aca="false">TRUNC(E1121*F1121,2)</f>
        <v>0.47</v>
      </c>
      <c r="J1121" s="23" t="n">
        <f aca="false">IF(AND(A1121&lt;&gt;"",A1120=""),J1120+1,J1120)</f>
        <v>70</v>
      </c>
      <c r="K1121" s="23" t="str">
        <f aca="false">IF(C1121="M.O.",G1121,"")</f>
        <v/>
      </c>
      <c r="L1121" s="23" t="n">
        <f aca="false">IF(AND(F1121&lt;&gt;"",K1121=""),G1121,"")</f>
        <v>0.47</v>
      </c>
      <c r="M1121" s="23" t="str">
        <f aca="false">IF(AND(E1121="",F1121="",D1121&lt;&gt;""),A1121,"")</f>
        <v/>
      </c>
      <c r="N1121" s="23" t="str">
        <f aca="false">IF(M1121&lt;&gt;"",SUMIF(J1121:J1150,J1121,K1121:K1150),"")</f>
        <v/>
      </c>
      <c r="O1121" s="23" t="str">
        <f aca="false">IF(M1121&lt;&gt;"",SUMIF(J1121:J1150,J1121,L1121:L1150),"")</f>
        <v/>
      </c>
      <c r="Q1121" s="20" t="str">
        <f aca="false">IF(A1121="PREÇO TOTAL (c/ taxa):",G1121,"")</f>
        <v/>
      </c>
      <c r="AC1121" s="22"/>
    </row>
    <row r="1122" customFormat="false" ht="14.05" hidden="false" customHeight="true" outlineLevel="0" collapsed="false">
      <c r="A1122" s="50" t="s">
        <v>229</v>
      </c>
      <c r="B1122" s="50"/>
      <c r="C1122" s="50"/>
      <c r="D1122" s="50"/>
      <c r="E1122" s="50"/>
      <c r="F1122" s="50"/>
      <c r="G1122" s="51" t="n">
        <f aca="false">SUMIF(J1073:J1121,J1122,K1073:K1121)</f>
        <v>2.13</v>
      </c>
      <c r="J1122" s="23" t="n">
        <f aca="false">IF(AND(A1122&lt;&gt;"",A1121=""),J1121+1,J1121)</f>
        <v>70</v>
      </c>
      <c r="K1122" s="23" t="str">
        <f aca="false">IF(C1122="M.O.",G1122,"")</f>
        <v/>
      </c>
      <c r="L1122" s="23" t="str">
        <f aca="false">IF(AND(F1122&lt;&gt;"",K1122=""),G1122,"")</f>
        <v/>
      </c>
      <c r="M1122" s="23" t="str">
        <f aca="false">IF(AND(E1122="",F1122="",D1122&lt;&gt;""),A1122,"")</f>
        <v/>
      </c>
      <c r="N1122" s="23" t="str">
        <f aca="false">IF(M1122&lt;&gt;"",SUMIF(J1122:J1151,J1122,K1122:K1151),"")</f>
        <v/>
      </c>
      <c r="O1122" s="23" t="str">
        <f aca="false">IF(M1122&lt;&gt;"",SUMIF(J1122:J1151,J1122,L1122:L1151),"")</f>
        <v/>
      </c>
      <c r="Q1122" s="20" t="str">
        <f aca="false">IF(A1122="PREÇO TOTAL (c/ taxa):",G1122,"")</f>
        <v/>
      </c>
      <c r="AC1122" s="22"/>
    </row>
    <row r="1123" customFormat="false" ht="14.05" hidden="false" customHeight="true" outlineLevel="0" collapsed="false">
      <c r="A1123" s="50" t="s">
        <v>232</v>
      </c>
      <c r="B1123" s="50"/>
      <c r="C1123" s="50"/>
      <c r="D1123" s="50"/>
      <c r="E1123" s="50"/>
      <c r="F1123" s="50"/>
      <c r="G1123" s="51" t="n">
        <f aca="false">SUMIF(J1074:J1122,J1123,L1074:L1122)</f>
        <v>0.58</v>
      </c>
      <c r="J1123" s="23" t="n">
        <f aca="false">IF(AND(A1123&lt;&gt;"",A1122=""),J1122+1,J1122)</f>
        <v>70</v>
      </c>
      <c r="K1123" s="23" t="str">
        <f aca="false">IF(C1123="M.O.",G1123,"")</f>
        <v/>
      </c>
      <c r="L1123" s="23" t="str">
        <f aca="false">IF(AND(F1123&lt;&gt;"",K1123=""),G1123,"")</f>
        <v/>
      </c>
      <c r="M1123" s="23" t="str">
        <f aca="false">IF(AND(E1123="",F1123="",D1123&lt;&gt;""),A1123,"")</f>
        <v/>
      </c>
      <c r="N1123" s="23" t="str">
        <f aca="false">IF(M1123&lt;&gt;"",SUMIF(J1123:J1152,J1123,K1123:K1152),"")</f>
        <v/>
      </c>
      <c r="O1123" s="23" t="str">
        <f aca="false">IF(M1123&lt;&gt;"",SUMIF(J1123:J1152,J1123,L1123:L1152),"")</f>
        <v/>
      </c>
      <c r="Q1123" s="20" t="str">
        <f aca="false">IF(A1123="PREÇO TOTAL (c/ taxa):",G1123,"")</f>
        <v/>
      </c>
      <c r="AC1123" s="22"/>
    </row>
    <row r="1124" customFormat="false" ht="14.05" hidden="false" customHeight="true" outlineLevel="0" collapsed="false">
      <c r="A1124" s="50" t="s">
        <v>250</v>
      </c>
      <c r="B1124" s="50"/>
      <c r="C1124" s="50"/>
      <c r="D1124" s="50"/>
      <c r="E1124" s="50"/>
      <c r="F1124" s="50"/>
      <c r="G1124" s="51" t="n">
        <f aca="false">SUM(G1122:G1123)</f>
        <v>2.71</v>
      </c>
      <c r="J1124" s="23" t="n">
        <f aca="false">IF(AND(A1124&lt;&gt;"",A1123=""),J1123+1,J1123)</f>
        <v>70</v>
      </c>
      <c r="K1124" s="23" t="str">
        <f aca="false">IF(C1124="M.O.",G1124,"")</f>
        <v/>
      </c>
      <c r="L1124" s="23" t="str">
        <f aca="false">IF(AND(F1124&lt;&gt;"",K1124=""),G1124,"")</f>
        <v/>
      </c>
      <c r="M1124" s="23" t="str">
        <f aca="false">IF(AND(E1124="",F1124="",D1124&lt;&gt;""),A1124,"")</f>
        <v/>
      </c>
      <c r="N1124" s="23" t="str">
        <f aca="false">IF(M1124&lt;&gt;"",SUMIF(J1124:J1153,J1124,K1124:K1153),"")</f>
        <v/>
      </c>
      <c r="O1124" s="23" t="str">
        <f aca="false">IF(M1124&lt;&gt;"",SUMIF(J1124:J1153,J1124,L1124:L1153),"")</f>
        <v/>
      </c>
      <c r="Q1124" s="20" t="str">
        <f aca="false">IF(A1124="PREÇO TOTAL (c/ taxa):",G1124,"")</f>
        <v/>
      </c>
      <c r="AC1124" s="22"/>
    </row>
    <row r="1125" customFormat="false" ht="14.05" hidden="false" customHeight="true" outlineLevel="0" collapsed="false">
      <c r="A1125" s="50" t="s">
        <v>251</v>
      </c>
      <c r="B1125" s="50"/>
      <c r="C1125" s="50"/>
      <c r="D1125" s="50"/>
      <c r="E1125" s="50"/>
      <c r="F1125" s="50"/>
      <c r="G1125" s="51" t="n">
        <v>0</v>
      </c>
      <c r="J1125" s="23" t="n">
        <f aca="false">IF(AND(A1125&lt;&gt;"",A1124=""),J1124+1,J1124)</f>
        <v>70</v>
      </c>
      <c r="K1125" s="23" t="str">
        <f aca="false">IF(C1125="M.O.",G1125,"")</f>
        <v/>
      </c>
      <c r="L1125" s="23" t="str">
        <f aca="false">IF(AND(F1125&lt;&gt;"",K1125=""),G1125,"")</f>
        <v/>
      </c>
      <c r="M1125" s="23" t="str">
        <f aca="false">IF(AND(E1125="",F1125="",D1125&lt;&gt;""),A1125,"")</f>
        <v/>
      </c>
      <c r="N1125" s="23" t="str">
        <f aca="false">IF(M1125&lt;&gt;"",SUMIF(J1125:J1154,J1125,K1125:K1154),"")</f>
        <v/>
      </c>
      <c r="O1125" s="23" t="str">
        <f aca="false">IF(M1125&lt;&gt;"",SUMIF(J1125:J1154,J1125,L1125:L1154),"")</f>
        <v/>
      </c>
      <c r="Q1125" s="20" t="str">
        <f aca="false">IF(A1125="PREÇO TOTAL (c/ taxa):",G1125,"")</f>
        <v/>
      </c>
      <c r="AC1125" s="22"/>
    </row>
    <row r="1126" customFormat="false" ht="14.05" hidden="false" customHeight="true" outlineLevel="0" collapsed="false">
      <c r="A1126" s="50" t="s">
        <v>252</v>
      </c>
      <c r="B1126" s="50"/>
      <c r="C1126" s="50"/>
      <c r="D1126" s="50"/>
      <c r="E1126" s="50"/>
      <c r="F1126" s="50"/>
      <c r="G1126" s="51" t="n">
        <f aca="false">TRUNC(G1124*$G$9,2)</f>
        <v>0.68</v>
      </c>
      <c r="J1126" s="23" t="n">
        <f aca="false">IF(AND(A1126&lt;&gt;"",A1125=""),J1125+1,J1125)</f>
        <v>70</v>
      </c>
      <c r="K1126" s="23" t="str">
        <f aca="false">IF(C1126="M.O.",G1126,"")</f>
        <v/>
      </c>
      <c r="L1126" s="23" t="str">
        <f aca="false">IF(AND(F1126&lt;&gt;"",K1126=""),G1126,"")</f>
        <v/>
      </c>
      <c r="M1126" s="23" t="str">
        <f aca="false">IF(AND(E1126="",F1126="",D1126&lt;&gt;""),A1126,"")</f>
        <v/>
      </c>
      <c r="N1126" s="23" t="str">
        <f aca="false">IF(M1126&lt;&gt;"",SUMIF(J1126:J1155,J1126,K1126:K1155),"")</f>
        <v/>
      </c>
      <c r="O1126" s="23" t="str">
        <f aca="false">IF(M1126&lt;&gt;"",SUMIF(J1126:J1155,J1126,L1126:L1155),"")</f>
        <v/>
      </c>
      <c r="Q1126" s="20" t="str">
        <f aca="false">IF(A1126="PREÇO TOTAL (c/ taxa):",G1126,"")</f>
        <v/>
      </c>
      <c r="AC1126" s="22"/>
    </row>
    <row r="1127" customFormat="false" ht="14.05" hidden="false" customHeight="true" outlineLevel="0" collapsed="false">
      <c r="A1127" s="50" t="s">
        <v>253</v>
      </c>
      <c r="B1127" s="50"/>
      <c r="C1127" s="50"/>
      <c r="D1127" s="50"/>
      <c r="E1127" s="50"/>
      <c r="F1127" s="50"/>
      <c r="G1127" s="51" t="n">
        <v>0</v>
      </c>
      <c r="J1127" s="23" t="n">
        <f aca="false">IF(AND(A1127&lt;&gt;"",A1126=""),J1126+1,J1126)</f>
        <v>70</v>
      </c>
      <c r="K1127" s="23" t="str">
        <f aca="false">IF(C1127="M.O.",G1127,"")</f>
        <v/>
      </c>
      <c r="L1127" s="23" t="str">
        <f aca="false">IF(AND(F1127&lt;&gt;"",K1127=""),G1127,"")</f>
        <v/>
      </c>
      <c r="M1127" s="23" t="str">
        <f aca="false">IF(AND(E1127="",F1127="",D1127&lt;&gt;""),A1127,"")</f>
        <v/>
      </c>
      <c r="N1127" s="23" t="str">
        <f aca="false">IF(M1127&lt;&gt;"",SUMIF(J1127:J1156,J1127,K1127:K1156),"")</f>
        <v/>
      </c>
      <c r="O1127" s="23" t="str">
        <f aca="false">IF(M1127&lt;&gt;"",SUMIF(J1127:J1156,J1127,L1127:L1156),"")</f>
        <v/>
      </c>
      <c r="Q1127" s="20" t="str">
        <f aca="false">IF(A1127="PREÇO TOTAL (c/ taxa):",G1127,"")</f>
        <v/>
      </c>
      <c r="AC1127" s="22"/>
    </row>
    <row r="1128" customFormat="false" ht="14.05" hidden="false" customHeight="true" outlineLevel="0" collapsed="false">
      <c r="A1128" s="50" t="s">
        <v>254</v>
      </c>
      <c r="B1128" s="50"/>
      <c r="C1128" s="50"/>
      <c r="D1128" s="50"/>
      <c r="E1128" s="50"/>
      <c r="F1128" s="50"/>
      <c r="G1128" s="51" t="n">
        <f aca="false">SUM(G1125:G1127)</f>
        <v>0.68</v>
      </c>
      <c r="J1128" s="23" t="n">
        <f aca="false">IF(AND(A1128&lt;&gt;"",A1127=""),J1127+1,J1127)</f>
        <v>70</v>
      </c>
      <c r="K1128" s="23" t="str">
        <f aca="false">IF(C1128="M.O.",G1128,"")</f>
        <v/>
      </c>
      <c r="L1128" s="23" t="str">
        <f aca="false">IF(AND(F1128&lt;&gt;"",K1128=""),G1128,"")</f>
        <v/>
      </c>
      <c r="M1128" s="23" t="str">
        <f aca="false">IF(AND(E1128="",F1128="",D1128&lt;&gt;""),A1128,"")</f>
        <v/>
      </c>
      <c r="N1128" s="23" t="str">
        <f aca="false">IF(M1128&lt;&gt;"",SUMIF(J1128:J1157,J1128,K1128:K1157),"")</f>
        <v/>
      </c>
      <c r="O1128" s="23" t="str">
        <f aca="false">IF(M1128&lt;&gt;"",SUMIF(J1128:J1157,J1128,L1128:L1157),"")</f>
        <v/>
      </c>
      <c r="Q1128" s="20" t="str">
        <f aca="false">IF(A1128="PREÇO TOTAL (c/ taxa):",G1128,"")</f>
        <v/>
      </c>
      <c r="AC1128" s="22"/>
    </row>
    <row r="1129" customFormat="false" ht="14.05" hidden="false" customHeight="true" outlineLevel="0" collapsed="false">
      <c r="A1129" s="50" t="s">
        <v>256</v>
      </c>
      <c r="B1129" s="50"/>
      <c r="C1129" s="50"/>
      <c r="D1129" s="50"/>
      <c r="E1129" s="50"/>
      <c r="F1129" s="50"/>
      <c r="G1129" s="51" t="n">
        <f aca="false">G1124+G1128</f>
        <v>3.39</v>
      </c>
      <c r="J1129" s="23" t="n">
        <f aca="false">IF(AND(A1129&lt;&gt;"",A1128=""),J1128+1,J1128)</f>
        <v>70</v>
      </c>
      <c r="K1129" s="23" t="str">
        <f aca="false">IF(C1129="M.O.",G1129,"")</f>
        <v/>
      </c>
      <c r="L1129" s="23" t="str">
        <f aca="false">IF(AND(F1129&lt;&gt;"",K1129=""),G1129,"")</f>
        <v/>
      </c>
      <c r="M1129" s="23" t="str">
        <f aca="false">IF(AND(E1129="",F1129="",D1129&lt;&gt;""),A1129,"")</f>
        <v/>
      </c>
      <c r="N1129" s="23" t="str">
        <f aca="false">IF(M1129&lt;&gt;"",SUMIF(J1129:J1158,J1129,K1129:K1158),"")</f>
        <v/>
      </c>
      <c r="O1129" s="23" t="str">
        <f aca="false">IF(M1129&lt;&gt;"",SUMIF(J1129:J1158,J1129,L1129:L1158),"")</f>
        <v/>
      </c>
      <c r="Q1129" s="20" t="str">
        <f aca="false">IF(A1129="PREÇO TOTAL (c/ taxa):",G1129,"")</f>
        <v/>
      </c>
      <c r="AC1129" s="22"/>
    </row>
    <row r="1130" customFormat="false" ht="14.05" hidden="false" customHeight="true" outlineLevel="0" collapsed="false">
      <c r="A1130" s="50" t="s">
        <v>257</v>
      </c>
      <c r="B1130" s="50"/>
      <c r="C1130" s="50"/>
      <c r="D1130" s="50"/>
      <c r="E1130" s="50"/>
      <c r="F1130" s="50"/>
      <c r="G1130" s="51" t="n">
        <v>3</v>
      </c>
      <c r="J1130" s="23" t="n">
        <f aca="false">IF(AND(A1130&lt;&gt;"",A1129=""),J1129+1,J1129)</f>
        <v>70</v>
      </c>
      <c r="K1130" s="23" t="str">
        <f aca="false">IF(C1130="M.O.",G1130,"")</f>
        <v/>
      </c>
      <c r="L1130" s="23" t="str">
        <f aca="false">IF(AND(F1130&lt;&gt;"",K1130=""),G1130,"")</f>
        <v/>
      </c>
      <c r="M1130" s="23" t="str">
        <f aca="false">IF(AND(E1130="",F1130="",D1130&lt;&gt;""),A1130,"")</f>
        <v/>
      </c>
      <c r="N1130" s="23" t="str">
        <f aca="false">IF(M1130&lt;&gt;"",SUMIF(J1130:J1159,J1130,K1130:K1159),"")</f>
        <v/>
      </c>
      <c r="O1130" s="23" t="str">
        <f aca="false">IF(M1130&lt;&gt;"",SUMIF(J1130:J1159,J1130,L1130:L1159),"")</f>
        <v/>
      </c>
      <c r="Q1130" s="20" t="str">
        <f aca="false">IF(A1130="PREÇO TOTAL (c/ taxa):",G1130,"")</f>
        <v/>
      </c>
      <c r="AC1130" s="22"/>
    </row>
    <row r="1131" customFormat="false" ht="14.05" hidden="false" customHeight="true" outlineLevel="0" collapsed="false">
      <c r="A1131" s="50" t="s">
        <v>258</v>
      </c>
      <c r="B1131" s="50"/>
      <c r="C1131" s="50"/>
      <c r="D1131" s="50"/>
      <c r="E1131" s="50"/>
      <c r="F1131" s="50"/>
      <c r="G1131" s="51" t="n">
        <f aca="false">TRUNC(G1130*G1129,2)</f>
        <v>10.17</v>
      </c>
      <c r="J1131" s="23" t="n">
        <f aca="false">IF(AND(A1131&lt;&gt;"",A1130=""),J1130+1,J1130)</f>
        <v>70</v>
      </c>
      <c r="K1131" s="23" t="str">
        <f aca="false">IF(C1131="M.O.",G1131,"")</f>
        <v/>
      </c>
      <c r="L1131" s="23" t="str">
        <f aca="false">IF(AND(F1131&lt;&gt;"",K1131=""),G1131,"")</f>
        <v/>
      </c>
      <c r="M1131" s="23" t="str">
        <f aca="false">IF(AND(E1131="",F1131="",D1131&lt;&gt;""),A1131,"")</f>
        <v/>
      </c>
      <c r="N1131" s="23" t="str">
        <f aca="false">IF(M1131&lt;&gt;"",SUMIF(J1131:J1160,J1131,K1131:K1160),"")</f>
        <v/>
      </c>
      <c r="O1131" s="23" t="str">
        <f aca="false">IF(M1131&lt;&gt;"",SUMIF(J1131:J1160,J1131,L1131:L1160),"")</f>
        <v/>
      </c>
      <c r="Q1131" s="20" t="n">
        <f aca="false">IF(A1131="PREÇO TOTAL (c/ taxa):",G1131,"")</f>
        <v>10.17</v>
      </c>
      <c r="AC1131" s="22"/>
    </row>
    <row r="1132" customFormat="false" ht="14.05" hidden="false" customHeight="true" outlineLevel="0" collapsed="false">
      <c r="A1132" s="52"/>
      <c r="B1132" s="52"/>
      <c r="C1132" s="52"/>
      <c r="D1132" s="52"/>
      <c r="E1132" s="52"/>
      <c r="F1132" s="52"/>
      <c r="G1132" s="52"/>
      <c r="J1132" s="23" t="n">
        <f aca="false">IF(AND(A1132&lt;&gt;"",A1131=""),J1131+1,J1131)</f>
        <v>70</v>
      </c>
      <c r="K1132" s="23" t="str">
        <f aca="false">IF(C1132="M.O.",G1132,"")</f>
        <v/>
      </c>
      <c r="L1132" s="23" t="str">
        <f aca="false">IF(AND(F1132&lt;&gt;"",K1132=""),G1132,"")</f>
        <v/>
      </c>
      <c r="M1132" s="23" t="str">
        <f aca="false">IF(AND(E1132="",F1132="",D1132&lt;&gt;""),A1132,"")</f>
        <v/>
      </c>
      <c r="N1132" s="23" t="str">
        <f aca="false">IF(M1132&lt;&gt;"",SUMIF(J1132:J1161,J1132,K1132:K1161),"")</f>
        <v/>
      </c>
      <c r="O1132" s="23" t="str">
        <f aca="false">IF(M1132&lt;&gt;"",SUMIF(J1132:J1161,J1132,L1132:L1161),"")</f>
        <v/>
      </c>
      <c r="Q1132" s="20" t="str">
        <f aca="false">IF(A1132="PREÇO TOTAL (c/ taxa):",G1132,"")</f>
        <v/>
      </c>
      <c r="AC1132" s="22"/>
    </row>
    <row r="1133" customFormat="false" ht="25.35" hidden="false" customHeight="true" outlineLevel="0" collapsed="false">
      <c r="A1133" s="44" t="s">
        <v>426</v>
      </c>
      <c r="B1133" s="44" t="s">
        <v>296</v>
      </c>
      <c r="C1133" s="45" t="s">
        <v>248</v>
      </c>
      <c r="D1133" s="45" t="s">
        <v>249</v>
      </c>
      <c r="E1133" s="46"/>
      <c r="F1133" s="47"/>
      <c r="G1133" s="47"/>
      <c r="J1133" s="23" t="n">
        <f aca="false">IF(AND(A1133&lt;&gt;"",A1132=""),J1132+1,J1132)</f>
        <v>71</v>
      </c>
      <c r="K1133" s="23" t="str">
        <f aca="false">IF(C1133="M.O.",G1133,"")</f>
        <v/>
      </c>
      <c r="L1133" s="23" t="str">
        <f aca="false">IF(AND(F1133&lt;&gt;"",K1133=""),G1133,"")</f>
        <v/>
      </c>
      <c r="M1133" s="23" t="str">
        <f aca="false">IF(AND(E1133="",F1133="",D1133&lt;&gt;""),A1133,"")</f>
        <v>04.02.03</v>
      </c>
      <c r="N1133" s="23" t="n">
        <f aca="false">IF(M1133&lt;&gt;"",SUMIF(J1133:J1162,J1133,K1133:K1162),"")</f>
        <v>11.81</v>
      </c>
      <c r="O1133" s="23" t="n">
        <f aca="false">IF(M1133&lt;&gt;"",SUMIF(J1133:J1162,J1133,L1133:L1162),"")</f>
        <v>8.43</v>
      </c>
      <c r="Q1133" s="20" t="str">
        <f aca="false">IF(A1133="PREÇO TOTAL (c/ taxa):",G1133,"")</f>
        <v/>
      </c>
      <c r="AC1133" s="22"/>
    </row>
    <row r="1134" customFormat="false" ht="14.05" hidden="false" customHeight="true" outlineLevel="0" collapsed="false">
      <c r="A1134" s="13" t="n">
        <v>4750</v>
      </c>
      <c r="B1134" s="48" t="str">
        <f aca="false">VLOOKUP(A1134,Insumos!$A$9:$E$160,2,FALSE())</f>
        <v>PEDREIRO</v>
      </c>
      <c r="C1134" s="49" t="str">
        <f aca="false">VLOOKUP(A1134,Insumos!$A$9:$E$160,3,FALSE())</f>
        <v>M.O.</v>
      </c>
      <c r="D1134" s="49" t="str">
        <f aca="false">VLOOKUP(A1134,Insumos!$A$9:$E$160,4,FALSE())</f>
        <v>H</v>
      </c>
      <c r="E1134" s="46" t="n">
        <v>0.6</v>
      </c>
      <c r="F1134" s="47" t="n">
        <f aca="false">VLOOKUP(A1134,Insumos!$A$9:$E$160,5,FALSE())</f>
        <v>10.44</v>
      </c>
      <c r="G1134" s="47" t="n">
        <f aca="false">TRUNC(E1134*F1134,2)</f>
        <v>6.26</v>
      </c>
      <c r="J1134" s="23" t="n">
        <f aca="false">IF(AND(A1134&lt;&gt;"",A1133=""),J1133+1,J1133)</f>
        <v>71</v>
      </c>
      <c r="K1134" s="23" t="n">
        <f aca="false">IF(C1134="M.O.",G1134,"")</f>
        <v>6.26</v>
      </c>
      <c r="L1134" s="23" t="str">
        <f aca="false">IF(AND(F1134&lt;&gt;"",K1134=""),G1134,"")</f>
        <v/>
      </c>
      <c r="M1134" s="23" t="str">
        <f aca="false">IF(AND(E1134="",F1134="",D1134&lt;&gt;""),A1134,"")</f>
        <v/>
      </c>
      <c r="N1134" s="23" t="str">
        <f aca="false">IF(M1134&lt;&gt;"",SUMIF(J1134:J1163,J1134,K1134:K1163),"")</f>
        <v/>
      </c>
      <c r="O1134" s="23" t="str">
        <f aca="false">IF(M1134&lt;&gt;"",SUMIF(J1134:J1163,J1134,L1134:L1163),"")</f>
        <v/>
      </c>
      <c r="Q1134" s="20" t="str">
        <f aca="false">IF(A1134="PREÇO TOTAL (c/ taxa):",G1134,"")</f>
        <v/>
      </c>
      <c r="AC1134" s="22"/>
    </row>
    <row r="1135" customFormat="false" ht="14.05" hidden="false" customHeight="true" outlineLevel="0" collapsed="false">
      <c r="A1135" s="13" t="n">
        <v>6111</v>
      </c>
      <c r="B1135" s="48" t="str">
        <f aca="false">VLOOKUP(A1135,Insumos!$A$9:$E$160,2,FALSE())</f>
        <v>SERVENTE</v>
      </c>
      <c r="C1135" s="49" t="str">
        <f aca="false">VLOOKUP(A1135,Insumos!$A$9:$E$160,3,FALSE())</f>
        <v>M.O.</v>
      </c>
      <c r="D1135" s="49" t="str">
        <f aca="false">VLOOKUP(A1135,Insumos!$A$9:$E$160,4,FALSE())</f>
        <v>H</v>
      </c>
      <c r="E1135" s="46" t="n">
        <v>0.72</v>
      </c>
      <c r="F1135" s="47" t="n">
        <f aca="false">VLOOKUP(A1135,Insumos!$A$9:$E$160,5,FALSE())</f>
        <v>7.72</v>
      </c>
      <c r="G1135" s="47" t="n">
        <f aca="false">TRUNC(E1135*F1135,2)</f>
        <v>5.55</v>
      </c>
      <c r="J1135" s="23" t="n">
        <f aca="false">IF(AND(A1135&lt;&gt;"",A1134=""),J1134+1,J1134)</f>
        <v>71</v>
      </c>
      <c r="K1135" s="23" t="n">
        <f aca="false">IF(C1135="M.O.",G1135,"")</f>
        <v>5.55</v>
      </c>
      <c r="L1135" s="23" t="str">
        <f aca="false">IF(AND(F1135&lt;&gt;"",K1135=""),G1135,"")</f>
        <v/>
      </c>
      <c r="M1135" s="23" t="str">
        <f aca="false">IF(AND(E1135="",F1135="",D1135&lt;&gt;""),A1135,"")</f>
        <v/>
      </c>
      <c r="N1135" s="23" t="str">
        <f aca="false">IF(M1135&lt;&gt;"",SUMIF(J1135:J1164,J1135,K1135:K1164),"")</f>
        <v/>
      </c>
      <c r="O1135" s="23" t="str">
        <f aca="false">IF(M1135&lt;&gt;"",SUMIF(J1135:J1164,J1135,L1135:L1164),"")</f>
        <v/>
      </c>
      <c r="Q1135" s="20" t="str">
        <f aca="false">IF(A1135="PREÇO TOTAL (c/ taxa):",G1135,"")</f>
        <v/>
      </c>
      <c r="AC1135" s="22"/>
    </row>
    <row r="1136" customFormat="false" ht="14.05" hidden="false" customHeight="true" outlineLevel="0" collapsed="false">
      <c r="A1136" s="13" t="n">
        <v>370</v>
      </c>
      <c r="B1136" s="48" t="str">
        <f aca="false">VLOOKUP(A1136,Insumos!$A$9:$E$160,2,FALSE())</f>
        <v>AREIA MEDIA</v>
      </c>
      <c r="C1136" s="49" t="str">
        <f aca="false">VLOOKUP(A1136,Insumos!$A$9:$E$160,3,FALSE())</f>
        <v>MAT.</v>
      </c>
      <c r="D1136" s="49" t="str">
        <f aca="false">VLOOKUP(A1136,Insumos!$A$9:$E$160,4,FALSE())</f>
        <v>M3</v>
      </c>
      <c r="E1136" s="46" t="n">
        <v>0.02432</v>
      </c>
      <c r="F1136" s="47" t="n">
        <f aca="false">VLOOKUP(A1136,Insumos!$A$9:$E$160,5,FALSE())</f>
        <v>46.5</v>
      </c>
      <c r="G1136" s="47" t="n">
        <f aca="false">TRUNC(E1136*F1136,2)</f>
        <v>1.13</v>
      </c>
      <c r="J1136" s="23" t="n">
        <f aca="false">IF(AND(A1136&lt;&gt;"",A1135=""),J1135+1,J1135)</f>
        <v>71</v>
      </c>
      <c r="K1136" s="23" t="str">
        <f aca="false">IF(C1136="M.O.",G1136,"")</f>
        <v/>
      </c>
      <c r="L1136" s="23" t="n">
        <f aca="false">IF(AND(F1136&lt;&gt;"",K1136=""),G1136,"")</f>
        <v>1.13</v>
      </c>
      <c r="M1136" s="23" t="str">
        <f aca="false">IF(AND(E1136="",F1136="",D1136&lt;&gt;""),A1136,"")</f>
        <v/>
      </c>
      <c r="N1136" s="23" t="str">
        <f aca="false">IF(M1136&lt;&gt;"",SUMIF(J1136:J1165,J1136,K1136:K1165),"")</f>
        <v/>
      </c>
      <c r="O1136" s="23" t="str">
        <f aca="false">IF(M1136&lt;&gt;"",SUMIF(J1136:J1165,J1136,L1136:L1165),"")</f>
        <v/>
      </c>
      <c r="Q1136" s="20" t="str">
        <f aca="false">IF(A1136="PREÇO TOTAL (c/ taxa):",G1136,"")</f>
        <v/>
      </c>
      <c r="AC1136" s="22"/>
    </row>
    <row r="1137" customFormat="false" ht="14.05" hidden="false" customHeight="true" outlineLevel="0" collapsed="false">
      <c r="A1137" s="13" t="n">
        <v>1106</v>
      </c>
      <c r="B1137" s="48" t="str">
        <f aca="false">VLOOKUP(A1137,Insumos!$A$9:$E$160,2,FALSE())</f>
        <v>CAL HIDRATADA, DE 1A. QUALIDADE, PARA ARGAMASSA</v>
      </c>
      <c r="C1137" s="49" t="str">
        <f aca="false">VLOOKUP(A1137,Insumos!$A$9:$E$160,3,FALSE())</f>
        <v>MAT.</v>
      </c>
      <c r="D1137" s="49" t="str">
        <f aca="false">VLOOKUP(A1137,Insumos!$A$9:$E$160,4,FALSE())</f>
        <v>KG</v>
      </c>
      <c r="E1137" s="46" t="n">
        <v>3.64</v>
      </c>
      <c r="F1137" s="47" t="n">
        <f aca="false">VLOOKUP(A1137,Insumos!$A$9:$E$160,5,FALSE())</f>
        <v>1.35</v>
      </c>
      <c r="G1137" s="47" t="n">
        <f aca="false">TRUNC(E1137*F1137,2)</f>
        <v>4.91</v>
      </c>
      <c r="J1137" s="23" t="n">
        <f aca="false">IF(AND(A1137&lt;&gt;"",A1136=""),J1136+1,J1136)</f>
        <v>71</v>
      </c>
      <c r="K1137" s="23" t="str">
        <f aca="false">IF(C1137="M.O.",G1137,"")</f>
        <v/>
      </c>
      <c r="L1137" s="23" t="n">
        <f aca="false">IF(AND(F1137&lt;&gt;"",K1137=""),G1137,"")</f>
        <v>4.91</v>
      </c>
      <c r="M1137" s="23" t="str">
        <f aca="false">IF(AND(E1137="",F1137="",D1137&lt;&gt;""),A1137,"")</f>
        <v/>
      </c>
      <c r="N1137" s="23" t="str">
        <f aca="false">IF(M1137&lt;&gt;"",SUMIF(J1137:J1166,J1137,K1137:K1166),"")</f>
        <v/>
      </c>
      <c r="O1137" s="23" t="str">
        <f aca="false">IF(M1137&lt;&gt;"",SUMIF(J1137:J1166,J1137,L1137:L1166),"")</f>
        <v/>
      </c>
      <c r="Q1137" s="20" t="str">
        <f aca="false">IF(A1137="PREÇO TOTAL (c/ taxa):",G1137,"")</f>
        <v/>
      </c>
      <c r="AC1137" s="22"/>
    </row>
    <row r="1138" customFormat="false" ht="14.05" hidden="false" customHeight="true" outlineLevel="0" collapsed="false">
      <c r="A1138" s="13" t="n">
        <v>1379</v>
      </c>
      <c r="B1138" s="48" t="str">
        <f aca="false">VLOOKUP(A1138,Insumos!$A$9:$E$160,2,FALSE())</f>
        <v>CIMENTO PORTLAND COMUM CP I- 32</v>
      </c>
      <c r="C1138" s="49" t="str">
        <f aca="false">VLOOKUP(A1138,Insumos!$A$9:$E$160,3,FALSE())</f>
        <v>MAT.</v>
      </c>
      <c r="D1138" s="49" t="str">
        <f aca="false">VLOOKUP(A1138,Insumos!$A$9:$E$160,4,FALSE())</f>
        <v>KG</v>
      </c>
      <c r="E1138" s="46" t="n">
        <v>3.64</v>
      </c>
      <c r="F1138" s="47" t="n">
        <f aca="false">VLOOKUP(A1138,Insumos!$A$9:$E$160,5,FALSE())</f>
        <v>0.65</v>
      </c>
      <c r="G1138" s="47" t="n">
        <f aca="false">TRUNC(E1138*F1138,2)</f>
        <v>2.36</v>
      </c>
      <c r="J1138" s="23" t="n">
        <f aca="false">IF(AND(A1138&lt;&gt;"",A1137=""),J1137+1,J1137)</f>
        <v>71</v>
      </c>
      <c r="K1138" s="23" t="str">
        <f aca="false">IF(C1138="M.O.",G1138,"")</f>
        <v/>
      </c>
      <c r="L1138" s="23" t="n">
        <f aca="false">IF(AND(F1138&lt;&gt;"",K1138=""),G1138,"")</f>
        <v>2.36</v>
      </c>
      <c r="M1138" s="23" t="str">
        <f aca="false">IF(AND(E1138="",F1138="",D1138&lt;&gt;""),A1138,"")</f>
        <v/>
      </c>
      <c r="N1138" s="23" t="str">
        <f aca="false">IF(M1138&lt;&gt;"",SUMIF(J1138:J1167,J1138,K1138:K1167),"")</f>
        <v/>
      </c>
      <c r="O1138" s="23" t="str">
        <f aca="false">IF(M1138&lt;&gt;"",SUMIF(J1138:J1167,J1138,L1138:L1167),"")</f>
        <v/>
      </c>
      <c r="Q1138" s="20" t="str">
        <f aca="false">IF(A1138="PREÇO TOTAL (c/ taxa):",G1138,"")</f>
        <v/>
      </c>
      <c r="AC1138" s="22"/>
    </row>
    <row r="1139" customFormat="false" ht="25.35" hidden="false" customHeight="true" outlineLevel="0" collapsed="false">
      <c r="A1139" s="13" t="n">
        <v>10532</v>
      </c>
      <c r="B1139" s="48" t="str">
        <f aca="false">VLOOKUP(A1139,Insumos!$A$9:$E$160,2,FALSE())</f>
        <v>BETONEIRA 320L ELETRICA TRIFASICA 3HP S/ CARREGADOR MECANICO</v>
      </c>
      <c r="C1139" s="49" t="str">
        <f aca="false">VLOOKUP(A1139,Insumos!$A$9:$E$160,3,FALSE())</f>
        <v>MAT.</v>
      </c>
      <c r="D1139" s="49" t="str">
        <f aca="false">VLOOKUP(A1139,Insumos!$A$9:$E$160,4,FALSE())</f>
        <v>H</v>
      </c>
      <c r="E1139" s="46" t="n">
        <v>0.01428</v>
      </c>
      <c r="F1139" s="47" t="n">
        <f aca="false">VLOOKUP(A1139,Insumos!$A$9:$E$160,5,FALSE())</f>
        <v>2.25</v>
      </c>
      <c r="G1139" s="47" t="n">
        <f aca="false">TRUNC(E1139*F1139,2)</f>
        <v>0.03</v>
      </c>
      <c r="J1139" s="23" t="n">
        <f aca="false">IF(AND(A1139&lt;&gt;"",A1138=""),J1138+1,J1138)</f>
        <v>71</v>
      </c>
      <c r="K1139" s="23" t="str">
        <f aca="false">IF(C1139="M.O.",G1139,"")</f>
        <v/>
      </c>
      <c r="L1139" s="23" t="n">
        <f aca="false">IF(AND(F1139&lt;&gt;"",K1139=""),G1139,"")</f>
        <v>0.03</v>
      </c>
      <c r="M1139" s="23" t="str">
        <f aca="false">IF(AND(E1139="",F1139="",D1139&lt;&gt;""),A1139,"")</f>
        <v/>
      </c>
      <c r="N1139" s="23" t="str">
        <f aca="false">IF(M1139&lt;&gt;"",SUMIF(J1139:J1168,J1139,K1139:K1168),"")</f>
        <v/>
      </c>
      <c r="O1139" s="23" t="str">
        <f aca="false">IF(M1139&lt;&gt;"",SUMIF(J1139:J1168,J1139,L1139:L1168),"")</f>
        <v/>
      </c>
      <c r="Q1139" s="20" t="str">
        <f aca="false">IF(A1139="PREÇO TOTAL (c/ taxa):",G1139,"")</f>
        <v/>
      </c>
      <c r="AC1139" s="22"/>
    </row>
    <row r="1140" customFormat="false" ht="14.05" hidden="false" customHeight="true" outlineLevel="0" collapsed="false">
      <c r="A1140" s="50" t="s">
        <v>229</v>
      </c>
      <c r="B1140" s="50"/>
      <c r="C1140" s="50"/>
      <c r="D1140" s="50"/>
      <c r="E1140" s="50"/>
      <c r="F1140" s="50"/>
      <c r="G1140" s="51" t="n">
        <f aca="false">SUMIF(J1091:J1139,J1140,K1091:K1139)</f>
        <v>11.81</v>
      </c>
      <c r="J1140" s="23" t="n">
        <f aca="false">IF(AND(A1140&lt;&gt;"",A1139=""),J1139+1,J1139)</f>
        <v>71</v>
      </c>
      <c r="K1140" s="23" t="str">
        <f aca="false">IF(C1140="M.O.",G1140,"")</f>
        <v/>
      </c>
      <c r="L1140" s="23" t="str">
        <f aca="false">IF(AND(F1140&lt;&gt;"",K1140=""),G1140,"")</f>
        <v/>
      </c>
      <c r="M1140" s="23" t="str">
        <f aca="false">IF(AND(E1140="",F1140="",D1140&lt;&gt;""),A1140,"")</f>
        <v/>
      </c>
      <c r="N1140" s="23" t="str">
        <f aca="false">IF(M1140&lt;&gt;"",SUMIF(J1140:J1169,J1140,K1140:K1169),"")</f>
        <v/>
      </c>
      <c r="O1140" s="23" t="str">
        <f aca="false">IF(M1140&lt;&gt;"",SUMIF(J1140:J1169,J1140,L1140:L1169),"")</f>
        <v/>
      </c>
      <c r="Q1140" s="20" t="str">
        <f aca="false">IF(A1140="PREÇO TOTAL (c/ taxa):",G1140,"")</f>
        <v/>
      </c>
      <c r="AC1140" s="22"/>
    </row>
    <row r="1141" customFormat="false" ht="14.05" hidden="false" customHeight="true" outlineLevel="0" collapsed="false">
      <c r="A1141" s="50" t="s">
        <v>232</v>
      </c>
      <c r="B1141" s="50"/>
      <c r="C1141" s="50"/>
      <c r="D1141" s="50"/>
      <c r="E1141" s="50"/>
      <c r="F1141" s="50"/>
      <c r="G1141" s="51" t="n">
        <f aca="false">SUMIF(J1092:J1140,J1141,L1092:L1140)</f>
        <v>8.43</v>
      </c>
      <c r="J1141" s="23" t="n">
        <f aca="false">IF(AND(A1141&lt;&gt;"",A1140=""),J1140+1,J1140)</f>
        <v>71</v>
      </c>
      <c r="K1141" s="23" t="str">
        <f aca="false">IF(C1141="M.O.",G1141,"")</f>
        <v/>
      </c>
      <c r="L1141" s="23" t="str">
        <f aca="false">IF(AND(F1141&lt;&gt;"",K1141=""),G1141,"")</f>
        <v/>
      </c>
      <c r="M1141" s="23" t="str">
        <f aca="false">IF(AND(E1141="",F1141="",D1141&lt;&gt;""),A1141,"")</f>
        <v/>
      </c>
      <c r="N1141" s="23" t="str">
        <f aca="false">IF(M1141&lt;&gt;"",SUMIF(J1141:J1170,J1141,K1141:K1170),"")</f>
        <v/>
      </c>
      <c r="O1141" s="23" t="str">
        <f aca="false">IF(M1141&lt;&gt;"",SUMIF(J1141:J1170,J1141,L1141:L1170),"")</f>
        <v/>
      </c>
      <c r="Q1141" s="20" t="str">
        <f aca="false">IF(A1141="PREÇO TOTAL (c/ taxa):",G1141,"")</f>
        <v/>
      </c>
      <c r="AC1141" s="22"/>
    </row>
    <row r="1142" customFormat="false" ht="14.05" hidden="false" customHeight="true" outlineLevel="0" collapsed="false">
      <c r="A1142" s="50" t="s">
        <v>250</v>
      </c>
      <c r="B1142" s="50"/>
      <c r="C1142" s="50"/>
      <c r="D1142" s="50"/>
      <c r="E1142" s="50"/>
      <c r="F1142" s="50"/>
      <c r="G1142" s="51" t="n">
        <f aca="false">SUM(G1140:G1141)</f>
        <v>20.24</v>
      </c>
      <c r="J1142" s="23" t="n">
        <f aca="false">IF(AND(A1142&lt;&gt;"",A1141=""),J1141+1,J1141)</f>
        <v>71</v>
      </c>
      <c r="K1142" s="23" t="str">
        <f aca="false">IF(C1142="M.O.",G1142,"")</f>
        <v/>
      </c>
      <c r="L1142" s="23" t="str">
        <f aca="false">IF(AND(F1142&lt;&gt;"",K1142=""),G1142,"")</f>
        <v/>
      </c>
      <c r="M1142" s="23" t="str">
        <f aca="false">IF(AND(E1142="",F1142="",D1142&lt;&gt;""),A1142,"")</f>
        <v/>
      </c>
      <c r="N1142" s="23" t="str">
        <f aca="false">IF(M1142&lt;&gt;"",SUMIF(J1142:J1171,J1142,K1142:K1171),"")</f>
        <v/>
      </c>
      <c r="O1142" s="23" t="str">
        <f aca="false">IF(M1142&lt;&gt;"",SUMIF(J1142:J1171,J1142,L1142:L1171),"")</f>
        <v/>
      </c>
      <c r="Q1142" s="20" t="str">
        <f aca="false">IF(A1142="PREÇO TOTAL (c/ taxa):",G1142,"")</f>
        <v/>
      </c>
      <c r="AC1142" s="22"/>
    </row>
    <row r="1143" customFormat="false" ht="14.05" hidden="false" customHeight="true" outlineLevel="0" collapsed="false">
      <c r="A1143" s="50" t="s">
        <v>251</v>
      </c>
      <c r="B1143" s="50"/>
      <c r="C1143" s="50"/>
      <c r="D1143" s="50"/>
      <c r="E1143" s="50"/>
      <c r="F1143" s="50"/>
      <c r="G1143" s="51" t="n">
        <v>0</v>
      </c>
      <c r="J1143" s="23" t="n">
        <f aca="false">IF(AND(A1143&lt;&gt;"",A1142=""),J1142+1,J1142)</f>
        <v>71</v>
      </c>
      <c r="K1143" s="23" t="str">
        <f aca="false">IF(C1143="M.O.",G1143,"")</f>
        <v/>
      </c>
      <c r="L1143" s="23" t="str">
        <f aca="false">IF(AND(F1143&lt;&gt;"",K1143=""),G1143,"")</f>
        <v/>
      </c>
      <c r="M1143" s="23" t="str">
        <f aca="false">IF(AND(E1143="",F1143="",D1143&lt;&gt;""),A1143,"")</f>
        <v/>
      </c>
      <c r="N1143" s="23" t="str">
        <f aca="false">IF(M1143&lt;&gt;"",SUMIF(J1143:J1172,J1143,K1143:K1172),"")</f>
        <v/>
      </c>
      <c r="O1143" s="23" t="str">
        <f aca="false">IF(M1143&lt;&gt;"",SUMIF(J1143:J1172,J1143,L1143:L1172),"")</f>
        <v/>
      </c>
      <c r="Q1143" s="20" t="str">
        <f aca="false">IF(A1143="PREÇO TOTAL (c/ taxa):",G1143,"")</f>
        <v/>
      </c>
      <c r="AC1143" s="22"/>
    </row>
    <row r="1144" customFormat="false" ht="14.05" hidden="false" customHeight="true" outlineLevel="0" collapsed="false">
      <c r="A1144" s="50" t="s">
        <v>252</v>
      </c>
      <c r="B1144" s="50"/>
      <c r="C1144" s="50"/>
      <c r="D1144" s="50"/>
      <c r="E1144" s="50"/>
      <c r="F1144" s="50"/>
      <c r="G1144" s="51" t="n">
        <f aca="false">TRUNC(G1142*$G$9,2)</f>
        <v>5.1</v>
      </c>
      <c r="J1144" s="23" t="n">
        <f aca="false">IF(AND(A1144&lt;&gt;"",A1143=""),J1143+1,J1143)</f>
        <v>71</v>
      </c>
      <c r="K1144" s="23" t="str">
        <f aca="false">IF(C1144="M.O.",G1144,"")</f>
        <v/>
      </c>
      <c r="L1144" s="23" t="str">
        <f aca="false">IF(AND(F1144&lt;&gt;"",K1144=""),G1144,"")</f>
        <v/>
      </c>
      <c r="M1144" s="23" t="str">
        <f aca="false">IF(AND(E1144="",F1144="",D1144&lt;&gt;""),A1144,"")</f>
        <v/>
      </c>
      <c r="N1144" s="23" t="str">
        <f aca="false">IF(M1144&lt;&gt;"",SUMIF(J1144:J1173,J1144,K1144:K1173),"")</f>
        <v/>
      </c>
      <c r="O1144" s="23" t="str">
        <f aca="false">IF(M1144&lt;&gt;"",SUMIF(J1144:J1173,J1144,L1144:L1173),"")</f>
        <v/>
      </c>
      <c r="Q1144" s="20" t="str">
        <f aca="false">IF(A1144="PREÇO TOTAL (c/ taxa):",G1144,"")</f>
        <v/>
      </c>
      <c r="AC1144" s="22"/>
    </row>
    <row r="1145" customFormat="false" ht="14.05" hidden="false" customHeight="true" outlineLevel="0" collapsed="false">
      <c r="A1145" s="50" t="s">
        <v>253</v>
      </c>
      <c r="B1145" s="50"/>
      <c r="C1145" s="50"/>
      <c r="D1145" s="50"/>
      <c r="E1145" s="50"/>
      <c r="F1145" s="50"/>
      <c r="G1145" s="51" t="n">
        <v>0</v>
      </c>
      <c r="J1145" s="23" t="n">
        <f aca="false">IF(AND(A1145&lt;&gt;"",A1144=""),J1144+1,J1144)</f>
        <v>71</v>
      </c>
      <c r="K1145" s="23" t="str">
        <f aca="false">IF(C1145="M.O.",G1145,"")</f>
        <v/>
      </c>
      <c r="L1145" s="23" t="str">
        <f aca="false">IF(AND(F1145&lt;&gt;"",K1145=""),G1145,"")</f>
        <v/>
      </c>
      <c r="M1145" s="23" t="str">
        <f aca="false">IF(AND(E1145="",F1145="",D1145&lt;&gt;""),A1145,"")</f>
        <v/>
      </c>
      <c r="N1145" s="23" t="str">
        <f aca="false">IF(M1145&lt;&gt;"",SUMIF(J1145:J1174,J1145,K1145:K1174),"")</f>
        <v/>
      </c>
      <c r="O1145" s="23" t="str">
        <f aca="false">IF(M1145&lt;&gt;"",SUMIF(J1145:J1174,J1145,L1145:L1174),"")</f>
        <v/>
      </c>
      <c r="Q1145" s="20" t="str">
        <f aca="false">IF(A1145="PREÇO TOTAL (c/ taxa):",G1145,"")</f>
        <v/>
      </c>
      <c r="AC1145" s="22"/>
    </row>
    <row r="1146" customFormat="false" ht="14.05" hidden="false" customHeight="true" outlineLevel="0" collapsed="false">
      <c r="A1146" s="50" t="s">
        <v>254</v>
      </c>
      <c r="B1146" s="50"/>
      <c r="C1146" s="50"/>
      <c r="D1146" s="50"/>
      <c r="E1146" s="50"/>
      <c r="F1146" s="50"/>
      <c r="G1146" s="51" t="n">
        <f aca="false">SUM(G1143:G1145)</f>
        <v>5.1</v>
      </c>
      <c r="J1146" s="23" t="n">
        <f aca="false">IF(AND(A1146&lt;&gt;"",A1145=""),J1145+1,J1145)</f>
        <v>71</v>
      </c>
      <c r="K1146" s="23" t="str">
        <f aca="false">IF(C1146="M.O.",G1146,"")</f>
        <v/>
      </c>
      <c r="L1146" s="23" t="str">
        <f aca="false">IF(AND(F1146&lt;&gt;"",K1146=""),G1146,"")</f>
        <v/>
      </c>
      <c r="M1146" s="23" t="str">
        <f aca="false">IF(AND(E1146="",F1146="",D1146&lt;&gt;""),A1146,"")</f>
        <v/>
      </c>
      <c r="N1146" s="23" t="str">
        <f aca="false">IF(M1146&lt;&gt;"",SUMIF(J1146:J1175,J1146,K1146:K1175),"")</f>
        <v/>
      </c>
      <c r="O1146" s="23" t="str">
        <f aca="false">IF(M1146&lt;&gt;"",SUMIF(J1146:J1175,J1146,L1146:L1175),"")</f>
        <v/>
      </c>
      <c r="Q1146" s="20" t="str">
        <f aca="false">IF(A1146="PREÇO TOTAL (c/ taxa):",G1146,"")</f>
        <v/>
      </c>
      <c r="AC1146" s="22"/>
    </row>
    <row r="1147" customFormat="false" ht="14.05" hidden="false" customHeight="true" outlineLevel="0" collapsed="false">
      <c r="A1147" s="50" t="s">
        <v>256</v>
      </c>
      <c r="B1147" s="50"/>
      <c r="C1147" s="50"/>
      <c r="D1147" s="50"/>
      <c r="E1147" s="50"/>
      <c r="F1147" s="50"/>
      <c r="G1147" s="51" t="n">
        <f aca="false">G1142+G1146</f>
        <v>25.34</v>
      </c>
      <c r="J1147" s="23" t="n">
        <f aca="false">IF(AND(A1147&lt;&gt;"",A1146=""),J1146+1,J1146)</f>
        <v>71</v>
      </c>
      <c r="K1147" s="23" t="str">
        <f aca="false">IF(C1147="M.O.",G1147,"")</f>
        <v/>
      </c>
      <c r="L1147" s="23" t="str">
        <f aca="false">IF(AND(F1147&lt;&gt;"",K1147=""),G1147,"")</f>
        <v/>
      </c>
      <c r="M1147" s="23" t="str">
        <f aca="false">IF(AND(E1147="",F1147="",D1147&lt;&gt;""),A1147,"")</f>
        <v/>
      </c>
      <c r="N1147" s="23" t="str">
        <f aca="false">IF(M1147&lt;&gt;"",SUMIF(J1147:J1176,J1147,K1147:K1176),"")</f>
        <v/>
      </c>
      <c r="O1147" s="23" t="str">
        <f aca="false">IF(M1147&lt;&gt;"",SUMIF(J1147:J1176,J1147,L1147:L1176),"")</f>
        <v/>
      </c>
      <c r="Q1147" s="20" t="str">
        <f aca="false">IF(A1147="PREÇO TOTAL (c/ taxa):",G1147,"")</f>
        <v/>
      </c>
      <c r="AC1147" s="22"/>
    </row>
    <row r="1148" customFormat="false" ht="14.05" hidden="false" customHeight="true" outlineLevel="0" collapsed="false">
      <c r="A1148" s="50" t="s">
        <v>257</v>
      </c>
      <c r="B1148" s="50"/>
      <c r="C1148" s="50"/>
      <c r="D1148" s="50"/>
      <c r="E1148" s="50"/>
      <c r="F1148" s="50"/>
      <c r="G1148" s="51" t="n">
        <v>1</v>
      </c>
      <c r="J1148" s="23" t="n">
        <f aca="false">IF(AND(A1148&lt;&gt;"",A1147=""),J1147+1,J1147)</f>
        <v>71</v>
      </c>
      <c r="K1148" s="23" t="str">
        <f aca="false">IF(C1148="M.O.",G1148,"")</f>
        <v/>
      </c>
      <c r="L1148" s="23" t="str">
        <f aca="false">IF(AND(F1148&lt;&gt;"",K1148=""),G1148,"")</f>
        <v/>
      </c>
      <c r="M1148" s="23" t="str">
        <f aca="false">IF(AND(E1148="",F1148="",D1148&lt;&gt;""),A1148,"")</f>
        <v/>
      </c>
      <c r="N1148" s="23" t="str">
        <f aca="false">IF(M1148&lt;&gt;"",SUMIF(J1148:J1177,J1148,K1148:K1177),"")</f>
        <v/>
      </c>
      <c r="O1148" s="23" t="str">
        <f aca="false">IF(M1148&lt;&gt;"",SUMIF(J1148:J1177,J1148,L1148:L1177),"")</f>
        <v/>
      </c>
      <c r="Q1148" s="20" t="str">
        <f aca="false">IF(A1148="PREÇO TOTAL (c/ taxa):",G1148,"")</f>
        <v/>
      </c>
      <c r="AC1148" s="22"/>
    </row>
    <row r="1149" customFormat="false" ht="14.05" hidden="false" customHeight="true" outlineLevel="0" collapsed="false">
      <c r="A1149" s="50" t="s">
        <v>258</v>
      </c>
      <c r="B1149" s="50"/>
      <c r="C1149" s="50"/>
      <c r="D1149" s="50"/>
      <c r="E1149" s="50"/>
      <c r="F1149" s="50"/>
      <c r="G1149" s="51" t="n">
        <f aca="false">TRUNC(G1148*G1147,2)</f>
        <v>25.34</v>
      </c>
      <c r="J1149" s="23" t="n">
        <f aca="false">IF(AND(A1149&lt;&gt;"",A1148=""),J1148+1,J1148)</f>
        <v>71</v>
      </c>
      <c r="K1149" s="23" t="str">
        <f aca="false">IF(C1149="M.O.",G1149,"")</f>
        <v/>
      </c>
      <c r="L1149" s="23" t="str">
        <f aca="false">IF(AND(F1149&lt;&gt;"",K1149=""),G1149,"")</f>
        <v/>
      </c>
      <c r="M1149" s="23" t="str">
        <f aca="false">IF(AND(E1149="",F1149="",D1149&lt;&gt;""),A1149,"")</f>
        <v/>
      </c>
      <c r="N1149" s="23" t="str">
        <f aca="false">IF(M1149&lt;&gt;"",SUMIF(J1149:J1178,J1149,K1149:K1178),"")</f>
        <v/>
      </c>
      <c r="O1149" s="23" t="str">
        <f aca="false">IF(M1149&lt;&gt;"",SUMIF(J1149:J1178,J1149,L1149:L1178),"")</f>
        <v/>
      </c>
      <c r="Q1149" s="20" t="n">
        <f aca="false">IF(A1149="PREÇO TOTAL (c/ taxa):",G1149,"")</f>
        <v>25.34</v>
      </c>
      <c r="AC1149" s="22"/>
    </row>
    <row r="1150" customFormat="false" ht="14.05" hidden="false" customHeight="true" outlineLevel="0" collapsed="false">
      <c r="A1150" s="52"/>
      <c r="B1150" s="52"/>
      <c r="C1150" s="52"/>
      <c r="D1150" s="52"/>
      <c r="E1150" s="52"/>
      <c r="F1150" s="52"/>
      <c r="G1150" s="52"/>
      <c r="J1150" s="23" t="n">
        <f aca="false">IF(AND(A1150&lt;&gt;"",A1149=""),J1149+1,J1149)</f>
        <v>71</v>
      </c>
      <c r="K1150" s="23" t="str">
        <f aca="false">IF(C1150="M.O.",G1150,"")</f>
        <v/>
      </c>
      <c r="L1150" s="23" t="str">
        <f aca="false">IF(AND(F1150&lt;&gt;"",K1150=""),G1150,"")</f>
        <v/>
      </c>
      <c r="M1150" s="23" t="str">
        <f aca="false">IF(AND(E1150="",F1150="",D1150&lt;&gt;""),A1150,"")</f>
        <v/>
      </c>
      <c r="N1150" s="23" t="str">
        <f aca="false">IF(M1150&lt;&gt;"",SUMIF(J1150:J1179,J1150,K1150:K1179),"")</f>
        <v/>
      </c>
      <c r="O1150" s="23" t="str">
        <f aca="false">IF(M1150&lt;&gt;"",SUMIF(J1150:J1179,J1150,L1150:L1179),"")</f>
        <v/>
      </c>
      <c r="Q1150" s="20" t="str">
        <f aca="false">IF(A1150="PREÇO TOTAL (c/ taxa):",G1150,"")</f>
        <v/>
      </c>
      <c r="AC1150" s="22"/>
    </row>
    <row r="1151" customFormat="false" ht="14.05" hidden="false" customHeight="true" outlineLevel="0" collapsed="false">
      <c r="A1151" s="44" t="n">
        <v>5</v>
      </c>
      <c r="B1151" s="44" t="s">
        <v>427</v>
      </c>
      <c r="C1151" s="44"/>
      <c r="D1151" s="44"/>
      <c r="E1151" s="44"/>
      <c r="F1151" s="44"/>
      <c r="G1151" s="44"/>
      <c r="J1151" s="23" t="n">
        <f aca="false">IF(AND(A1151&lt;&gt;"",A1150=""),J1150+1,J1150)</f>
        <v>72</v>
      </c>
      <c r="K1151" s="23" t="str">
        <f aca="false">IF(C1151="M.O.",G1151,"")</f>
        <v/>
      </c>
      <c r="L1151" s="23" t="str">
        <f aca="false">IF(AND(F1151&lt;&gt;"",K1151=""),G1151,"")</f>
        <v/>
      </c>
      <c r="M1151" s="23" t="str">
        <f aca="false">IF(AND(E1151="",F1151="",D1151&lt;&gt;""),A1151,"")</f>
        <v/>
      </c>
      <c r="N1151" s="23" t="str">
        <f aca="false">IF(M1151&lt;&gt;"",SUMIF(J1151:J1180,J1151,K1151:K1180),"")</f>
        <v/>
      </c>
      <c r="O1151" s="23" t="str">
        <f aca="false">IF(M1151&lt;&gt;"",SUMIF(J1151:J1180,J1151,L1151:L1180),"")</f>
        <v/>
      </c>
      <c r="Q1151" s="20" t="str">
        <f aca="false">IF(A1151="PREÇO TOTAL (c/ taxa):",G1151,"")</f>
        <v/>
      </c>
      <c r="AC1151" s="22"/>
    </row>
    <row r="1152" customFormat="false" ht="14.05" hidden="false" customHeight="true" outlineLevel="0" collapsed="false">
      <c r="A1152" s="44" t="s">
        <v>428</v>
      </c>
      <c r="B1152" s="44" t="s">
        <v>427</v>
      </c>
      <c r="C1152" s="44"/>
      <c r="D1152" s="44"/>
      <c r="E1152" s="44"/>
      <c r="F1152" s="44"/>
      <c r="G1152" s="44"/>
      <c r="J1152" s="23" t="n">
        <f aca="false">IF(AND(A1152&lt;&gt;"",A1151=""),J1151+1,J1151)</f>
        <v>72</v>
      </c>
      <c r="K1152" s="23" t="str">
        <f aca="false">IF(C1152="M.O.",G1152,"")</f>
        <v/>
      </c>
      <c r="L1152" s="23" t="str">
        <f aca="false">IF(AND(F1152&lt;&gt;"",K1152=""),G1152,"")</f>
        <v/>
      </c>
      <c r="M1152" s="23" t="str">
        <f aca="false">IF(AND(E1152="",F1152="",D1152&lt;&gt;""),A1152,"")</f>
        <v/>
      </c>
      <c r="N1152" s="23" t="str">
        <f aca="false">IF(M1152&lt;&gt;"",SUMIF(J1152:J1181,J1152,K1152:K1181),"")</f>
        <v/>
      </c>
      <c r="O1152" s="23" t="str">
        <f aca="false">IF(M1152&lt;&gt;"",SUMIF(J1152:J1181,J1152,L1152:L1181),"")</f>
        <v/>
      </c>
      <c r="Q1152" s="20" t="str">
        <f aca="false">IF(A1152="PREÇO TOTAL (c/ taxa):",G1152,"")</f>
        <v/>
      </c>
      <c r="AC1152" s="22"/>
    </row>
    <row r="1153" customFormat="false" ht="25.35" hidden="false" customHeight="true" outlineLevel="0" collapsed="false">
      <c r="A1153" s="44" t="s">
        <v>429</v>
      </c>
      <c r="B1153" s="44" t="s">
        <v>430</v>
      </c>
      <c r="C1153" s="45" t="s">
        <v>248</v>
      </c>
      <c r="D1153" s="45" t="s">
        <v>306</v>
      </c>
      <c r="E1153" s="46"/>
      <c r="F1153" s="47"/>
      <c r="G1153" s="47"/>
      <c r="J1153" s="23" t="n">
        <f aca="false">IF(AND(A1153&lt;&gt;"",A1152=""),J1152+1,J1152)</f>
        <v>72</v>
      </c>
      <c r="K1153" s="23" t="str">
        <f aca="false">IF(C1153="M.O.",G1153,"")</f>
        <v/>
      </c>
      <c r="L1153" s="23" t="str">
        <f aca="false">IF(AND(F1153&lt;&gt;"",K1153=""),G1153,"")</f>
        <v/>
      </c>
      <c r="M1153" s="23" t="str">
        <f aca="false">IF(AND(E1153="",F1153="",D1153&lt;&gt;""),A1153,"")</f>
        <v>05.01.01</v>
      </c>
      <c r="N1153" s="23" t="n">
        <f aca="false">IF(M1153&lt;&gt;"",SUMIF(J1153:J1182,J1153,K1153:K1182),"")</f>
        <v>9.08</v>
      </c>
      <c r="O1153" s="23" t="n">
        <f aca="false">IF(M1153&lt;&gt;"",SUMIF(J1153:J1182,J1153,L1153:L1182),"")</f>
        <v>167.78</v>
      </c>
      <c r="Q1153" s="20" t="str">
        <f aca="false">IF(A1153="PREÇO TOTAL (c/ taxa):",G1153,"")</f>
        <v/>
      </c>
      <c r="AC1153" s="22"/>
    </row>
    <row r="1154" customFormat="false" ht="14.05" hidden="false" customHeight="true" outlineLevel="0" collapsed="false">
      <c r="A1154" s="13" t="n">
        <v>4750</v>
      </c>
      <c r="B1154" s="48" t="str">
        <f aca="false">VLOOKUP(A1154,Insumos!$A$9:$E$160,2,FALSE())</f>
        <v>PEDREIRO</v>
      </c>
      <c r="C1154" s="49" t="str">
        <f aca="false">VLOOKUP(A1154,Insumos!$A$9:$E$160,3,FALSE())</f>
        <v>M.O.</v>
      </c>
      <c r="D1154" s="49" t="str">
        <f aca="false">VLOOKUP(A1154,Insumos!$A$9:$E$160,4,FALSE())</f>
        <v>H</v>
      </c>
      <c r="E1154" s="46" t="n">
        <v>0.5</v>
      </c>
      <c r="F1154" s="47" t="n">
        <f aca="false">VLOOKUP(A1154,Insumos!$A$9:$E$160,5,FALSE())</f>
        <v>10.44</v>
      </c>
      <c r="G1154" s="47" t="n">
        <f aca="false">TRUNC(E1154*F1154,2)</f>
        <v>5.22</v>
      </c>
      <c r="J1154" s="23" t="n">
        <f aca="false">IF(AND(A1154&lt;&gt;"",A1153=""),J1153+1,J1153)</f>
        <v>72</v>
      </c>
      <c r="K1154" s="23" t="n">
        <f aca="false">IF(C1154="M.O.",G1154,"")</f>
        <v>5.22</v>
      </c>
      <c r="L1154" s="23" t="str">
        <f aca="false">IF(AND(F1154&lt;&gt;"",K1154=""),G1154,"")</f>
        <v/>
      </c>
      <c r="M1154" s="23" t="str">
        <f aca="false">IF(AND(E1154="",F1154="",D1154&lt;&gt;""),A1154,"")</f>
        <v/>
      </c>
      <c r="N1154" s="23" t="str">
        <f aca="false">IF(M1154&lt;&gt;"",SUMIF(J1154:J1183,J1154,K1154:K1183),"")</f>
        <v/>
      </c>
      <c r="O1154" s="23" t="str">
        <f aca="false">IF(M1154&lt;&gt;"",SUMIF(J1154:J1183,J1154,L1154:L1183),"")</f>
        <v/>
      </c>
      <c r="Q1154" s="20" t="str">
        <f aca="false">IF(A1154="PREÇO TOTAL (c/ taxa):",G1154,"")</f>
        <v/>
      </c>
      <c r="AC1154" s="22"/>
    </row>
    <row r="1155" customFormat="false" ht="14.05" hidden="false" customHeight="true" outlineLevel="0" collapsed="false">
      <c r="A1155" s="13" t="n">
        <v>6111</v>
      </c>
      <c r="B1155" s="48" t="str">
        <f aca="false">VLOOKUP(A1155,Insumos!$A$9:$E$160,2,FALSE())</f>
        <v>SERVENTE</v>
      </c>
      <c r="C1155" s="49" t="str">
        <f aca="false">VLOOKUP(A1155,Insumos!$A$9:$E$160,3,FALSE())</f>
        <v>M.O.</v>
      </c>
      <c r="D1155" s="49" t="str">
        <f aca="false">VLOOKUP(A1155,Insumos!$A$9:$E$160,4,FALSE())</f>
        <v>H</v>
      </c>
      <c r="E1155" s="46" t="n">
        <v>0.5</v>
      </c>
      <c r="F1155" s="47" t="n">
        <f aca="false">VLOOKUP(A1155,Insumos!$A$9:$E$160,5,FALSE())</f>
        <v>7.72</v>
      </c>
      <c r="G1155" s="47" t="n">
        <f aca="false">TRUNC(E1155*F1155,2)</f>
        <v>3.86</v>
      </c>
      <c r="J1155" s="23" t="n">
        <f aca="false">IF(AND(A1155&lt;&gt;"",A1154=""),J1154+1,J1154)</f>
        <v>72</v>
      </c>
      <c r="K1155" s="23" t="n">
        <f aca="false">IF(C1155="M.O.",G1155,"")</f>
        <v>3.86</v>
      </c>
      <c r="L1155" s="23" t="str">
        <f aca="false">IF(AND(F1155&lt;&gt;"",K1155=""),G1155,"")</f>
        <v/>
      </c>
      <c r="M1155" s="23" t="str">
        <f aca="false">IF(AND(E1155="",F1155="",D1155&lt;&gt;""),A1155,"")</f>
        <v/>
      </c>
      <c r="N1155" s="23" t="str">
        <f aca="false">IF(M1155&lt;&gt;"",SUMIF(J1155:J1184,J1155,K1155:K1184),"")</f>
        <v/>
      </c>
      <c r="O1155" s="23" t="str">
        <f aca="false">IF(M1155&lt;&gt;"",SUMIF(J1155:J1184,J1155,L1155:L1184),"")</f>
        <v/>
      </c>
      <c r="Q1155" s="20" t="str">
        <f aca="false">IF(A1155="PREÇO TOTAL (c/ taxa):",G1155,"")</f>
        <v/>
      </c>
      <c r="AC1155" s="22"/>
    </row>
    <row r="1156" customFormat="false" ht="25.35" hidden="false" customHeight="true" outlineLevel="0" collapsed="false">
      <c r="A1156" s="13" t="n">
        <v>10892</v>
      </c>
      <c r="B1156" s="48" t="str">
        <f aca="false">VLOOKUP(A1156,Insumos!$A$9:$E$160,2,FALSE())</f>
        <v>EXTINTOR DE INCENDIO C/ CARGA DE PO QUIMICO SECO PQS 6KG</v>
      </c>
      <c r="C1156" s="49" t="str">
        <f aca="false">VLOOKUP(A1156,Insumos!$A$9:$E$160,3,FALSE())</f>
        <v>MAT.</v>
      </c>
      <c r="D1156" s="49" t="str">
        <f aca="false">VLOOKUP(A1156,Insumos!$A$9:$E$160,4,FALSE())</f>
        <v>UN</v>
      </c>
      <c r="E1156" s="46" t="n">
        <v>1</v>
      </c>
      <c r="F1156" s="47" t="n">
        <f aca="false">VLOOKUP(A1156,Insumos!$A$9:$E$160,5,FALSE())</f>
        <v>162.1</v>
      </c>
      <c r="G1156" s="47" t="n">
        <f aca="false">TRUNC(E1156*F1156,2)</f>
        <v>162.1</v>
      </c>
      <c r="J1156" s="23" t="n">
        <f aca="false">IF(AND(A1156&lt;&gt;"",A1155=""),J1155+1,J1155)</f>
        <v>72</v>
      </c>
      <c r="K1156" s="23" t="str">
        <f aca="false">IF(C1156="M.O.",G1156,"")</f>
        <v/>
      </c>
      <c r="L1156" s="23" t="n">
        <f aca="false">IF(AND(F1156&lt;&gt;"",K1156=""),G1156,"")</f>
        <v>162.1</v>
      </c>
      <c r="M1156" s="23" t="str">
        <f aca="false">IF(AND(E1156="",F1156="",D1156&lt;&gt;""),A1156,"")</f>
        <v/>
      </c>
      <c r="N1156" s="23" t="str">
        <f aca="false">IF(M1156&lt;&gt;"",SUMIF(J1156:J1185,J1156,K1156:K1185),"")</f>
        <v/>
      </c>
      <c r="O1156" s="23" t="str">
        <f aca="false">IF(M1156&lt;&gt;"",SUMIF(J1156:J1185,J1156,L1156:L1185),"")</f>
        <v/>
      </c>
      <c r="Q1156" s="20" t="str">
        <f aca="false">IF(A1156="PREÇO TOTAL (c/ taxa):",G1156,"")</f>
        <v/>
      </c>
      <c r="AC1156" s="22"/>
    </row>
    <row r="1157" customFormat="false" ht="25.35" hidden="false" customHeight="true" outlineLevel="0" collapsed="false">
      <c r="A1157" s="13" t="n">
        <v>4350</v>
      </c>
      <c r="B1157" s="48" t="str">
        <f aca="false">VLOOKUP(A1157,Insumos!$A$9:$E$160,2,FALSE())</f>
        <v>BUCHA NYLON S-8 C/ PARAF ROSCA SOBERBA ACO ZINCADO CAB CHATA FENDA SIMPLES 4,8 X 75MM</v>
      </c>
      <c r="C1157" s="49" t="str">
        <f aca="false">VLOOKUP(A1157,Insumos!$A$9:$E$160,3,FALSE())</f>
        <v>MAT.</v>
      </c>
      <c r="D1157" s="49" t="str">
        <f aca="false">VLOOKUP(A1157,Insumos!$A$9:$E$160,4,FALSE())</f>
        <v>UN</v>
      </c>
      <c r="E1157" s="46" t="n">
        <v>2</v>
      </c>
      <c r="F1157" s="47" t="n">
        <f aca="false">VLOOKUP(A1157,Insumos!$A$9:$E$160,5,FALSE())</f>
        <v>0.34</v>
      </c>
      <c r="G1157" s="47" t="n">
        <f aca="false">TRUNC(E1157*F1157,2)</f>
        <v>0.68</v>
      </c>
      <c r="J1157" s="23" t="n">
        <f aca="false">IF(AND(A1157&lt;&gt;"",A1156=""),J1156+1,J1156)</f>
        <v>72</v>
      </c>
      <c r="K1157" s="23" t="str">
        <f aca="false">IF(C1157="M.O.",G1157,"")</f>
        <v/>
      </c>
      <c r="L1157" s="23" t="n">
        <f aca="false">IF(AND(F1157&lt;&gt;"",K1157=""),G1157,"")</f>
        <v>0.68</v>
      </c>
      <c r="M1157" s="23" t="str">
        <f aca="false">IF(AND(E1157="",F1157="",D1157&lt;&gt;""),A1157,"")</f>
        <v/>
      </c>
      <c r="N1157" s="23" t="str">
        <f aca="false">IF(M1157&lt;&gt;"",SUMIF(J1157:J1186,J1157,K1157:K1186),"")</f>
        <v/>
      </c>
      <c r="O1157" s="23" t="str">
        <f aca="false">IF(M1157&lt;&gt;"",SUMIF(J1157:J1186,J1157,L1157:L1186),"")</f>
        <v/>
      </c>
      <c r="Q1157" s="20" t="str">
        <f aca="false">IF(A1157="PREÇO TOTAL (c/ taxa):",G1157,"")</f>
        <v/>
      </c>
      <c r="AC1157" s="22"/>
    </row>
    <row r="1158" customFormat="false" ht="14.05" hidden="false" customHeight="true" outlineLevel="0" collapsed="false">
      <c r="A1158" s="13" t="s">
        <v>211</v>
      </c>
      <c r="B1158" s="48" t="str">
        <f aca="false">VLOOKUP(A1158,Insumos!$A$9:$E$160,2,FALSE())</f>
        <v>Suporte L em aço galvanizado</v>
      </c>
      <c r="C1158" s="49" t="str">
        <f aca="false">VLOOKUP(A1158,Insumos!$A$9:$E$160,3,FALSE())</f>
        <v>MAT.</v>
      </c>
      <c r="D1158" s="49" t="str">
        <f aca="false">VLOOKUP(A1158,Insumos!$A$9:$E$160,4,FALSE())</f>
        <v>UN</v>
      </c>
      <c r="E1158" s="46" t="n">
        <v>1</v>
      </c>
      <c r="F1158" s="47" t="n">
        <f aca="false">VLOOKUP(A1158,Insumos!$A$9:$E$160,5,FALSE())</f>
        <v>5</v>
      </c>
      <c r="G1158" s="47" t="n">
        <f aca="false">TRUNC(E1158*F1158,2)</f>
        <v>5</v>
      </c>
      <c r="J1158" s="23" t="n">
        <f aca="false">IF(AND(A1158&lt;&gt;"",A1157=""),J1157+1,J1157)</f>
        <v>72</v>
      </c>
      <c r="K1158" s="23" t="str">
        <f aca="false">IF(C1158="M.O.",G1158,"")</f>
        <v/>
      </c>
      <c r="L1158" s="23" t="n">
        <f aca="false">IF(AND(F1158&lt;&gt;"",K1158=""),G1158,"")</f>
        <v>5</v>
      </c>
      <c r="M1158" s="23" t="str">
        <f aca="false">IF(AND(E1158="",F1158="",D1158&lt;&gt;""),A1158,"")</f>
        <v/>
      </c>
      <c r="N1158" s="23" t="str">
        <f aca="false">IF(M1158&lt;&gt;"",SUMIF(J1158:J1187,J1158,K1158:K1187),"")</f>
        <v/>
      </c>
      <c r="O1158" s="23" t="str">
        <f aca="false">IF(M1158&lt;&gt;"",SUMIF(J1158:J1187,J1158,L1158:L1187),"")</f>
        <v/>
      </c>
      <c r="Q1158" s="20" t="str">
        <f aca="false">IF(A1158="PREÇO TOTAL (c/ taxa):",G1158,"")</f>
        <v/>
      </c>
      <c r="AC1158" s="22"/>
    </row>
    <row r="1159" customFormat="false" ht="14.05" hidden="false" customHeight="true" outlineLevel="0" collapsed="false">
      <c r="A1159" s="50" t="s">
        <v>229</v>
      </c>
      <c r="B1159" s="50"/>
      <c r="C1159" s="50"/>
      <c r="D1159" s="50"/>
      <c r="E1159" s="50"/>
      <c r="F1159" s="50"/>
      <c r="G1159" s="51" t="n">
        <f aca="false">SUMIF(J1110:J1158,J1159,K1110:K1158)</f>
        <v>9.08</v>
      </c>
      <c r="J1159" s="23" t="n">
        <f aca="false">IF(AND(A1159&lt;&gt;"",A1158=""),J1158+1,J1158)</f>
        <v>72</v>
      </c>
      <c r="K1159" s="23" t="str">
        <f aca="false">IF(C1159="M.O.",G1159,"")</f>
        <v/>
      </c>
      <c r="L1159" s="23" t="str">
        <f aca="false">IF(AND(F1159&lt;&gt;"",K1159=""),G1159,"")</f>
        <v/>
      </c>
      <c r="M1159" s="23" t="str">
        <f aca="false">IF(AND(E1159="",F1159="",D1159&lt;&gt;""),A1159,"")</f>
        <v/>
      </c>
      <c r="N1159" s="23" t="str">
        <f aca="false">IF(M1159&lt;&gt;"",SUMIF(J1159:J1188,J1159,K1159:K1188),"")</f>
        <v/>
      </c>
      <c r="O1159" s="23" t="str">
        <f aca="false">IF(M1159&lt;&gt;"",SUMIF(J1159:J1188,J1159,L1159:L1188),"")</f>
        <v/>
      </c>
      <c r="Q1159" s="20" t="str">
        <f aca="false">IF(A1159="PREÇO TOTAL (c/ taxa):",G1159,"")</f>
        <v/>
      </c>
      <c r="AC1159" s="22"/>
    </row>
    <row r="1160" customFormat="false" ht="14.05" hidden="false" customHeight="true" outlineLevel="0" collapsed="false">
      <c r="A1160" s="50" t="s">
        <v>232</v>
      </c>
      <c r="B1160" s="50"/>
      <c r="C1160" s="50"/>
      <c r="D1160" s="50"/>
      <c r="E1160" s="50"/>
      <c r="F1160" s="50"/>
      <c r="G1160" s="51" t="n">
        <f aca="false">SUMIF(J1111:J1159,J1160,L1111:L1159)</f>
        <v>167.78</v>
      </c>
      <c r="J1160" s="23" t="n">
        <f aca="false">IF(AND(A1160&lt;&gt;"",A1159=""),J1159+1,J1159)</f>
        <v>72</v>
      </c>
      <c r="K1160" s="23" t="str">
        <f aca="false">IF(C1160="M.O.",G1160,"")</f>
        <v/>
      </c>
      <c r="L1160" s="23" t="str">
        <f aca="false">IF(AND(F1160&lt;&gt;"",K1160=""),G1160,"")</f>
        <v/>
      </c>
      <c r="M1160" s="23" t="str">
        <f aca="false">IF(AND(E1160="",F1160="",D1160&lt;&gt;""),A1160,"")</f>
        <v/>
      </c>
      <c r="N1160" s="23" t="str">
        <f aca="false">IF(M1160&lt;&gt;"",SUMIF(J1160:J1189,J1160,K1160:K1189),"")</f>
        <v/>
      </c>
      <c r="O1160" s="23" t="str">
        <f aca="false">IF(M1160&lt;&gt;"",SUMIF(J1160:J1189,J1160,L1160:L1189),"")</f>
        <v/>
      </c>
      <c r="Q1160" s="20" t="str">
        <f aca="false">IF(A1160="PREÇO TOTAL (c/ taxa):",G1160,"")</f>
        <v/>
      </c>
      <c r="AC1160" s="22"/>
    </row>
    <row r="1161" customFormat="false" ht="14.05" hidden="false" customHeight="true" outlineLevel="0" collapsed="false">
      <c r="A1161" s="50" t="s">
        <v>250</v>
      </c>
      <c r="B1161" s="50"/>
      <c r="C1161" s="50"/>
      <c r="D1161" s="50"/>
      <c r="E1161" s="50"/>
      <c r="F1161" s="50"/>
      <c r="G1161" s="51" t="n">
        <f aca="false">SUM(G1159:G1160)</f>
        <v>176.86</v>
      </c>
      <c r="J1161" s="23" t="n">
        <f aca="false">IF(AND(A1161&lt;&gt;"",A1160=""),J1160+1,J1160)</f>
        <v>72</v>
      </c>
      <c r="K1161" s="23" t="str">
        <f aca="false">IF(C1161="M.O.",G1161,"")</f>
        <v/>
      </c>
      <c r="L1161" s="23" t="str">
        <f aca="false">IF(AND(F1161&lt;&gt;"",K1161=""),G1161,"")</f>
        <v/>
      </c>
      <c r="M1161" s="23" t="str">
        <f aca="false">IF(AND(E1161="",F1161="",D1161&lt;&gt;""),A1161,"")</f>
        <v/>
      </c>
      <c r="N1161" s="23" t="str">
        <f aca="false">IF(M1161&lt;&gt;"",SUMIF(J1161:J1190,J1161,K1161:K1190),"")</f>
        <v/>
      </c>
      <c r="O1161" s="23" t="str">
        <f aca="false">IF(M1161&lt;&gt;"",SUMIF(J1161:J1190,J1161,L1161:L1190),"")</f>
        <v/>
      </c>
      <c r="Q1161" s="20" t="str">
        <f aca="false">IF(A1161="PREÇO TOTAL (c/ taxa):",G1161,"")</f>
        <v/>
      </c>
      <c r="AC1161" s="22"/>
    </row>
    <row r="1162" customFormat="false" ht="14.05" hidden="false" customHeight="true" outlineLevel="0" collapsed="false">
      <c r="A1162" s="50" t="s">
        <v>251</v>
      </c>
      <c r="B1162" s="50"/>
      <c r="C1162" s="50"/>
      <c r="D1162" s="50"/>
      <c r="E1162" s="50"/>
      <c r="F1162" s="50"/>
      <c r="G1162" s="51" t="n">
        <v>0</v>
      </c>
      <c r="J1162" s="23" t="n">
        <f aca="false">IF(AND(A1162&lt;&gt;"",A1161=""),J1161+1,J1161)</f>
        <v>72</v>
      </c>
      <c r="K1162" s="23" t="str">
        <f aca="false">IF(C1162="M.O.",G1162,"")</f>
        <v/>
      </c>
      <c r="L1162" s="23" t="str">
        <f aca="false">IF(AND(F1162&lt;&gt;"",K1162=""),G1162,"")</f>
        <v/>
      </c>
      <c r="M1162" s="23" t="str">
        <f aca="false">IF(AND(E1162="",F1162="",D1162&lt;&gt;""),A1162,"")</f>
        <v/>
      </c>
      <c r="N1162" s="23" t="str">
        <f aca="false">IF(M1162&lt;&gt;"",SUMIF(J1162:J1191,J1162,K1162:K1191),"")</f>
        <v/>
      </c>
      <c r="O1162" s="23" t="str">
        <f aca="false">IF(M1162&lt;&gt;"",SUMIF(J1162:J1191,J1162,L1162:L1191),"")</f>
        <v/>
      </c>
      <c r="Q1162" s="20" t="str">
        <f aca="false">IF(A1162="PREÇO TOTAL (c/ taxa):",G1162,"")</f>
        <v/>
      </c>
      <c r="AC1162" s="22"/>
    </row>
    <row r="1163" customFormat="false" ht="14.05" hidden="false" customHeight="true" outlineLevel="0" collapsed="false">
      <c r="A1163" s="50" t="s">
        <v>252</v>
      </c>
      <c r="B1163" s="50"/>
      <c r="C1163" s="50"/>
      <c r="D1163" s="50"/>
      <c r="E1163" s="50"/>
      <c r="F1163" s="50"/>
      <c r="G1163" s="51" t="n">
        <f aca="false">TRUNC(G1161*$G$9,2)</f>
        <v>44.57</v>
      </c>
      <c r="J1163" s="23" t="n">
        <f aca="false">IF(AND(A1163&lt;&gt;"",A1162=""),J1162+1,J1162)</f>
        <v>72</v>
      </c>
      <c r="K1163" s="23" t="str">
        <f aca="false">IF(C1163="M.O.",G1163,"")</f>
        <v/>
      </c>
      <c r="L1163" s="23" t="str">
        <f aca="false">IF(AND(F1163&lt;&gt;"",K1163=""),G1163,"")</f>
        <v/>
      </c>
      <c r="M1163" s="23" t="str">
        <f aca="false">IF(AND(E1163="",F1163="",D1163&lt;&gt;""),A1163,"")</f>
        <v/>
      </c>
      <c r="N1163" s="23" t="str">
        <f aca="false">IF(M1163&lt;&gt;"",SUMIF(J1163:J1192,J1163,K1163:K1192),"")</f>
        <v/>
      </c>
      <c r="O1163" s="23" t="str">
        <f aca="false">IF(M1163&lt;&gt;"",SUMIF(J1163:J1192,J1163,L1163:L1192),"")</f>
        <v/>
      </c>
      <c r="Q1163" s="20" t="str">
        <f aca="false">IF(A1163="PREÇO TOTAL (c/ taxa):",G1163,"")</f>
        <v/>
      </c>
      <c r="AC1163" s="22"/>
    </row>
    <row r="1164" customFormat="false" ht="14.05" hidden="false" customHeight="true" outlineLevel="0" collapsed="false">
      <c r="A1164" s="50" t="s">
        <v>253</v>
      </c>
      <c r="B1164" s="50"/>
      <c r="C1164" s="50"/>
      <c r="D1164" s="50"/>
      <c r="E1164" s="50"/>
      <c r="F1164" s="50"/>
      <c r="G1164" s="51" t="n">
        <v>0</v>
      </c>
      <c r="J1164" s="23" t="n">
        <f aca="false">IF(AND(A1164&lt;&gt;"",A1163=""),J1163+1,J1163)</f>
        <v>72</v>
      </c>
      <c r="K1164" s="23" t="str">
        <f aca="false">IF(C1164="M.O.",G1164,"")</f>
        <v/>
      </c>
      <c r="L1164" s="23" t="str">
        <f aca="false">IF(AND(F1164&lt;&gt;"",K1164=""),G1164,"")</f>
        <v/>
      </c>
      <c r="M1164" s="23" t="str">
        <f aca="false">IF(AND(E1164="",F1164="",D1164&lt;&gt;""),A1164,"")</f>
        <v/>
      </c>
      <c r="N1164" s="23" t="str">
        <f aca="false">IF(M1164&lt;&gt;"",SUMIF(J1164:J1193,J1164,K1164:K1193),"")</f>
        <v/>
      </c>
      <c r="O1164" s="23" t="str">
        <f aca="false">IF(M1164&lt;&gt;"",SUMIF(J1164:J1193,J1164,L1164:L1193),"")</f>
        <v/>
      </c>
      <c r="Q1164" s="20" t="str">
        <f aca="false">IF(A1164="PREÇO TOTAL (c/ taxa):",G1164,"")</f>
        <v/>
      </c>
      <c r="AC1164" s="22"/>
    </row>
    <row r="1165" customFormat="false" ht="14.05" hidden="false" customHeight="true" outlineLevel="0" collapsed="false">
      <c r="A1165" s="50" t="s">
        <v>254</v>
      </c>
      <c r="B1165" s="50"/>
      <c r="C1165" s="50"/>
      <c r="D1165" s="50"/>
      <c r="E1165" s="50"/>
      <c r="F1165" s="50"/>
      <c r="G1165" s="51" t="n">
        <f aca="false">SUM(G1162:G1164)</f>
        <v>44.57</v>
      </c>
      <c r="J1165" s="23" t="n">
        <f aca="false">IF(AND(A1165&lt;&gt;"",A1164=""),J1164+1,J1164)</f>
        <v>72</v>
      </c>
      <c r="K1165" s="23" t="str">
        <f aca="false">IF(C1165="M.O.",G1165,"")</f>
        <v/>
      </c>
      <c r="L1165" s="23" t="str">
        <f aca="false">IF(AND(F1165&lt;&gt;"",K1165=""),G1165,"")</f>
        <v/>
      </c>
      <c r="M1165" s="23" t="str">
        <f aca="false">IF(AND(E1165="",F1165="",D1165&lt;&gt;""),A1165,"")</f>
        <v/>
      </c>
      <c r="N1165" s="23" t="str">
        <f aca="false">IF(M1165&lt;&gt;"",SUMIF(J1165:J1194,J1165,K1165:K1194),"")</f>
        <v/>
      </c>
      <c r="O1165" s="23" t="str">
        <f aca="false">IF(M1165&lt;&gt;"",SUMIF(J1165:J1194,J1165,L1165:L1194),"")</f>
        <v/>
      </c>
      <c r="Q1165" s="20" t="str">
        <f aca="false">IF(A1165="PREÇO TOTAL (c/ taxa):",G1165,"")</f>
        <v/>
      </c>
      <c r="AC1165" s="22"/>
    </row>
    <row r="1166" customFormat="false" ht="14.05" hidden="false" customHeight="true" outlineLevel="0" collapsed="false">
      <c r="A1166" s="50" t="s">
        <v>256</v>
      </c>
      <c r="B1166" s="50"/>
      <c r="C1166" s="50"/>
      <c r="D1166" s="50"/>
      <c r="E1166" s="50"/>
      <c r="F1166" s="50"/>
      <c r="G1166" s="51" t="n">
        <f aca="false">G1161+G1165</f>
        <v>221.43</v>
      </c>
      <c r="J1166" s="23" t="n">
        <f aca="false">IF(AND(A1166&lt;&gt;"",A1165=""),J1165+1,J1165)</f>
        <v>72</v>
      </c>
      <c r="K1166" s="23" t="str">
        <f aca="false">IF(C1166="M.O.",G1166,"")</f>
        <v/>
      </c>
      <c r="L1166" s="23" t="str">
        <f aca="false">IF(AND(F1166&lt;&gt;"",K1166=""),G1166,"")</f>
        <v/>
      </c>
      <c r="M1166" s="23" t="str">
        <f aca="false">IF(AND(E1166="",F1166="",D1166&lt;&gt;""),A1166,"")</f>
        <v/>
      </c>
      <c r="N1166" s="23" t="str">
        <f aca="false">IF(M1166&lt;&gt;"",SUMIF(J1166:J1195,J1166,K1166:K1195),"")</f>
        <v/>
      </c>
      <c r="O1166" s="23" t="str">
        <f aca="false">IF(M1166&lt;&gt;"",SUMIF(J1166:J1195,J1166,L1166:L1195),"")</f>
        <v/>
      </c>
      <c r="Q1166" s="20" t="str">
        <f aca="false">IF(A1166="PREÇO TOTAL (c/ taxa):",G1166,"")</f>
        <v/>
      </c>
      <c r="AC1166" s="22"/>
    </row>
    <row r="1167" customFormat="false" ht="14.05" hidden="false" customHeight="true" outlineLevel="0" collapsed="false">
      <c r="A1167" s="50" t="s">
        <v>257</v>
      </c>
      <c r="B1167" s="50"/>
      <c r="C1167" s="50"/>
      <c r="D1167" s="50"/>
      <c r="E1167" s="50"/>
      <c r="F1167" s="50"/>
      <c r="G1167" s="51" t="n">
        <v>12</v>
      </c>
      <c r="J1167" s="23" t="n">
        <f aca="false">IF(AND(A1167&lt;&gt;"",A1166=""),J1166+1,J1166)</f>
        <v>72</v>
      </c>
      <c r="K1167" s="23" t="str">
        <f aca="false">IF(C1167="M.O.",G1167,"")</f>
        <v/>
      </c>
      <c r="L1167" s="23" t="str">
        <f aca="false">IF(AND(F1167&lt;&gt;"",K1167=""),G1167,"")</f>
        <v/>
      </c>
      <c r="M1167" s="23" t="str">
        <f aca="false">IF(AND(E1167="",F1167="",D1167&lt;&gt;""),A1167,"")</f>
        <v/>
      </c>
      <c r="N1167" s="23" t="str">
        <f aca="false">IF(M1167&lt;&gt;"",SUMIF(J1167:J1196,J1167,K1167:K1196),"")</f>
        <v/>
      </c>
      <c r="O1167" s="23" t="str">
        <f aca="false">IF(M1167&lt;&gt;"",SUMIF(J1167:J1196,J1167,L1167:L1196),"")</f>
        <v/>
      </c>
      <c r="Q1167" s="20" t="str">
        <f aca="false">IF(A1167="PREÇO TOTAL (c/ taxa):",G1167,"")</f>
        <v/>
      </c>
      <c r="AC1167" s="22"/>
    </row>
    <row r="1168" customFormat="false" ht="14.05" hidden="false" customHeight="true" outlineLevel="0" collapsed="false">
      <c r="A1168" s="50" t="s">
        <v>258</v>
      </c>
      <c r="B1168" s="50"/>
      <c r="C1168" s="50"/>
      <c r="D1168" s="50"/>
      <c r="E1168" s="50"/>
      <c r="F1168" s="50"/>
      <c r="G1168" s="51" t="n">
        <f aca="false">TRUNC(G1167*G1166,2)</f>
        <v>2657.16</v>
      </c>
      <c r="J1168" s="23" t="n">
        <f aca="false">IF(AND(A1168&lt;&gt;"",A1167=""),J1167+1,J1167)</f>
        <v>72</v>
      </c>
      <c r="K1168" s="23" t="str">
        <f aca="false">IF(C1168="M.O.",G1168,"")</f>
        <v/>
      </c>
      <c r="L1168" s="23" t="str">
        <f aca="false">IF(AND(F1168&lt;&gt;"",K1168=""),G1168,"")</f>
        <v/>
      </c>
      <c r="M1168" s="23" t="str">
        <f aca="false">IF(AND(E1168="",F1168="",D1168&lt;&gt;""),A1168,"")</f>
        <v/>
      </c>
      <c r="N1168" s="23" t="str">
        <f aca="false">IF(M1168&lt;&gt;"",SUMIF(J1168:J1197,J1168,K1168:K1197),"")</f>
        <v/>
      </c>
      <c r="O1168" s="23" t="str">
        <f aca="false">IF(M1168&lt;&gt;"",SUMIF(J1168:J1197,J1168,L1168:L1197),"")</f>
        <v/>
      </c>
      <c r="Q1168" s="20" t="n">
        <f aca="false">IF(A1168="PREÇO TOTAL (c/ taxa):",G1168,"")</f>
        <v>2657.16</v>
      </c>
      <c r="AC1168" s="22"/>
    </row>
    <row r="1169" customFormat="false" ht="14.05" hidden="false" customHeight="true" outlineLevel="0" collapsed="false">
      <c r="A1169" s="52"/>
      <c r="B1169" s="52"/>
      <c r="C1169" s="52"/>
      <c r="D1169" s="52"/>
      <c r="E1169" s="52"/>
      <c r="F1169" s="52"/>
      <c r="G1169" s="52"/>
      <c r="J1169" s="23" t="n">
        <f aca="false">IF(AND(A1169&lt;&gt;"",A1168=""),J1168+1,J1168)</f>
        <v>72</v>
      </c>
      <c r="K1169" s="23" t="str">
        <f aca="false">IF(C1169="M.O.",G1169,"")</f>
        <v/>
      </c>
      <c r="L1169" s="23" t="str">
        <f aca="false">IF(AND(F1169&lt;&gt;"",K1169=""),G1169,"")</f>
        <v/>
      </c>
      <c r="M1169" s="23" t="str">
        <f aca="false">IF(AND(E1169="",F1169="",D1169&lt;&gt;""),A1169,"")</f>
        <v/>
      </c>
      <c r="N1169" s="23" t="str">
        <f aca="false">IF(M1169&lt;&gt;"",SUMIF(J1169:J1198,J1169,K1169:K1198),"")</f>
        <v/>
      </c>
      <c r="O1169" s="23" t="str">
        <f aca="false">IF(M1169&lt;&gt;"",SUMIF(J1169:J1198,J1169,L1169:L1198),"")</f>
        <v/>
      </c>
      <c r="Q1169" s="20" t="str">
        <f aca="false">IF(A1169="PREÇO TOTAL (c/ taxa):",G1169,"")</f>
        <v/>
      </c>
      <c r="AC1169" s="22"/>
    </row>
    <row r="1170" customFormat="false" ht="37.3" hidden="false" customHeight="true" outlineLevel="0" collapsed="false">
      <c r="A1170" s="44" t="s">
        <v>431</v>
      </c>
      <c r="B1170" s="44" t="s">
        <v>432</v>
      </c>
      <c r="C1170" s="45" t="s">
        <v>248</v>
      </c>
      <c r="D1170" s="45" t="s">
        <v>306</v>
      </c>
      <c r="E1170" s="46"/>
      <c r="F1170" s="47"/>
      <c r="G1170" s="47"/>
      <c r="J1170" s="23" t="n">
        <f aca="false">IF(AND(A1170&lt;&gt;"",A1169=""),J1169+1,J1169)</f>
        <v>73</v>
      </c>
      <c r="K1170" s="23" t="str">
        <f aca="false">IF(C1170="M.O.",G1170,"")</f>
        <v/>
      </c>
      <c r="L1170" s="23" t="str">
        <f aca="false">IF(AND(F1170&lt;&gt;"",K1170=""),G1170,"")</f>
        <v/>
      </c>
      <c r="M1170" s="23" t="str">
        <f aca="false">IF(AND(E1170="",F1170="",D1170&lt;&gt;""),A1170,"")</f>
        <v>05.01.02</v>
      </c>
      <c r="N1170" s="23" t="n">
        <f aca="false">IF(M1170&lt;&gt;"",SUMIF(J1170:J1199,J1170,K1170:K1199),"")</f>
        <v>9.08</v>
      </c>
      <c r="O1170" s="23" t="n">
        <f aca="false">IF(M1170&lt;&gt;"",SUMIF(J1170:J1199,J1170,L1170:L1199),"")</f>
        <v>147.51</v>
      </c>
      <c r="Q1170" s="20" t="str">
        <f aca="false">IF(A1170="PREÇO TOTAL (c/ taxa):",G1170,"")</f>
        <v/>
      </c>
      <c r="AC1170" s="22"/>
    </row>
    <row r="1171" customFormat="false" ht="14.05" hidden="false" customHeight="true" outlineLevel="0" collapsed="false">
      <c r="A1171" s="13" t="n">
        <v>4750</v>
      </c>
      <c r="B1171" s="48" t="str">
        <f aca="false">VLOOKUP(A1171,Insumos!$A$9:$E$160,2,FALSE())</f>
        <v>PEDREIRO</v>
      </c>
      <c r="C1171" s="49" t="str">
        <f aca="false">VLOOKUP(A1171,Insumos!$A$9:$E$160,3,FALSE())</f>
        <v>M.O.</v>
      </c>
      <c r="D1171" s="49" t="str">
        <f aca="false">VLOOKUP(A1171,Insumos!$A$9:$E$160,4,FALSE())</f>
        <v>H</v>
      </c>
      <c r="E1171" s="46" t="n">
        <v>0.5</v>
      </c>
      <c r="F1171" s="47" t="n">
        <f aca="false">VLOOKUP(A1171,Insumos!$A$9:$E$160,5,FALSE())</f>
        <v>10.44</v>
      </c>
      <c r="G1171" s="47" t="n">
        <f aca="false">TRUNC(E1171*F1171,2)</f>
        <v>5.22</v>
      </c>
      <c r="J1171" s="23" t="n">
        <f aca="false">IF(AND(A1171&lt;&gt;"",A1170=""),J1170+1,J1170)</f>
        <v>73</v>
      </c>
      <c r="K1171" s="23" t="n">
        <f aca="false">IF(C1171="M.O.",G1171,"")</f>
        <v>5.22</v>
      </c>
      <c r="L1171" s="23" t="str">
        <f aca="false">IF(AND(F1171&lt;&gt;"",K1171=""),G1171,"")</f>
        <v/>
      </c>
      <c r="M1171" s="23" t="str">
        <f aca="false">IF(AND(E1171="",F1171="",D1171&lt;&gt;""),A1171,"")</f>
        <v/>
      </c>
      <c r="N1171" s="23" t="str">
        <f aca="false">IF(M1171&lt;&gt;"",SUMIF(J1171:J1200,J1171,K1171:K1200),"")</f>
        <v/>
      </c>
      <c r="O1171" s="23" t="str">
        <f aca="false">IF(M1171&lt;&gt;"",SUMIF(J1171:J1200,J1171,L1171:L1200),"")</f>
        <v/>
      </c>
      <c r="Q1171" s="20" t="str">
        <f aca="false">IF(A1171="PREÇO TOTAL (c/ taxa):",G1171,"")</f>
        <v/>
      </c>
      <c r="AC1171" s="22"/>
    </row>
    <row r="1172" customFormat="false" ht="14.05" hidden="false" customHeight="true" outlineLevel="0" collapsed="false">
      <c r="A1172" s="13" t="n">
        <v>6111</v>
      </c>
      <c r="B1172" s="48" t="str">
        <f aca="false">VLOOKUP(A1172,Insumos!$A$9:$E$160,2,FALSE())</f>
        <v>SERVENTE</v>
      </c>
      <c r="C1172" s="49" t="str">
        <f aca="false">VLOOKUP(A1172,Insumos!$A$9:$E$160,3,FALSE())</f>
        <v>M.O.</v>
      </c>
      <c r="D1172" s="49" t="str">
        <f aca="false">VLOOKUP(A1172,Insumos!$A$9:$E$160,4,FALSE())</f>
        <v>H</v>
      </c>
      <c r="E1172" s="46" t="n">
        <v>0.5</v>
      </c>
      <c r="F1172" s="47" t="n">
        <f aca="false">VLOOKUP(A1172,Insumos!$A$9:$E$160,5,FALSE())</f>
        <v>7.72</v>
      </c>
      <c r="G1172" s="47" t="n">
        <f aca="false">TRUNC(E1172*F1172,2)</f>
        <v>3.86</v>
      </c>
      <c r="J1172" s="23" t="n">
        <f aca="false">IF(AND(A1172&lt;&gt;"",A1171=""),J1171+1,J1171)</f>
        <v>73</v>
      </c>
      <c r="K1172" s="23" t="n">
        <f aca="false">IF(C1172="M.O.",G1172,"")</f>
        <v>3.86</v>
      </c>
      <c r="L1172" s="23" t="str">
        <f aca="false">IF(AND(F1172&lt;&gt;"",K1172=""),G1172,"")</f>
        <v/>
      </c>
      <c r="M1172" s="23" t="str">
        <f aca="false">IF(AND(E1172="",F1172="",D1172&lt;&gt;""),A1172,"")</f>
        <v/>
      </c>
      <c r="N1172" s="23" t="str">
        <f aca="false">IF(M1172&lt;&gt;"",SUMIF(J1172:J1201,J1172,K1172:K1201),"")</f>
        <v/>
      </c>
      <c r="O1172" s="23" t="str">
        <f aca="false">IF(M1172&lt;&gt;"",SUMIF(J1172:J1201,J1172,L1172:L1201),"")</f>
        <v/>
      </c>
      <c r="Q1172" s="20" t="str">
        <f aca="false">IF(A1172="PREÇO TOTAL (c/ taxa):",G1172,"")</f>
        <v/>
      </c>
      <c r="AC1172" s="22"/>
    </row>
    <row r="1173" customFormat="false" ht="25.35" hidden="false" customHeight="true" outlineLevel="0" collapsed="false">
      <c r="A1173" s="13" t="n">
        <v>10886</v>
      </c>
      <c r="B1173" s="48" t="str">
        <f aca="false">VLOOKUP(A1173,Insumos!$A$9:$E$160,2,FALSE())</f>
        <v>EXTINTOR DE INCENDIO C/ CARGA DE AGUA PRESSURIZADA AP 10L</v>
      </c>
      <c r="C1173" s="49" t="str">
        <f aca="false">VLOOKUP(A1173,Insumos!$A$9:$E$160,3,FALSE())</f>
        <v>MAT.</v>
      </c>
      <c r="D1173" s="49" t="str">
        <f aca="false">VLOOKUP(A1173,Insumos!$A$9:$E$160,4,FALSE())</f>
        <v>UN</v>
      </c>
      <c r="E1173" s="46" t="n">
        <v>1</v>
      </c>
      <c r="F1173" s="47" t="n">
        <f aca="false">VLOOKUP(A1173,Insumos!$A$9:$E$160,5,FALSE())</f>
        <v>141.83</v>
      </c>
      <c r="G1173" s="47" t="n">
        <f aca="false">TRUNC(E1173*F1173,2)</f>
        <v>141.83</v>
      </c>
      <c r="J1173" s="23" t="n">
        <f aca="false">IF(AND(A1173&lt;&gt;"",A1172=""),J1172+1,J1172)</f>
        <v>73</v>
      </c>
      <c r="K1173" s="23" t="str">
        <f aca="false">IF(C1173="M.O.",G1173,"")</f>
        <v/>
      </c>
      <c r="L1173" s="23" t="n">
        <f aca="false">IF(AND(F1173&lt;&gt;"",K1173=""),G1173,"")</f>
        <v>141.83</v>
      </c>
      <c r="M1173" s="23" t="str">
        <f aca="false">IF(AND(E1173="",F1173="",D1173&lt;&gt;""),A1173,"")</f>
        <v/>
      </c>
      <c r="N1173" s="23" t="str">
        <f aca="false">IF(M1173&lt;&gt;"",SUMIF(J1173:J1202,J1173,K1173:K1202),"")</f>
        <v/>
      </c>
      <c r="O1173" s="23" t="str">
        <f aca="false">IF(M1173&lt;&gt;"",SUMIF(J1173:J1202,J1173,L1173:L1202),"")</f>
        <v/>
      </c>
      <c r="Q1173" s="20" t="str">
        <f aca="false">IF(A1173="PREÇO TOTAL (c/ taxa):",G1173,"")</f>
        <v/>
      </c>
      <c r="AC1173" s="22"/>
    </row>
    <row r="1174" customFormat="false" ht="25.35" hidden="false" customHeight="true" outlineLevel="0" collapsed="false">
      <c r="A1174" s="13" t="n">
        <v>4350</v>
      </c>
      <c r="B1174" s="48" t="str">
        <f aca="false">VLOOKUP(A1174,Insumos!$A$9:$E$160,2,FALSE())</f>
        <v>BUCHA NYLON S-8 C/ PARAF ROSCA SOBERBA ACO ZINCADO CAB CHATA FENDA SIMPLES 4,8 X 75MM</v>
      </c>
      <c r="C1174" s="49" t="str">
        <f aca="false">VLOOKUP(A1174,Insumos!$A$9:$E$160,3,FALSE())</f>
        <v>MAT.</v>
      </c>
      <c r="D1174" s="49" t="str">
        <f aca="false">VLOOKUP(A1174,Insumos!$A$9:$E$160,4,FALSE())</f>
        <v>UN</v>
      </c>
      <c r="E1174" s="46" t="n">
        <v>2</v>
      </c>
      <c r="F1174" s="47" t="n">
        <f aca="false">VLOOKUP(A1174,Insumos!$A$9:$E$160,5,FALSE())</f>
        <v>0.34</v>
      </c>
      <c r="G1174" s="47" t="n">
        <f aca="false">TRUNC(E1174*F1174,2)</f>
        <v>0.68</v>
      </c>
      <c r="J1174" s="23" t="n">
        <f aca="false">IF(AND(A1174&lt;&gt;"",A1173=""),J1173+1,J1173)</f>
        <v>73</v>
      </c>
      <c r="K1174" s="23" t="str">
        <f aca="false">IF(C1174="M.O.",G1174,"")</f>
        <v/>
      </c>
      <c r="L1174" s="23" t="n">
        <f aca="false">IF(AND(F1174&lt;&gt;"",K1174=""),G1174,"")</f>
        <v>0.68</v>
      </c>
      <c r="M1174" s="23" t="str">
        <f aca="false">IF(AND(E1174="",F1174="",D1174&lt;&gt;""),A1174,"")</f>
        <v/>
      </c>
      <c r="N1174" s="23" t="str">
        <f aca="false">IF(M1174&lt;&gt;"",SUMIF(J1174:J1203,J1174,K1174:K1203),"")</f>
        <v/>
      </c>
      <c r="O1174" s="23" t="str">
        <f aca="false">IF(M1174&lt;&gt;"",SUMIF(J1174:J1203,J1174,L1174:L1203),"")</f>
        <v/>
      </c>
      <c r="Q1174" s="20" t="str">
        <f aca="false">IF(A1174="PREÇO TOTAL (c/ taxa):",G1174,"")</f>
        <v/>
      </c>
      <c r="AC1174" s="22"/>
    </row>
    <row r="1175" customFormat="false" ht="14.05" hidden="false" customHeight="true" outlineLevel="0" collapsed="false">
      <c r="A1175" s="13" t="s">
        <v>211</v>
      </c>
      <c r="B1175" s="48" t="str">
        <f aca="false">VLOOKUP(A1175,Insumos!$A$9:$E$160,2,FALSE())</f>
        <v>Suporte L em aço galvanizado</v>
      </c>
      <c r="C1175" s="49" t="str">
        <f aca="false">VLOOKUP(A1175,Insumos!$A$9:$E$160,3,FALSE())</f>
        <v>MAT.</v>
      </c>
      <c r="D1175" s="49" t="str">
        <f aca="false">VLOOKUP(A1175,Insumos!$A$9:$E$160,4,FALSE())</f>
        <v>UN</v>
      </c>
      <c r="E1175" s="46" t="n">
        <v>1</v>
      </c>
      <c r="F1175" s="47" t="n">
        <f aca="false">VLOOKUP(A1175,Insumos!$A$9:$E$160,5,FALSE())</f>
        <v>5</v>
      </c>
      <c r="G1175" s="47" t="n">
        <f aca="false">TRUNC(E1175*F1175,2)</f>
        <v>5</v>
      </c>
      <c r="J1175" s="23" t="n">
        <f aca="false">IF(AND(A1175&lt;&gt;"",A1174=""),J1174+1,J1174)</f>
        <v>73</v>
      </c>
      <c r="K1175" s="23" t="str">
        <f aca="false">IF(C1175="M.O.",G1175,"")</f>
        <v/>
      </c>
      <c r="L1175" s="23" t="n">
        <f aca="false">IF(AND(F1175&lt;&gt;"",K1175=""),G1175,"")</f>
        <v>5</v>
      </c>
      <c r="M1175" s="23" t="str">
        <f aca="false">IF(AND(E1175="",F1175="",D1175&lt;&gt;""),A1175,"")</f>
        <v/>
      </c>
      <c r="N1175" s="23" t="str">
        <f aca="false">IF(M1175&lt;&gt;"",SUMIF(J1175:J1204,J1175,K1175:K1204),"")</f>
        <v/>
      </c>
      <c r="O1175" s="23" t="str">
        <f aca="false">IF(M1175&lt;&gt;"",SUMIF(J1175:J1204,J1175,L1175:L1204),"")</f>
        <v/>
      </c>
      <c r="Q1175" s="20" t="str">
        <f aca="false">IF(A1175="PREÇO TOTAL (c/ taxa):",G1175,"")</f>
        <v/>
      </c>
      <c r="AC1175" s="22"/>
    </row>
    <row r="1176" customFormat="false" ht="14.05" hidden="false" customHeight="true" outlineLevel="0" collapsed="false">
      <c r="A1176" s="50" t="s">
        <v>229</v>
      </c>
      <c r="B1176" s="50"/>
      <c r="C1176" s="50"/>
      <c r="D1176" s="50"/>
      <c r="E1176" s="50"/>
      <c r="F1176" s="50"/>
      <c r="G1176" s="51" t="n">
        <f aca="false">SUMIF(J1127:J1175,J1176,K1127:K1175)</f>
        <v>9.08</v>
      </c>
      <c r="J1176" s="23" t="n">
        <f aca="false">IF(AND(A1176&lt;&gt;"",A1175=""),J1175+1,J1175)</f>
        <v>73</v>
      </c>
      <c r="K1176" s="23" t="str">
        <f aca="false">IF(C1176="M.O.",G1176,"")</f>
        <v/>
      </c>
      <c r="L1176" s="23" t="str">
        <f aca="false">IF(AND(F1176&lt;&gt;"",K1176=""),G1176,"")</f>
        <v/>
      </c>
      <c r="M1176" s="23" t="str">
        <f aca="false">IF(AND(E1176="",F1176="",D1176&lt;&gt;""),A1176,"")</f>
        <v/>
      </c>
      <c r="N1176" s="23" t="str">
        <f aca="false">IF(M1176&lt;&gt;"",SUMIF(J1176:J1205,J1176,K1176:K1205),"")</f>
        <v/>
      </c>
      <c r="O1176" s="23" t="str">
        <f aca="false">IF(M1176&lt;&gt;"",SUMIF(J1176:J1205,J1176,L1176:L1205),"")</f>
        <v/>
      </c>
      <c r="Q1176" s="20" t="str">
        <f aca="false">IF(A1176="PREÇO TOTAL (c/ taxa):",G1176,"")</f>
        <v/>
      </c>
      <c r="AC1176" s="22"/>
    </row>
    <row r="1177" customFormat="false" ht="14.05" hidden="false" customHeight="true" outlineLevel="0" collapsed="false">
      <c r="A1177" s="50" t="s">
        <v>232</v>
      </c>
      <c r="B1177" s="50"/>
      <c r="C1177" s="50"/>
      <c r="D1177" s="50"/>
      <c r="E1177" s="50"/>
      <c r="F1177" s="50"/>
      <c r="G1177" s="51" t="n">
        <f aca="false">SUMIF(J1128:J1176,J1177,L1128:L1176)</f>
        <v>147.51</v>
      </c>
      <c r="J1177" s="23" t="n">
        <f aca="false">IF(AND(A1177&lt;&gt;"",A1176=""),J1176+1,J1176)</f>
        <v>73</v>
      </c>
      <c r="K1177" s="23" t="str">
        <f aca="false">IF(C1177="M.O.",G1177,"")</f>
        <v/>
      </c>
      <c r="L1177" s="23" t="str">
        <f aca="false">IF(AND(F1177&lt;&gt;"",K1177=""),G1177,"")</f>
        <v/>
      </c>
      <c r="M1177" s="23" t="str">
        <f aca="false">IF(AND(E1177="",F1177="",D1177&lt;&gt;""),A1177,"")</f>
        <v/>
      </c>
      <c r="N1177" s="23" t="str">
        <f aca="false">IF(M1177&lt;&gt;"",SUMIF(J1177:J1206,J1177,K1177:K1206),"")</f>
        <v/>
      </c>
      <c r="O1177" s="23" t="str">
        <f aca="false">IF(M1177&lt;&gt;"",SUMIF(J1177:J1206,J1177,L1177:L1206),"")</f>
        <v/>
      </c>
      <c r="Q1177" s="20" t="str">
        <f aca="false">IF(A1177="PREÇO TOTAL (c/ taxa):",G1177,"")</f>
        <v/>
      </c>
      <c r="AC1177" s="22"/>
    </row>
    <row r="1178" customFormat="false" ht="14.05" hidden="false" customHeight="true" outlineLevel="0" collapsed="false">
      <c r="A1178" s="50" t="s">
        <v>250</v>
      </c>
      <c r="B1178" s="50"/>
      <c r="C1178" s="50"/>
      <c r="D1178" s="50"/>
      <c r="E1178" s="50"/>
      <c r="F1178" s="50"/>
      <c r="G1178" s="51" t="n">
        <f aca="false">SUM(G1176:G1177)</f>
        <v>156.59</v>
      </c>
      <c r="J1178" s="23" t="n">
        <f aca="false">IF(AND(A1178&lt;&gt;"",A1177=""),J1177+1,J1177)</f>
        <v>73</v>
      </c>
      <c r="K1178" s="23" t="str">
        <f aca="false">IF(C1178="M.O.",G1178,"")</f>
        <v/>
      </c>
      <c r="L1178" s="23" t="str">
        <f aca="false">IF(AND(F1178&lt;&gt;"",K1178=""),G1178,"")</f>
        <v/>
      </c>
      <c r="M1178" s="23" t="str">
        <f aca="false">IF(AND(E1178="",F1178="",D1178&lt;&gt;""),A1178,"")</f>
        <v/>
      </c>
      <c r="N1178" s="23" t="str">
        <f aca="false">IF(M1178&lt;&gt;"",SUMIF(J1178:J1207,J1178,K1178:K1207),"")</f>
        <v/>
      </c>
      <c r="O1178" s="23" t="str">
        <f aca="false">IF(M1178&lt;&gt;"",SUMIF(J1178:J1207,J1178,L1178:L1207),"")</f>
        <v/>
      </c>
      <c r="Q1178" s="20" t="str">
        <f aca="false">IF(A1178="PREÇO TOTAL (c/ taxa):",G1178,"")</f>
        <v/>
      </c>
      <c r="AC1178" s="22"/>
    </row>
    <row r="1179" customFormat="false" ht="14.05" hidden="false" customHeight="true" outlineLevel="0" collapsed="false">
      <c r="A1179" s="50" t="s">
        <v>251</v>
      </c>
      <c r="B1179" s="50"/>
      <c r="C1179" s="50"/>
      <c r="D1179" s="50"/>
      <c r="E1179" s="50"/>
      <c r="F1179" s="50"/>
      <c r="G1179" s="51" t="n">
        <v>0</v>
      </c>
      <c r="J1179" s="23" t="n">
        <f aca="false">IF(AND(A1179&lt;&gt;"",A1178=""),J1178+1,J1178)</f>
        <v>73</v>
      </c>
      <c r="K1179" s="23" t="str">
        <f aca="false">IF(C1179="M.O.",G1179,"")</f>
        <v/>
      </c>
      <c r="L1179" s="23" t="str">
        <f aca="false">IF(AND(F1179&lt;&gt;"",K1179=""),G1179,"")</f>
        <v/>
      </c>
      <c r="M1179" s="23" t="str">
        <f aca="false">IF(AND(E1179="",F1179="",D1179&lt;&gt;""),A1179,"")</f>
        <v/>
      </c>
      <c r="N1179" s="23" t="str">
        <f aca="false">IF(M1179&lt;&gt;"",SUMIF(J1179:J1208,J1179,K1179:K1208),"")</f>
        <v/>
      </c>
      <c r="O1179" s="23" t="str">
        <f aca="false">IF(M1179&lt;&gt;"",SUMIF(J1179:J1208,J1179,L1179:L1208),"")</f>
        <v/>
      </c>
      <c r="Q1179" s="20" t="str">
        <f aca="false">IF(A1179="PREÇO TOTAL (c/ taxa):",G1179,"")</f>
        <v/>
      </c>
      <c r="AC1179" s="22"/>
    </row>
    <row r="1180" customFormat="false" ht="14.05" hidden="false" customHeight="true" outlineLevel="0" collapsed="false">
      <c r="A1180" s="50" t="s">
        <v>252</v>
      </c>
      <c r="B1180" s="50"/>
      <c r="C1180" s="50"/>
      <c r="D1180" s="50"/>
      <c r="E1180" s="50"/>
      <c r="F1180" s="50"/>
      <c r="G1180" s="51" t="n">
        <f aca="false">TRUNC(G1178*$G$9,2)</f>
        <v>39.46</v>
      </c>
      <c r="J1180" s="23" t="n">
        <f aca="false">IF(AND(A1180&lt;&gt;"",A1179=""),J1179+1,J1179)</f>
        <v>73</v>
      </c>
      <c r="K1180" s="23" t="str">
        <f aca="false">IF(C1180="M.O.",G1180,"")</f>
        <v/>
      </c>
      <c r="L1180" s="23" t="str">
        <f aca="false">IF(AND(F1180&lt;&gt;"",K1180=""),G1180,"")</f>
        <v/>
      </c>
      <c r="M1180" s="23" t="str">
        <f aca="false">IF(AND(E1180="",F1180="",D1180&lt;&gt;""),A1180,"")</f>
        <v/>
      </c>
      <c r="N1180" s="23" t="str">
        <f aca="false">IF(M1180&lt;&gt;"",SUMIF(J1180:J1209,J1180,K1180:K1209),"")</f>
        <v/>
      </c>
      <c r="O1180" s="23" t="str">
        <f aca="false">IF(M1180&lt;&gt;"",SUMIF(J1180:J1209,J1180,L1180:L1209),"")</f>
        <v/>
      </c>
      <c r="Q1180" s="20" t="str">
        <f aca="false">IF(A1180="PREÇO TOTAL (c/ taxa):",G1180,"")</f>
        <v/>
      </c>
      <c r="AC1180" s="22"/>
    </row>
    <row r="1181" customFormat="false" ht="14.05" hidden="false" customHeight="true" outlineLevel="0" collapsed="false">
      <c r="A1181" s="50" t="s">
        <v>253</v>
      </c>
      <c r="B1181" s="50"/>
      <c r="C1181" s="50"/>
      <c r="D1181" s="50"/>
      <c r="E1181" s="50"/>
      <c r="F1181" s="50"/>
      <c r="G1181" s="51" t="n">
        <v>0</v>
      </c>
      <c r="J1181" s="23" t="n">
        <f aca="false">IF(AND(A1181&lt;&gt;"",A1180=""),J1180+1,J1180)</f>
        <v>73</v>
      </c>
      <c r="K1181" s="23" t="str">
        <f aca="false">IF(C1181="M.O.",G1181,"")</f>
        <v/>
      </c>
      <c r="L1181" s="23" t="str">
        <f aca="false">IF(AND(F1181&lt;&gt;"",K1181=""),G1181,"")</f>
        <v/>
      </c>
      <c r="M1181" s="23" t="str">
        <f aca="false">IF(AND(E1181="",F1181="",D1181&lt;&gt;""),A1181,"")</f>
        <v/>
      </c>
      <c r="N1181" s="23" t="str">
        <f aca="false">IF(M1181&lt;&gt;"",SUMIF(J1181:J1210,J1181,K1181:K1210),"")</f>
        <v/>
      </c>
      <c r="O1181" s="23" t="str">
        <f aca="false">IF(M1181&lt;&gt;"",SUMIF(J1181:J1210,J1181,L1181:L1210),"")</f>
        <v/>
      </c>
      <c r="Q1181" s="20" t="str">
        <f aca="false">IF(A1181="PREÇO TOTAL (c/ taxa):",G1181,"")</f>
        <v/>
      </c>
      <c r="AC1181" s="22"/>
    </row>
    <row r="1182" customFormat="false" ht="14.05" hidden="false" customHeight="true" outlineLevel="0" collapsed="false">
      <c r="A1182" s="50" t="s">
        <v>254</v>
      </c>
      <c r="B1182" s="50"/>
      <c r="C1182" s="50"/>
      <c r="D1182" s="50"/>
      <c r="E1182" s="50"/>
      <c r="F1182" s="50"/>
      <c r="G1182" s="51" t="n">
        <f aca="false">SUM(G1179:G1181)</f>
        <v>39.46</v>
      </c>
      <c r="J1182" s="23" t="n">
        <f aca="false">IF(AND(A1182&lt;&gt;"",A1181=""),J1181+1,J1181)</f>
        <v>73</v>
      </c>
      <c r="K1182" s="23" t="str">
        <f aca="false">IF(C1182="M.O.",G1182,"")</f>
        <v/>
      </c>
      <c r="L1182" s="23" t="str">
        <f aca="false">IF(AND(F1182&lt;&gt;"",K1182=""),G1182,"")</f>
        <v/>
      </c>
      <c r="M1182" s="23" t="str">
        <f aca="false">IF(AND(E1182="",F1182="",D1182&lt;&gt;""),A1182,"")</f>
        <v/>
      </c>
      <c r="N1182" s="23" t="str">
        <f aca="false">IF(M1182&lt;&gt;"",SUMIF(J1182:J1211,J1182,K1182:K1211),"")</f>
        <v/>
      </c>
      <c r="O1182" s="23" t="str">
        <f aca="false">IF(M1182&lt;&gt;"",SUMIF(J1182:J1211,J1182,L1182:L1211),"")</f>
        <v/>
      </c>
      <c r="Q1182" s="20" t="str">
        <f aca="false">IF(A1182="PREÇO TOTAL (c/ taxa):",G1182,"")</f>
        <v/>
      </c>
      <c r="AC1182" s="22"/>
    </row>
    <row r="1183" customFormat="false" ht="14.05" hidden="false" customHeight="true" outlineLevel="0" collapsed="false">
      <c r="A1183" s="50" t="s">
        <v>256</v>
      </c>
      <c r="B1183" s="50"/>
      <c r="C1183" s="50"/>
      <c r="D1183" s="50"/>
      <c r="E1183" s="50"/>
      <c r="F1183" s="50"/>
      <c r="G1183" s="51" t="n">
        <f aca="false">G1178+G1182</f>
        <v>196.05</v>
      </c>
      <c r="J1183" s="23" t="n">
        <f aca="false">IF(AND(A1183&lt;&gt;"",A1182=""),J1182+1,J1182)</f>
        <v>73</v>
      </c>
      <c r="K1183" s="23" t="str">
        <f aca="false">IF(C1183="M.O.",G1183,"")</f>
        <v/>
      </c>
      <c r="L1183" s="23" t="str">
        <f aca="false">IF(AND(F1183&lt;&gt;"",K1183=""),G1183,"")</f>
        <v/>
      </c>
      <c r="M1183" s="23" t="str">
        <f aca="false">IF(AND(E1183="",F1183="",D1183&lt;&gt;""),A1183,"")</f>
        <v/>
      </c>
      <c r="N1183" s="23" t="str">
        <f aca="false">IF(M1183&lt;&gt;"",SUMIF(J1183:J1212,J1183,K1183:K1212),"")</f>
        <v/>
      </c>
      <c r="O1183" s="23" t="str">
        <f aca="false">IF(M1183&lt;&gt;"",SUMIF(J1183:J1212,J1183,L1183:L1212),"")</f>
        <v/>
      </c>
      <c r="Q1183" s="20" t="str">
        <f aca="false">IF(A1183="PREÇO TOTAL (c/ taxa):",G1183,"")</f>
        <v/>
      </c>
      <c r="AC1183" s="22"/>
    </row>
    <row r="1184" customFormat="false" ht="14.05" hidden="false" customHeight="true" outlineLevel="0" collapsed="false">
      <c r="A1184" s="50" t="s">
        <v>257</v>
      </c>
      <c r="B1184" s="50"/>
      <c r="C1184" s="50"/>
      <c r="D1184" s="50"/>
      <c r="E1184" s="50"/>
      <c r="F1184" s="50"/>
      <c r="G1184" s="51" t="n">
        <v>5</v>
      </c>
      <c r="J1184" s="23" t="n">
        <f aca="false">IF(AND(A1184&lt;&gt;"",A1183=""),J1183+1,J1183)</f>
        <v>73</v>
      </c>
      <c r="K1184" s="23" t="str">
        <f aca="false">IF(C1184="M.O.",G1184,"")</f>
        <v/>
      </c>
      <c r="L1184" s="23" t="str">
        <f aca="false">IF(AND(F1184&lt;&gt;"",K1184=""),G1184,"")</f>
        <v/>
      </c>
      <c r="M1184" s="23" t="str">
        <f aca="false">IF(AND(E1184="",F1184="",D1184&lt;&gt;""),A1184,"")</f>
        <v/>
      </c>
      <c r="N1184" s="23" t="str">
        <f aca="false">IF(M1184&lt;&gt;"",SUMIF(J1184:J1213,J1184,K1184:K1213),"")</f>
        <v/>
      </c>
      <c r="O1184" s="23" t="str">
        <f aca="false">IF(M1184&lt;&gt;"",SUMIF(J1184:J1213,J1184,L1184:L1213),"")</f>
        <v/>
      </c>
      <c r="Q1184" s="20" t="str">
        <f aca="false">IF(A1184="PREÇO TOTAL (c/ taxa):",G1184,"")</f>
        <v/>
      </c>
      <c r="AC1184" s="22"/>
    </row>
    <row r="1185" customFormat="false" ht="14.05" hidden="false" customHeight="true" outlineLevel="0" collapsed="false">
      <c r="A1185" s="50" t="s">
        <v>258</v>
      </c>
      <c r="B1185" s="50"/>
      <c r="C1185" s="50"/>
      <c r="D1185" s="50"/>
      <c r="E1185" s="50"/>
      <c r="F1185" s="50"/>
      <c r="G1185" s="51" t="n">
        <f aca="false">TRUNC(G1184*G1183,2)</f>
        <v>980.25</v>
      </c>
      <c r="J1185" s="23" t="n">
        <f aca="false">IF(AND(A1185&lt;&gt;"",A1184=""),J1184+1,J1184)</f>
        <v>73</v>
      </c>
      <c r="K1185" s="23" t="str">
        <f aca="false">IF(C1185="M.O.",G1185,"")</f>
        <v/>
      </c>
      <c r="L1185" s="23" t="str">
        <f aca="false">IF(AND(F1185&lt;&gt;"",K1185=""),G1185,"")</f>
        <v/>
      </c>
      <c r="M1185" s="23" t="str">
        <f aca="false">IF(AND(E1185="",F1185="",D1185&lt;&gt;""),A1185,"")</f>
        <v/>
      </c>
      <c r="N1185" s="23" t="str">
        <f aca="false">IF(M1185&lt;&gt;"",SUMIF(J1185:J1214,J1185,K1185:K1214),"")</f>
        <v/>
      </c>
      <c r="O1185" s="23" t="str">
        <f aca="false">IF(M1185&lt;&gt;"",SUMIF(J1185:J1214,J1185,L1185:L1214),"")</f>
        <v/>
      </c>
      <c r="Q1185" s="20" t="n">
        <f aca="false">IF(A1185="PREÇO TOTAL (c/ taxa):",G1185,"")</f>
        <v>980.25</v>
      </c>
      <c r="AC1185" s="22"/>
    </row>
    <row r="1186" customFormat="false" ht="14.05" hidden="false" customHeight="true" outlineLevel="0" collapsed="false">
      <c r="A1186" s="52"/>
      <c r="B1186" s="52"/>
      <c r="C1186" s="52"/>
      <c r="D1186" s="52"/>
      <c r="E1186" s="52"/>
      <c r="F1186" s="52"/>
      <c r="G1186" s="52"/>
      <c r="J1186" s="23" t="n">
        <f aca="false">IF(AND(A1186&lt;&gt;"",A1185=""),J1185+1,J1185)</f>
        <v>73</v>
      </c>
      <c r="K1186" s="23" t="str">
        <f aca="false">IF(C1186="M.O.",G1186,"")</f>
        <v/>
      </c>
      <c r="L1186" s="23" t="str">
        <f aca="false">IF(AND(F1186&lt;&gt;"",K1186=""),G1186,"")</f>
        <v/>
      </c>
      <c r="M1186" s="23" t="str">
        <f aca="false">IF(AND(E1186="",F1186="",D1186&lt;&gt;""),A1186,"")</f>
        <v/>
      </c>
      <c r="N1186" s="23" t="str">
        <f aca="false">IF(M1186&lt;&gt;"",SUMIF(J1186:J1215,J1186,K1186:K1215),"")</f>
        <v/>
      </c>
      <c r="O1186" s="23" t="str">
        <f aca="false">IF(M1186&lt;&gt;"",SUMIF(J1186:J1215,J1186,L1186:L1215),"")</f>
        <v/>
      </c>
      <c r="Q1186" s="20" t="str">
        <f aca="false">IF(A1186="PREÇO TOTAL (c/ taxa):",G1186,"")</f>
        <v/>
      </c>
      <c r="AC1186" s="22"/>
    </row>
    <row r="1187" customFormat="false" ht="14.05" hidden="false" customHeight="true" outlineLevel="0" collapsed="false">
      <c r="A1187" s="44" t="s">
        <v>433</v>
      </c>
      <c r="B1187" s="44" t="s">
        <v>434</v>
      </c>
      <c r="C1187" s="45" t="s">
        <v>248</v>
      </c>
      <c r="D1187" s="45" t="s">
        <v>306</v>
      </c>
      <c r="E1187" s="46"/>
      <c r="F1187" s="47"/>
      <c r="G1187" s="47"/>
      <c r="J1187" s="23" t="n">
        <f aca="false">IF(AND(A1187&lt;&gt;"",A1186=""),J1186+1,J1186)</f>
        <v>74</v>
      </c>
      <c r="K1187" s="23" t="str">
        <f aca="false">IF(C1187="M.O.",G1187,"")</f>
        <v/>
      </c>
      <c r="L1187" s="23" t="str">
        <f aca="false">IF(AND(F1187&lt;&gt;"",K1187=""),G1187,"")</f>
        <v/>
      </c>
      <c r="M1187" s="23" t="str">
        <f aca="false">IF(AND(E1187="",F1187="",D1187&lt;&gt;""),A1187,"")</f>
        <v>05.01.03</v>
      </c>
      <c r="N1187" s="23" t="n">
        <f aca="false">IF(M1187&lt;&gt;"",SUMIF(J1187:J1216,J1187,K1187:K1216),"")</f>
        <v>0.38</v>
      </c>
      <c r="O1187" s="23" t="n">
        <f aca="false">IF(M1187&lt;&gt;"",SUMIF(J1187:J1216,J1187,L1187:L1216),"")</f>
        <v>20</v>
      </c>
      <c r="Q1187" s="20" t="str">
        <f aca="false">IF(A1187="PREÇO TOTAL (c/ taxa):",G1187,"")</f>
        <v/>
      </c>
      <c r="AC1187" s="22"/>
    </row>
    <row r="1188" customFormat="false" ht="14.05" hidden="false" customHeight="true" outlineLevel="0" collapsed="false">
      <c r="A1188" s="13" t="n">
        <v>6115</v>
      </c>
      <c r="B1188" s="48" t="str">
        <f aca="false">VLOOKUP(A1188,Insumos!$A$9:$E$160,2,FALSE())</f>
        <v>AJUDANTE</v>
      </c>
      <c r="C1188" s="49" t="str">
        <f aca="false">VLOOKUP(A1188,Insumos!$A$9:$E$160,3,FALSE())</f>
        <v>M.O.</v>
      </c>
      <c r="D1188" s="49" t="str">
        <f aca="false">VLOOKUP(A1188,Insumos!$A$9:$E$160,4,FALSE())</f>
        <v>H</v>
      </c>
      <c r="E1188" s="46" t="n">
        <v>0.05</v>
      </c>
      <c r="F1188" s="47" t="n">
        <f aca="false">VLOOKUP(A1188,Insumos!$A$9:$E$160,5,FALSE())</f>
        <v>7.72</v>
      </c>
      <c r="G1188" s="47" t="n">
        <f aca="false">TRUNC(E1188*F1188,2)</f>
        <v>0.38</v>
      </c>
      <c r="J1188" s="23" t="n">
        <f aca="false">IF(AND(A1188&lt;&gt;"",A1187=""),J1187+1,J1187)</f>
        <v>74</v>
      </c>
      <c r="K1188" s="23" t="n">
        <f aca="false">IF(C1188="M.O.",G1188,"")</f>
        <v>0.38</v>
      </c>
      <c r="L1188" s="23" t="str">
        <f aca="false">IF(AND(F1188&lt;&gt;"",K1188=""),G1188,"")</f>
        <v/>
      </c>
      <c r="M1188" s="23" t="str">
        <f aca="false">IF(AND(E1188="",F1188="",D1188&lt;&gt;""),A1188,"")</f>
        <v/>
      </c>
      <c r="N1188" s="23" t="str">
        <f aca="false">IF(M1188&lt;&gt;"",SUMIF(J1188:J1217,J1188,K1188:K1217),"")</f>
        <v/>
      </c>
      <c r="O1188" s="23" t="str">
        <f aca="false">IF(M1188&lt;&gt;"",SUMIF(J1188:J1217,J1188,L1188:L1217),"")</f>
        <v/>
      </c>
      <c r="Q1188" s="20" t="str">
        <f aca="false">IF(A1188="PREÇO TOTAL (c/ taxa):",G1188,"")</f>
        <v/>
      </c>
      <c r="AC1188" s="22"/>
    </row>
    <row r="1189" customFormat="false" ht="14.05" hidden="false" customHeight="true" outlineLevel="0" collapsed="false">
      <c r="A1189" s="13" t="s">
        <v>171</v>
      </c>
      <c r="B1189" s="48" t="str">
        <f aca="false">VLOOKUP(A1189,Insumos!$A$9:$E$160,2,FALSE())</f>
        <v>Suporte para extintor, tipo tripé</v>
      </c>
      <c r="C1189" s="49" t="str">
        <f aca="false">VLOOKUP(A1189,Insumos!$A$9:$E$160,3,FALSE())</f>
        <v>MAT.</v>
      </c>
      <c r="D1189" s="49" t="str">
        <f aca="false">VLOOKUP(A1189,Insumos!$A$9:$E$160,4,FALSE())</f>
        <v>UN</v>
      </c>
      <c r="E1189" s="46" t="n">
        <v>1</v>
      </c>
      <c r="F1189" s="47" t="n">
        <f aca="false">VLOOKUP(A1189,Insumos!$A$9:$E$160,5,FALSE())</f>
        <v>20</v>
      </c>
      <c r="G1189" s="47" t="n">
        <f aca="false">TRUNC(E1189*F1189,2)</f>
        <v>20</v>
      </c>
      <c r="J1189" s="23" t="n">
        <f aca="false">IF(AND(A1189&lt;&gt;"",A1188=""),J1188+1,J1188)</f>
        <v>74</v>
      </c>
      <c r="K1189" s="23" t="str">
        <f aca="false">IF(C1189="M.O.",G1189,"")</f>
        <v/>
      </c>
      <c r="L1189" s="23" t="n">
        <f aca="false">IF(AND(F1189&lt;&gt;"",K1189=""),G1189,"")</f>
        <v>20</v>
      </c>
      <c r="M1189" s="23" t="str">
        <f aca="false">IF(AND(E1189="",F1189="",D1189&lt;&gt;""),A1189,"")</f>
        <v/>
      </c>
      <c r="N1189" s="23" t="str">
        <f aca="false">IF(M1189&lt;&gt;"",SUMIF(J1189:J1218,J1189,K1189:K1218),"")</f>
        <v/>
      </c>
      <c r="O1189" s="23" t="str">
        <f aca="false">IF(M1189&lt;&gt;"",SUMIF(J1189:J1218,J1189,L1189:L1218),"")</f>
        <v/>
      </c>
      <c r="Q1189" s="20" t="str">
        <f aca="false">IF(A1189="PREÇO TOTAL (c/ taxa):",G1189,"")</f>
        <v/>
      </c>
      <c r="AC1189" s="22"/>
    </row>
    <row r="1190" customFormat="false" ht="14.05" hidden="false" customHeight="true" outlineLevel="0" collapsed="false">
      <c r="A1190" s="50" t="s">
        <v>229</v>
      </c>
      <c r="B1190" s="50"/>
      <c r="C1190" s="50"/>
      <c r="D1190" s="50"/>
      <c r="E1190" s="50"/>
      <c r="F1190" s="50"/>
      <c r="G1190" s="51" t="n">
        <f aca="false">SUMIF(J1158:J1189,J1190,K1158:K1189)</f>
        <v>0.38</v>
      </c>
      <c r="J1190" s="23" t="n">
        <f aca="false">IF(AND(A1190&lt;&gt;"",A1189=""),J1189+1,J1189)</f>
        <v>74</v>
      </c>
      <c r="K1190" s="23" t="str">
        <f aca="false">IF(C1190="M.O.",G1190,"")</f>
        <v/>
      </c>
      <c r="L1190" s="23" t="str">
        <f aca="false">IF(AND(F1190&lt;&gt;"",K1190=""),G1190,"")</f>
        <v/>
      </c>
      <c r="M1190" s="23" t="str">
        <f aca="false">IF(AND(E1190="",F1190="",D1190&lt;&gt;""),A1190,"")</f>
        <v/>
      </c>
      <c r="N1190" s="23" t="str">
        <f aca="false">IF(M1190&lt;&gt;"",SUMIF(J1190:J1219,J1190,K1190:K1219),"")</f>
        <v/>
      </c>
      <c r="O1190" s="23" t="str">
        <f aca="false">IF(M1190&lt;&gt;"",SUMIF(J1190:J1219,J1190,L1190:L1219),"")</f>
        <v/>
      </c>
      <c r="Q1190" s="20" t="str">
        <f aca="false">IF(A1190="PREÇO TOTAL (c/ taxa):",G1190,"")</f>
        <v/>
      </c>
      <c r="AC1190" s="22"/>
    </row>
    <row r="1191" customFormat="false" ht="14.05" hidden="false" customHeight="true" outlineLevel="0" collapsed="false">
      <c r="A1191" s="50" t="s">
        <v>232</v>
      </c>
      <c r="B1191" s="50"/>
      <c r="C1191" s="50"/>
      <c r="D1191" s="50"/>
      <c r="E1191" s="50"/>
      <c r="F1191" s="50"/>
      <c r="G1191" s="51" t="n">
        <f aca="false">SUMIF(J1159:J1190,J1191,L1159:L1190)</f>
        <v>20</v>
      </c>
      <c r="J1191" s="23" t="n">
        <f aca="false">IF(AND(A1191&lt;&gt;"",A1190=""),J1190+1,J1190)</f>
        <v>74</v>
      </c>
      <c r="K1191" s="23" t="str">
        <f aca="false">IF(C1191="M.O.",G1191,"")</f>
        <v/>
      </c>
      <c r="L1191" s="23" t="str">
        <f aca="false">IF(AND(F1191&lt;&gt;"",K1191=""),G1191,"")</f>
        <v/>
      </c>
      <c r="M1191" s="23" t="str">
        <f aca="false">IF(AND(E1191="",F1191="",D1191&lt;&gt;""),A1191,"")</f>
        <v/>
      </c>
      <c r="N1191" s="23" t="str">
        <f aca="false">IF(M1191&lt;&gt;"",SUMIF(J1191:J1220,J1191,K1191:K1220),"")</f>
        <v/>
      </c>
      <c r="O1191" s="23" t="str">
        <f aca="false">IF(M1191&lt;&gt;"",SUMIF(J1191:J1220,J1191,L1191:L1220),"")</f>
        <v/>
      </c>
      <c r="Q1191" s="20" t="str">
        <f aca="false">IF(A1191="PREÇO TOTAL (c/ taxa):",G1191,"")</f>
        <v/>
      </c>
      <c r="AC1191" s="22"/>
    </row>
    <row r="1192" customFormat="false" ht="14.05" hidden="false" customHeight="true" outlineLevel="0" collapsed="false">
      <c r="A1192" s="50" t="s">
        <v>250</v>
      </c>
      <c r="B1192" s="50"/>
      <c r="C1192" s="50"/>
      <c r="D1192" s="50"/>
      <c r="E1192" s="50"/>
      <c r="F1192" s="50"/>
      <c r="G1192" s="51" t="n">
        <f aca="false">SUM(G1190:G1191)</f>
        <v>20.38</v>
      </c>
      <c r="J1192" s="23" t="n">
        <f aca="false">IF(AND(A1192&lt;&gt;"",A1191=""),J1191+1,J1191)</f>
        <v>74</v>
      </c>
      <c r="K1192" s="23" t="str">
        <f aca="false">IF(C1192="M.O.",G1192,"")</f>
        <v/>
      </c>
      <c r="L1192" s="23" t="str">
        <f aca="false">IF(AND(F1192&lt;&gt;"",K1192=""),G1192,"")</f>
        <v/>
      </c>
      <c r="M1192" s="23" t="str">
        <f aca="false">IF(AND(E1192="",F1192="",D1192&lt;&gt;""),A1192,"")</f>
        <v/>
      </c>
      <c r="N1192" s="23" t="str">
        <f aca="false">IF(M1192&lt;&gt;"",SUMIF(J1192:J1221,J1192,K1192:K1221),"")</f>
        <v/>
      </c>
      <c r="O1192" s="23" t="str">
        <f aca="false">IF(M1192&lt;&gt;"",SUMIF(J1192:J1221,J1192,L1192:L1221),"")</f>
        <v/>
      </c>
      <c r="Q1192" s="20" t="str">
        <f aca="false">IF(A1192="PREÇO TOTAL (c/ taxa):",G1192,"")</f>
        <v/>
      </c>
      <c r="AC1192" s="22"/>
    </row>
    <row r="1193" customFormat="false" ht="14.05" hidden="false" customHeight="true" outlineLevel="0" collapsed="false">
      <c r="A1193" s="50" t="s">
        <v>251</v>
      </c>
      <c r="B1193" s="50"/>
      <c r="C1193" s="50"/>
      <c r="D1193" s="50"/>
      <c r="E1193" s="50"/>
      <c r="F1193" s="50"/>
      <c r="G1193" s="51" t="n">
        <v>0</v>
      </c>
      <c r="J1193" s="23" t="n">
        <f aca="false">IF(AND(A1193&lt;&gt;"",A1192=""),J1192+1,J1192)</f>
        <v>74</v>
      </c>
      <c r="K1193" s="23" t="str">
        <f aca="false">IF(C1193="M.O.",G1193,"")</f>
        <v/>
      </c>
      <c r="L1193" s="23" t="str">
        <f aca="false">IF(AND(F1193&lt;&gt;"",K1193=""),G1193,"")</f>
        <v/>
      </c>
      <c r="M1193" s="23" t="str">
        <f aca="false">IF(AND(E1193="",F1193="",D1193&lt;&gt;""),A1193,"")</f>
        <v/>
      </c>
      <c r="N1193" s="23" t="str">
        <f aca="false">IF(M1193&lt;&gt;"",SUMIF(J1193:J1222,J1193,K1193:K1222),"")</f>
        <v/>
      </c>
      <c r="O1193" s="23" t="str">
        <f aca="false">IF(M1193&lt;&gt;"",SUMIF(J1193:J1222,J1193,L1193:L1222),"")</f>
        <v/>
      </c>
      <c r="Q1193" s="20" t="str">
        <f aca="false">IF(A1193="PREÇO TOTAL (c/ taxa):",G1193,"")</f>
        <v/>
      </c>
      <c r="AC1193" s="22"/>
    </row>
    <row r="1194" customFormat="false" ht="14.05" hidden="false" customHeight="true" outlineLevel="0" collapsed="false">
      <c r="A1194" s="50" t="s">
        <v>252</v>
      </c>
      <c r="B1194" s="50"/>
      <c r="C1194" s="50"/>
      <c r="D1194" s="50"/>
      <c r="E1194" s="50"/>
      <c r="F1194" s="50"/>
      <c r="G1194" s="51" t="n">
        <f aca="false">TRUNC(G1192*$G$9,2)</f>
        <v>5.13</v>
      </c>
      <c r="J1194" s="23" t="n">
        <f aca="false">IF(AND(A1194&lt;&gt;"",A1193=""),J1193+1,J1193)</f>
        <v>74</v>
      </c>
      <c r="K1194" s="23" t="str">
        <f aca="false">IF(C1194="M.O.",G1194,"")</f>
        <v/>
      </c>
      <c r="L1194" s="23" t="str">
        <f aca="false">IF(AND(F1194&lt;&gt;"",K1194=""),G1194,"")</f>
        <v/>
      </c>
      <c r="M1194" s="23" t="str">
        <f aca="false">IF(AND(E1194="",F1194="",D1194&lt;&gt;""),A1194,"")</f>
        <v/>
      </c>
      <c r="N1194" s="23" t="str">
        <f aca="false">IF(M1194&lt;&gt;"",SUMIF(J1194:J1223,J1194,K1194:K1223),"")</f>
        <v/>
      </c>
      <c r="O1194" s="23" t="str">
        <f aca="false">IF(M1194&lt;&gt;"",SUMIF(J1194:J1223,J1194,L1194:L1223),"")</f>
        <v/>
      </c>
      <c r="Q1194" s="20" t="str">
        <f aca="false">IF(A1194="PREÇO TOTAL (c/ taxa):",G1194,"")</f>
        <v/>
      </c>
      <c r="AC1194" s="22"/>
    </row>
    <row r="1195" customFormat="false" ht="14.05" hidden="false" customHeight="true" outlineLevel="0" collapsed="false">
      <c r="A1195" s="50" t="s">
        <v>253</v>
      </c>
      <c r="B1195" s="50"/>
      <c r="C1195" s="50"/>
      <c r="D1195" s="50"/>
      <c r="E1195" s="50"/>
      <c r="F1195" s="50"/>
      <c r="G1195" s="51" t="n">
        <v>0</v>
      </c>
      <c r="J1195" s="23" t="n">
        <f aca="false">IF(AND(A1195&lt;&gt;"",A1194=""),J1194+1,J1194)</f>
        <v>74</v>
      </c>
      <c r="K1195" s="23" t="str">
        <f aca="false">IF(C1195="M.O.",G1195,"")</f>
        <v/>
      </c>
      <c r="L1195" s="23" t="str">
        <f aca="false">IF(AND(F1195&lt;&gt;"",K1195=""),G1195,"")</f>
        <v/>
      </c>
      <c r="M1195" s="23" t="str">
        <f aca="false">IF(AND(E1195="",F1195="",D1195&lt;&gt;""),A1195,"")</f>
        <v/>
      </c>
      <c r="N1195" s="23" t="str">
        <f aca="false">IF(M1195&lt;&gt;"",SUMIF(J1195:J1224,J1195,K1195:K1224),"")</f>
        <v/>
      </c>
      <c r="O1195" s="23" t="str">
        <f aca="false">IF(M1195&lt;&gt;"",SUMIF(J1195:J1224,J1195,L1195:L1224),"")</f>
        <v/>
      </c>
      <c r="Q1195" s="20" t="str">
        <f aca="false">IF(A1195="PREÇO TOTAL (c/ taxa):",G1195,"")</f>
        <v/>
      </c>
      <c r="AC1195" s="22"/>
    </row>
    <row r="1196" customFormat="false" ht="14.05" hidden="false" customHeight="true" outlineLevel="0" collapsed="false">
      <c r="A1196" s="50" t="s">
        <v>254</v>
      </c>
      <c r="B1196" s="50"/>
      <c r="C1196" s="50"/>
      <c r="D1196" s="50"/>
      <c r="E1196" s="50"/>
      <c r="F1196" s="50"/>
      <c r="G1196" s="51" t="n">
        <f aca="false">SUM(G1193:G1195)</f>
        <v>5.13</v>
      </c>
      <c r="J1196" s="23" t="n">
        <f aca="false">IF(AND(A1196&lt;&gt;"",A1195=""),J1195+1,J1195)</f>
        <v>74</v>
      </c>
      <c r="K1196" s="23" t="str">
        <f aca="false">IF(C1196="M.O.",G1196,"")</f>
        <v/>
      </c>
      <c r="L1196" s="23" t="str">
        <f aca="false">IF(AND(F1196&lt;&gt;"",K1196=""),G1196,"")</f>
        <v/>
      </c>
      <c r="M1196" s="23" t="str">
        <f aca="false">IF(AND(E1196="",F1196="",D1196&lt;&gt;""),A1196,"")</f>
        <v/>
      </c>
      <c r="N1196" s="23" t="str">
        <f aca="false">IF(M1196&lt;&gt;"",SUMIF(J1196:J1225,J1196,K1196:K1225),"")</f>
        <v/>
      </c>
      <c r="O1196" s="23" t="str">
        <f aca="false">IF(M1196&lt;&gt;"",SUMIF(J1196:J1225,J1196,L1196:L1225),"")</f>
        <v/>
      </c>
      <c r="Q1196" s="20" t="str">
        <f aca="false">IF(A1196="PREÇO TOTAL (c/ taxa):",G1196,"")</f>
        <v/>
      </c>
      <c r="AC1196" s="22"/>
    </row>
    <row r="1197" customFormat="false" ht="14.05" hidden="false" customHeight="true" outlineLevel="0" collapsed="false">
      <c r="A1197" s="50" t="s">
        <v>256</v>
      </c>
      <c r="B1197" s="50"/>
      <c r="C1197" s="50"/>
      <c r="D1197" s="50"/>
      <c r="E1197" s="50"/>
      <c r="F1197" s="50"/>
      <c r="G1197" s="51" t="n">
        <f aca="false">G1192+G1196</f>
        <v>25.51</v>
      </c>
      <c r="J1197" s="23" t="n">
        <f aca="false">IF(AND(A1197&lt;&gt;"",A1196=""),J1196+1,J1196)</f>
        <v>74</v>
      </c>
      <c r="K1197" s="23" t="str">
        <f aca="false">IF(C1197="M.O.",G1197,"")</f>
        <v/>
      </c>
      <c r="L1197" s="23" t="str">
        <f aca="false">IF(AND(F1197&lt;&gt;"",K1197=""),G1197,"")</f>
        <v/>
      </c>
      <c r="M1197" s="23" t="str">
        <f aca="false">IF(AND(E1197="",F1197="",D1197&lt;&gt;""),A1197,"")</f>
        <v/>
      </c>
      <c r="N1197" s="23" t="str">
        <f aca="false">IF(M1197&lt;&gt;"",SUMIF(J1197:J1226,J1197,K1197:K1226),"")</f>
        <v/>
      </c>
      <c r="O1197" s="23" t="str">
        <f aca="false">IF(M1197&lt;&gt;"",SUMIF(J1197:J1226,J1197,L1197:L1226),"")</f>
        <v/>
      </c>
      <c r="Q1197" s="20" t="str">
        <f aca="false">IF(A1197="PREÇO TOTAL (c/ taxa):",G1197,"")</f>
        <v/>
      </c>
      <c r="AC1197" s="22"/>
    </row>
    <row r="1198" customFormat="false" ht="14.05" hidden="false" customHeight="true" outlineLevel="0" collapsed="false">
      <c r="A1198" s="50" t="s">
        <v>257</v>
      </c>
      <c r="B1198" s="50"/>
      <c r="C1198" s="50"/>
      <c r="D1198" s="50"/>
      <c r="E1198" s="50"/>
      <c r="F1198" s="50"/>
      <c r="G1198" s="51" t="n">
        <v>4</v>
      </c>
      <c r="J1198" s="23" t="n">
        <f aca="false">IF(AND(A1198&lt;&gt;"",A1197=""),J1197+1,J1197)</f>
        <v>74</v>
      </c>
      <c r="K1198" s="23" t="str">
        <f aca="false">IF(C1198="M.O.",G1198,"")</f>
        <v/>
      </c>
      <c r="L1198" s="23" t="str">
        <f aca="false">IF(AND(F1198&lt;&gt;"",K1198=""),G1198,"")</f>
        <v/>
      </c>
      <c r="M1198" s="23" t="str">
        <f aca="false">IF(AND(E1198="",F1198="",D1198&lt;&gt;""),A1198,"")</f>
        <v/>
      </c>
      <c r="N1198" s="23" t="str">
        <f aca="false">IF(M1198&lt;&gt;"",SUMIF(J1198:J1227,J1198,K1198:K1227),"")</f>
        <v/>
      </c>
      <c r="O1198" s="23" t="str">
        <f aca="false">IF(M1198&lt;&gt;"",SUMIF(J1198:J1227,J1198,L1198:L1227),"")</f>
        <v/>
      </c>
      <c r="Q1198" s="20" t="str">
        <f aca="false">IF(A1198="PREÇO TOTAL (c/ taxa):",G1198,"")</f>
        <v/>
      </c>
      <c r="AC1198" s="22"/>
    </row>
    <row r="1199" customFormat="false" ht="14.05" hidden="false" customHeight="true" outlineLevel="0" collapsed="false">
      <c r="A1199" s="50" t="s">
        <v>258</v>
      </c>
      <c r="B1199" s="50"/>
      <c r="C1199" s="50"/>
      <c r="D1199" s="50"/>
      <c r="E1199" s="50"/>
      <c r="F1199" s="50"/>
      <c r="G1199" s="51" t="n">
        <f aca="false">TRUNC(G1198*G1197,2)</f>
        <v>102.04</v>
      </c>
      <c r="J1199" s="23" t="n">
        <f aca="false">IF(AND(A1199&lt;&gt;"",A1198=""),J1198+1,J1198)</f>
        <v>74</v>
      </c>
      <c r="K1199" s="23" t="str">
        <f aca="false">IF(C1199="M.O.",G1199,"")</f>
        <v/>
      </c>
      <c r="L1199" s="23" t="str">
        <f aca="false">IF(AND(F1199&lt;&gt;"",K1199=""),G1199,"")</f>
        <v/>
      </c>
      <c r="M1199" s="23" t="str">
        <f aca="false">IF(AND(E1199="",F1199="",D1199&lt;&gt;""),A1199,"")</f>
        <v/>
      </c>
      <c r="N1199" s="23" t="str">
        <f aca="false">IF(M1199&lt;&gt;"",SUMIF(J1199:J1228,J1199,K1199:K1228),"")</f>
        <v/>
      </c>
      <c r="O1199" s="23" t="str">
        <f aca="false">IF(M1199&lt;&gt;"",SUMIF(J1199:J1228,J1199,L1199:L1228),"")</f>
        <v/>
      </c>
      <c r="Q1199" s="20" t="n">
        <f aca="false">IF(A1199="PREÇO TOTAL (c/ taxa):",G1199,"")</f>
        <v>102.04</v>
      </c>
      <c r="AC1199" s="22"/>
    </row>
    <row r="1200" customFormat="false" ht="14.05" hidden="false" customHeight="true" outlineLevel="0" collapsed="false">
      <c r="A1200" s="52"/>
      <c r="B1200" s="52"/>
      <c r="C1200" s="52"/>
      <c r="D1200" s="52"/>
      <c r="E1200" s="52"/>
      <c r="F1200" s="52"/>
      <c r="G1200" s="52"/>
      <c r="J1200" s="23" t="n">
        <f aca="false">IF(AND(A1200&lt;&gt;"",A1199=""),J1199+1,J1199)</f>
        <v>74</v>
      </c>
      <c r="K1200" s="23" t="str">
        <f aca="false">IF(C1200="M.O.",G1200,"")</f>
        <v/>
      </c>
      <c r="L1200" s="23" t="str">
        <f aca="false">IF(AND(F1200&lt;&gt;"",K1200=""),G1200,"")</f>
        <v/>
      </c>
      <c r="M1200" s="23" t="str">
        <f aca="false">IF(AND(E1200="",F1200="",D1200&lt;&gt;""),A1200,"")</f>
        <v/>
      </c>
      <c r="N1200" s="23" t="str">
        <f aca="false">IF(M1200&lt;&gt;"",SUMIF(J1200:J1229,J1200,K1200:K1229),"")</f>
        <v/>
      </c>
      <c r="O1200" s="23" t="str">
        <f aca="false">IF(M1200&lt;&gt;"",SUMIF(J1200:J1229,J1200,L1200:L1229),"")</f>
        <v/>
      </c>
      <c r="Q1200" s="20" t="str">
        <f aca="false">IF(A1200="PREÇO TOTAL (c/ taxa):",G1200,"")</f>
        <v/>
      </c>
      <c r="AC1200" s="22"/>
    </row>
    <row r="1201" customFormat="false" ht="14.05" hidden="false" customHeight="true" outlineLevel="0" collapsed="false">
      <c r="A1201" s="44" t="s">
        <v>435</v>
      </c>
      <c r="B1201" s="44" t="s">
        <v>436</v>
      </c>
      <c r="C1201" s="45" t="s">
        <v>248</v>
      </c>
      <c r="D1201" s="45" t="s">
        <v>306</v>
      </c>
      <c r="E1201" s="46"/>
      <c r="F1201" s="47"/>
      <c r="G1201" s="47"/>
      <c r="J1201" s="23" t="n">
        <f aca="false">IF(AND(A1201&lt;&gt;"",A1200=""),J1200+1,J1200)</f>
        <v>75</v>
      </c>
      <c r="K1201" s="23" t="str">
        <f aca="false">IF(C1201="M.O.",G1201,"")</f>
        <v/>
      </c>
      <c r="L1201" s="23" t="str">
        <f aca="false">IF(AND(F1201&lt;&gt;"",K1201=""),G1201,"")</f>
        <v/>
      </c>
      <c r="M1201" s="23" t="str">
        <f aca="false">IF(AND(E1201="",F1201="",D1201&lt;&gt;""),A1201,"")</f>
        <v>05.01.04</v>
      </c>
      <c r="N1201" s="23" t="n">
        <f aca="false">IF(M1201&lt;&gt;"",SUMIF(J1201:J1230,J1201,K1201:K1230),"")</f>
        <v>3.86</v>
      </c>
      <c r="O1201" s="23" t="n">
        <f aca="false">IF(M1201&lt;&gt;"",SUMIF(J1201:J1230,J1201,L1201:L1230),"")</f>
        <v>189.36</v>
      </c>
      <c r="Q1201" s="20" t="str">
        <f aca="false">IF(A1201="PREÇO TOTAL (c/ taxa):",G1201,"")</f>
        <v/>
      </c>
      <c r="AC1201" s="22"/>
    </row>
    <row r="1202" customFormat="false" ht="25.35" hidden="false" customHeight="true" outlineLevel="0" collapsed="false">
      <c r="A1202" s="13" t="n">
        <v>4350</v>
      </c>
      <c r="B1202" s="48" t="str">
        <f aca="false">VLOOKUP(A1202,Insumos!$A$9:$E$160,2,FALSE())</f>
        <v>BUCHA NYLON S-8 C/ PARAF ROSCA SOBERBA ACO ZINCADO CAB CHATA FENDA SIMPLES 4,8 X 75MM</v>
      </c>
      <c r="C1202" s="49" t="str">
        <f aca="false">VLOOKUP(A1202,Insumos!$A$9:$E$160,3,FALSE())</f>
        <v>MAT.</v>
      </c>
      <c r="D1202" s="49" t="str">
        <f aca="false">VLOOKUP(A1202,Insumos!$A$9:$E$160,4,FALSE())</f>
        <v>UN</v>
      </c>
      <c r="E1202" s="46" t="n">
        <v>4</v>
      </c>
      <c r="F1202" s="47" t="n">
        <f aca="false">VLOOKUP(A1202,Insumos!$A$9:$E$160,5,FALSE())</f>
        <v>0.34</v>
      </c>
      <c r="G1202" s="47" t="n">
        <f aca="false">TRUNC(E1202*F1202,2)</f>
        <v>1.36</v>
      </c>
      <c r="J1202" s="23" t="n">
        <f aca="false">IF(AND(A1202&lt;&gt;"",A1201=""),J1201+1,J1201)</f>
        <v>75</v>
      </c>
      <c r="K1202" s="23" t="str">
        <f aca="false">IF(C1202="M.O.",G1202,"")</f>
        <v/>
      </c>
      <c r="L1202" s="23" t="n">
        <f aca="false">IF(AND(F1202&lt;&gt;"",K1202=""),G1202,"")</f>
        <v>1.36</v>
      </c>
      <c r="M1202" s="23" t="str">
        <f aca="false">IF(AND(E1202="",F1202="",D1202&lt;&gt;""),A1202,"")</f>
        <v/>
      </c>
      <c r="N1202" s="23" t="str">
        <f aca="false">IF(M1202&lt;&gt;"",SUMIF(J1202:J1231,J1202,K1202:K1231),"")</f>
        <v/>
      </c>
      <c r="O1202" s="23" t="str">
        <f aca="false">IF(M1202&lt;&gt;"",SUMIF(J1202:J1231,J1202,L1202:L1231),"")</f>
        <v/>
      </c>
      <c r="Q1202" s="20" t="str">
        <f aca="false">IF(A1202="PREÇO TOTAL (c/ taxa):",G1202,"")</f>
        <v/>
      </c>
      <c r="AC1202" s="22"/>
    </row>
    <row r="1203" customFormat="false" ht="14.05" hidden="false" customHeight="true" outlineLevel="0" collapsed="false">
      <c r="A1203" s="13" t="n">
        <v>6115</v>
      </c>
      <c r="B1203" s="48" t="str">
        <f aca="false">VLOOKUP(A1203,Insumos!$A$9:$E$160,2,FALSE())</f>
        <v>AJUDANTE</v>
      </c>
      <c r="C1203" s="49" t="str">
        <f aca="false">VLOOKUP(A1203,Insumos!$A$9:$E$160,3,FALSE())</f>
        <v>M.O.</v>
      </c>
      <c r="D1203" s="49" t="str">
        <f aca="false">VLOOKUP(A1203,Insumos!$A$9:$E$160,4,FALSE())</f>
        <v>H</v>
      </c>
      <c r="E1203" s="46" t="n">
        <v>0.5</v>
      </c>
      <c r="F1203" s="47" t="n">
        <f aca="false">VLOOKUP(A1203,Insumos!$A$9:$E$160,5,FALSE())</f>
        <v>7.72</v>
      </c>
      <c r="G1203" s="47" t="n">
        <f aca="false">TRUNC(E1203*F1203,2)</f>
        <v>3.86</v>
      </c>
      <c r="J1203" s="23" t="n">
        <f aca="false">IF(AND(A1203&lt;&gt;"",A1202=""),J1202+1,J1202)</f>
        <v>75</v>
      </c>
      <c r="K1203" s="23" t="n">
        <f aca="false">IF(C1203="M.O.",G1203,"")</f>
        <v>3.86</v>
      </c>
      <c r="L1203" s="23" t="str">
        <f aca="false">IF(AND(F1203&lt;&gt;"",K1203=""),G1203,"")</f>
        <v/>
      </c>
      <c r="M1203" s="23" t="str">
        <f aca="false">IF(AND(E1203="",F1203="",D1203&lt;&gt;""),A1203,"")</f>
        <v/>
      </c>
      <c r="N1203" s="23" t="str">
        <f aca="false">IF(M1203&lt;&gt;"",SUMIF(J1203:J1232,J1203,K1203:K1232),"")</f>
        <v/>
      </c>
      <c r="O1203" s="23" t="str">
        <f aca="false">IF(M1203&lt;&gt;"",SUMIF(J1203:J1232,J1203,L1203:L1232),"")</f>
        <v/>
      </c>
      <c r="Q1203" s="20" t="str">
        <f aca="false">IF(A1203="PREÇO TOTAL (c/ taxa):",G1203,"")</f>
        <v/>
      </c>
      <c r="AC1203" s="22"/>
    </row>
    <row r="1204" customFormat="false" ht="25.35" hidden="false" customHeight="true" outlineLevel="0" collapsed="false">
      <c r="A1204" s="13" t="s">
        <v>173</v>
      </c>
      <c r="B1204" s="48" t="str">
        <f aca="false">VLOOKUP(A1204,Insumos!$A$9:$E$160,2,FALSE())</f>
        <v>Abrigo para extintor externo, dimensões 75 x 30 x 25 cm, com visor em vidro</v>
      </c>
      <c r="C1204" s="49" t="str">
        <f aca="false">VLOOKUP(A1204,Insumos!$A$9:$E$160,3,FALSE())</f>
        <v>MAT.</v>
      </c>
      <c r="D1204" s="49" t="str">
        <f aca="false">VLOOKUP(A1204,Insumos!$A$9:$E$160,4,FALSE())</f>
        <v>UN</v>
      </c>
      <c r="E1204" s="46" t="n">
        <v>1</v>
      </c>
      <c r="F1204" s="47" t="n">
        <f aca="false">VLOOKUP(A1204,Insumos!$A$9:$E$160,5,FALSE())</f>
        <v>188</v>
      </c>
      <c r="G1204" s="47" t="n">
        <f aca="false">TRUNC(E1204*F1204,2)</f>
        <v>188</v>
      </c>
      <c r="J1204" s="23" t="n">
        <f aca="false">IF(AND(A1204&lt;&gt;"",A1203=""),J1203+1,J1203)</f>
        <v>75</v>
      </c>
      <c r="K1204" s="23" t="str">
        <f aca="false">IF(C1204="M.O.",G1204,"")</f>
        <v/>
      </c>
      <c r="L1204" s="23" t="n">
        <f aca="false">IF(AND(F1204&lt;&gt;"",K1204=""),G1204,"")</f>
        <v>188</v>
      </c>
      <c r="M1204" s="23" t="str">
        <f aca="false">IF(AND(E1204="",F1204="",D1204&lt;&gt;""),A1204,"")</f>
        <v/>
      </c>
      <c r="N1204" s="23" t="str">
        <f aca="false">IF(M1204&lt;&gt;"",SUMIF(J1204:J1233,J1204,K1204:K1233),"")</f>
        <v/>
      </c>
      <c r="O1204" s="23" t="str">
        <f aca="false">IF(M1204&lt;&gt;"",SUMIF(J1204:J1233,J1204,L1204:L1233),"")</f>
        <v/>
      </c>
      <c r="Q1204" s="20" t="str">
        <f aca="false">IF(A1204="PREÇO TOTAL (c/ taxa):",G1204,"")</f>
        <v/>
      </c>
      <c r="AC1204" s="22"/>
    </row>
    <row r="1205" customFormat="false" ht="14.05" hidden="false" customHeight="true" outlineLevel="0" collapsed="false">
      <c r="A1205" s="50" t="s">
        <v>229</v>
      </c>
      <c r="B1205" s="50"/>
      <c r="C1205" s="50"/>
      <c r="D1205" s="50"/>
      <c r="E1205" s="50"/>
      <c r="F1205" s="50"/>
      <c r="G1205" s="51" t="n">
        <f aca="false">SUMIF(J1173:J1204,J1205,K1173:K1204)</f>
        <v>3.86</v>
      </c>
      <c r="J1205" s="23" t="n">
        <f aca="false">IF(AND(A1205&lt;&gt;"",A1204=""),J1204+1,J1204)</f>
        <v>75</v>
      </c>
      <c r="K1205" s="23" t="str">
        <f aca="false">IF(C1205="M.O.",G1205,"")</f>
        <v/>
      </c>
      <c r="L1205" s="23" t="str">
        <f aca="false">IF(AND(F1205&lt;&gt;"",K1205=""),G1205,"")</f>
        <v/>
      </c>
      <c r="M1205" s="23" t="str">
        <f aca="false">IF(AND(E1205="",F1205="",D1205&lt;&gt;""),A1205,"")</f>
        <v/>
      </c>
      <c r="N1205" s="23" t="str">
        <f aca="false">IF(M1205&lt;&gt;"",SUMIF(J1205:J1234,J1205,K1205:K1234),"")</f>
        <v/>
      </c>
      <c r="O1205" s="23" t="str">
        <f aca="false">IF(M1205&lt;&gt;"",SUMIF(J1205:J1234,J1205,L1205:L1234),"")</f>
        <v/>
      </c>
      <c r="Q1205" s="20" t="str">
        <f aca="false">IF(A1205="PREÇO TOTAL (c/ taxa):",G1205,"")</f>
        <v/>
      </c>
      <c r="AC1205" s="22"/>
    </row>
    <row r="1206" customFormat="false" ht="14.05" hidden="false" customHeight="true" outlineLevel="0" collapsed="false">
      <c r="A1206" s="50" t="s">
        <v>232</v>
      </c>
      <c r="B1206" s="50"/>
      <c r="C1206" s="50"/>
      <c r="D1206" s="50"/>
      <c r="E1206" s="50"/>
      <c r="F1206" s="50"/>
      <c r="G1206" s="51" t="n">
        <f aca="false">SUMIF(J1174:J1205,J1206,L1174:L1205)</f>
        <v>189.36</v>
      </c>
      <c r="J1206" s="23" t="n">
        <f aca="false">IF(AND(A1206&lt;&gt;"",A1205=""),J1205+1,J1205)</f>
        <v>75</v>
      </c>
      <c r="K1206" s="23" t="str">
        <f aca="false">IF(C1206="M.O.",G1206,"")</f>
        <v/>
      </c>
      <c r="L1206" s="23" t="str">
        <f aca="false">IF(AND(F1206&lt;&gt;"",K1206=""),G1206,"")</f>
        <v/>
      </c>
      <c r="M1206" s="23" t="str">
        <f aca="false">IF(AND(E1206="",F1206="",D1206&lt;&gt;""),A1206,"")</f>
        <v/>
      </c>
      <c r="N1206" s="23" t="str">
        <f aca="false">IF(M1206&lt;&gt;"",SUMIF(J1206:J1235,J1206,K1206:K1235),"")</f>
        <v/>
      </c>
      <c r="O1206" s="23" t="str">
        <f aca="false">IF(M1206&lt;&gt;"",SUMIF(J1206:J1235,J1206,L1206:L1235),"")</f>
        <v/>
      </c>
      <c r="Q1206" s="20" t="str">
        <f aca="false">IF(A1206="PREÇO TOTAL (c/ taxa):",G1206,"")</f>
        <v/>
      </c>
      <c r="AC1206" s="22"/>
    </row>
    <row r="1207" customFormat="false" ht="14.05" hidden="false" customHeight="true" outlineLevel="0" collapsed="false">
      <c r="A1207" s="50" t="s">
        <v>250</v>
      </c>
      <c r="B1207" s="50"/>
      <c r="C1207" s="50"/>
      <c r="D1207" s="50"/>
      <c r="E1207" s="50"/>
      <c r="F1207" s="50"/>
      <c r="G1207" s="51" t="n">
        <f aca="false">SUM(G1205:G1206)</f>
        <v>193.22</v>
      </c>
      <c r="J1207" s="23" t="n">
        <f aca="false">IF(AND(A1207&lt;&gt;"",A1206=""),J1206+1,J1206)</f>
        <v>75</v>
      </c>
      <c r="K1207" s="23" t="str">
        <f aca="false">IF(C1207="M.O.",G1207,"")</f>
        <v/>
      </c>
      <c r="L1207" s="23" t="str">
        <f aca="false">IF(AND(F1207&lt;&gt;"",K1207=""),G1207,"")</f>
        <v/>
      </c>
      <c r="M1207" s="23" t="str">
        <f aca="false">IF(AND(E1207="",F1207="",D1207&lt;&gt;""),A1207,"")</f>
        <v/>
      </c>
      <c r="N1207" s="23" t="str">
        <f aca="false">IF(M1207&lt;&gt;"",SUMIF(J1207:J1236,J1207,K1207:K1236),"")</f>
        <v/>
      </c>
      <c r="O1207" s="23" t="str">
        <f aca="false">IF(M1207&lt;&gt;"",SUMIF(J1207:J1236,J1207,L1207:L1236),"")</f>
        <v/>
      </c>
      <c r="Q1207" s="20" t="str">
        <f aca="false">IF(A1207="PREÇO TOTAL (c/ taxa):",G1207,"")</f>
        <v/>
      </c>
      <c r="AC1207" s="22"/>
    </row>
    <row r="1208" customFormat="false" ht="14.05" hidden="false" customHeight="true" outlineLevel="0" collapsed="false">
      <c r="A1208" s="50" t="s">
        <v>251</v>
      </c>
      <c r="B1208" s="50"/>
      <c r="C1208" s="50"/>
      <c r="D1208" s="50"/>
      <c r="E1208" s="50"/>
      <c r="F1208" s="50"/>
      <c r="G1208" s="51" t="n">
        <v>0</v>
      </c>
      <c r="J1208" s="23" t="n">
        <f aca="false">IF(AND(A1208&lt;&gt;"",A1207=""),J1207+1,J1207)</f>
        <v>75</v>
      </c>
      <c r="K1208" s="23" t="str">
        <f aca="false">IF(C1208="M.O.",G1208,"")</f>
        <v/>
      </c>
      <c r="L1208" s="23" t="str">
        <f aca="false">IF(AND(F1208&lt;&gt;"",K1208=""),G1208,"")</f>
        <v/>
      </c>
      <c r="M1208" s="23" t="str">
        <f aca="false">IF(AND(E1208="",F1208="",D1208&lt;&gt;""),A1208,"")</f>
        <v/>
      </c>
      <c r="N1208" s="23" t="str">
        <f aca="false">IF(M1208&lt;&gt;"",SUMIF(J1208:J1237,J1208,K1208:K1237),"")</f>
        <v/>
      </c>
      <c r="O1208" s="23" t="str">
        <f aca="false">IF(M1208&lt;&gt;"",SUMIF(J1208:J1237,J1208,L1208:L1237),"")</f>
        <v/>
      </c>
      <c r="Q1208" s="20" t="str">
        <f aca="false">IF(A1208="PREÇO TOTAL (c/ taxa):",G1208,"")</f>
        <v/>
      </c>
      <c r="AC1208" s="22"/>
    </row>
    <row r="1209" customFormat="false" ht="14.05" hidden="false" customHeight="true" outlineLevel="0" collapsed="false">
      <c r="A1209" s="50" t="s">
        <v>252</v>
      </c>
      <c r="B1209" s="50"/>
      <c r="C1209" s="50"/>
      <c r="D1209" s="50"/>
      <c r="E1209" s="50"/>
      <c r="F1209" s="50"/>
      <c r="G1209" s="51" t="n">
        <f aca="false">TRUNC(G1207*$G$9,2)</f>
        <v>48.69</v>
      </c>
      <c r="J1209" s="23" t="n">
        <f aca="false">IF(AND(A1209&lt;&gt;"",A1208=""),J1208+1,J1208)</f>
        <v>75</v>
      </c>
      <c r="K1209" s="23" t="str">
        <f aca="false">IF(C1209="M.O.",G1209,"")</f>
        <v/>
      </c>
      <c r="L1209" s="23" t="str">
        <f aca="false">IF(AND(F1209&lt;&gt;"",K1209=""),G1209,"")</f>
        <v/>
      </c>
      <c r="M1209" s="23" t="str">
        <f aca="false">IF(AND(E1209="",F1209="",D1209&lt;&gt;""),A1209,"")</f>
        <v/>
      </c>
      <c r="N1209" s="23" t="str">
        <f aca="false">IF(M1209&lt;&gt;"",SUMIF(J1209:J1238,J1209,K1209:K1238),"")</f>
        <v/>
      </c>
      <c r="O1209" s="23" t="str">
        <f aca="false">IF(M1209&lt;&gt;"",SUMIF(J1209:J1238,J1209,L1209:L1238),"")</f>
        <v/>
      </c>
      <c r="Q1209" s="20" t="str">
        <f aca="false">IF(A1209="PREÇO TOTAL (c/ taxa):",G1209,"")</f>
        <v/>
      </c>
      <c r="AC1209" s="22"/>
    </row>
    <row r="1210" customFormat="false" ht="14.05" hidden="false" customHeight="true" outlineLevel="0" collapsed="false">
      <c r="A1210" s="50" t="s">
        <v>253</v>
      </c>
      <c r="B1210" s="50"/>
      <c r="C1210" s="50"/>
      <c r="D1210" s="50"/>
      <c r="E1210" s="50"/>
      <c r="F1210" s="50"/>
      <c r="G1210" s="51" t="n">
        <v>0</v>
      </c>
      <c r="J1210" s="23" t="n">
        <f aca="false">IF(AND(A1210&lt;&gt;"",A1209=""),J1209+1,J1209)</f>
        <v>75</v>
      </c>
      <c r="K1210" s="23" t="str">
        <f aca="false">IF(C1210="M.O.",G1210,"")</f>
        <v/>
      </c>
      <c r="L1210" s="23" t="str">
        <f aca="false">IF(AND(F1210&lt;&gt;"",K1210=""),G1210,"")</f>
        <v/>
      </c>
      <c r="M1210" s="23" t="str">
        <f aca="false">IF(AND(E1210="",F1210="",D1210&lt;&gt;""),A1210,"")</f>
        <v/>
      </c>
      <c r="N1210" s="23" t="str">
        <f aca="false">IF(M1210&lt;&gt;"",SUMIF(J1210:J1239,J1210,K1210:K1239),"")</f>
        <v/>
      </c>
      <c r="O1210" s="23" t="str">
        <f aca="false">IF(M1210&lt;&gt;"",SUMIF(J1210:J1239,J1210,L1210:L1239),"")</f>
        <v/>
      </c>
      <c r="Q1210" s="20" t="str">
        <f aca="false">IF(A1210="PREÇO TOTAL (c/ taxa):",G1210,"")</f>
        <v/>
      </c>
      <c r="AC1210" s="22"/>
    </row>
    <row r="1211" customFormat="false" ht="14.05" hidden="false" customHeight="true" outlineLevel="0" collapsed="false">
      <c r="A1211" s="50" t="s">
        <v>254</v>
      </c>
      <c r="B1211" s="50"/>
      <c r="C1211" s="50"/>
      <c r="D1211" s="50"/>
      <c r="E1211" s="50"/>
      <c r="F1211" s="50"/>
      <c r="G1211" s="51" t="n">
        <f aca="false">SUM(G1208:G1210)</f>
        <v>48.69</v>
      </c>
      <c r="J1211" s="23" t="n">
        <f aca="false">IF(AND(A1211&lt;&gt;"",A1210=""),J1210+1,J1210)</f>
        <v>75</v>
      </c>
      <c r="K1211" s="23" t="str">
        <f aca="false">IF(C1211="M.O.",G1211,"")</f>
        <v/>
      </c>
      <c r="L1211" s="23" t="str">
        <f aca="false">IF(AND(F1211&lt;&gt;"",K1211=""),G1211,"")</f>
        <v/>
      </c>
      <c r="M1211" s="23" t="str">
        <f aca="false">IF(AND(E1211="",F1211="",D1211&lt;&gt;""),A1211,"")</f>
        <v/>
      </c>
      <c r="N1211" s="23" t="str">
        <f aca="false">IF(M1211&lt;&gt;"",SUMIF(J1211:J1240,J1211,K1211:K1240),"")</f>
        <v/>
      </c>
      <c r="O1211" s="23" t="str">
        <f aca="false">IF(M1211&lt;&gt;"",SUMIF(J1211:J1240,J1211,L1211:L1240),"")</f>
        <v/>
      </c>
      <c r="Q1211" s="20" t="str">
        <f aca="false">IF(A1211="PREÇO TOTAL (c/ taxa):",G1211,"")</f>
        <v/>
      </c>
      <c r="AC1211" s="22"/>
    </row>
    <row r="1212" customFormat="false" ht="14.05" hidden="false" customHeight="true" outlineLevel="0" collapsed="false">
      <c r="A1212" s="50" t="s">
        <v>256</v>
      </c>
      <c r="B1212" s="50"/>
      <c r="C1212" s="50"/>
      <c r="D1212" s="50"/>
      <c r="E1212" s="50"/>
      <c r="F1212" s="50"/>
      <c r="G1212" s="51" t="n">
        <f aca="false">G1207+G1211</f>
        <v>241.91</v>
      </c>
      <c r="J1212" s="23" t="n">
        <f aca="false">IF(AND(A1212&lt;&gt;"",A1211=""),J1211+1,J1211)</f>
        <v>75</v>
      </c>
      <c r="K1212" s="23" t="str">
        <f aca="false">IF(C1212="M.O.",G1212,"")</f>
        <v/>
      </c>
      <c r="L1212" s="23" t="str">
        <f aca="false">IF(AND(F1212&lt;&gt;"",K1212=""),G1212,"")</f>
        <v/>
      </c>
      <c r="M1212" s="23" t="str">
        <f aca="false">IF(AND(E1212="",F1212="",D1212&lt;&gt;""),A1212,"")</f>
        <v/>
      </c>
      <c r="N1212" s="23" t="str">
        <f aca="false">IF(M1212&lt;&gt;"",SUMIF(J1212:J1241,J1212,K1212:K1241),"")</f>
        <v/>
      </c>
      <c r="O1212" s="23" t="str">
        <f aca="false">IF(M1212&lt;&gt;"",SUMIF(J1212:J1241,J1212,L1212:L1241),"")</f>
        <v/>
      </c>
      <c r="Q1212" s="20" t="str">
        <f aca="false">IF(A1212="PREÇO TOTAL (c/ taxa):",G1212,"")</f>
        <v/>
      </c>
      <c r="AC1212" s="22"/>
    </row>
    <row r="1213" customFormat="false" ht="14.05" hidden="false" customHeight="true" outlineLevel="0" collapsed="false">
      <c r="A1213" s="50" t="s">
        <v>257</v>
      </c>
      <c r="B1213" s="50"/>
      <c r="C1213" s="50"/>
      <c r="D1213" s="50"/>
      <c r="E1213" s="50"/>
      <c r="F1213" s="50"/>
      <c r="G1213" s="51" t="n">
        <v>1</v>
      </c>
      <c r="J1213" s="23" t="n">
        <f aca="false">IF(AND(A1213&lt;&gt;"",A1212=""),J1212+1,J1212)</f>
        <v>75</v>
      </c>
      <c r="K1213" s="23" t="str">
        <f aca="false">IF(C1213="M.O.",G1213,"")</f>
        <v/>
      </c>
      <c r="L1213" s="23" t="str">
        <f aca="false">IF(AND(F1213&lt;&gt;"",K1213=""),G1213,"")</f>
        <v/>
      </c>
      <c r="M1213" s="23" t="str">
        <f aca="false">IF(AND(E1213="",F1213="",D1213&lt;&gt;""),A1213,"")</f>
        <v/>
      </c>
      <c r="N1213" s="23" t="str">
        <f aca="false">IF(M1213&lt;&gt;"",SUMIF(J1213:J1242,J1213,K1213:K1242),"")</f>
        <v/>
      </c>
      <c r="O1213" s="23" t="str">
        <f aca="false">IF(M1213&lt;&gt;"",SUMIF(J1213:J1242,J1213,L1213:L1242),"")</f>
        <v/>
      </c>
      <c r="Q1213" s="20" t="str">
        <f aca="false">IF(A1213="PREÇO TOTAL (c/ taxa):",G1213,"")</f>
        <v/>
      </c>
      <c r="AC1213" s="22"/>
    </row>
    <row r="1214" customFormat="false" ht="14.05" hidden="false" customHeight="true" outlineLevel="0" collapsed="false">
      <c r="A1214" s="50" t="s">
        <v>258</v>
      </c>
      <c r="B1214" s="50"/>
      <c r="C1214" s="50"/>
      <c r="D1214" s="50"/>
      <c r="E1214" s="50"/>
      <c r="F1214" s="50"/>
      <c r="G1214" s="51" t="n">
        <f aca="false">TRUNC(G1213*G1212,2)</f>
        <v>241.91</v>
      </c>
      <c r="J1214" s="23" t="n">
        <f aca="false">IF(AND(A1214&lt;&gt;"",A1213=""),J1213+1,J1213)</f>
        <v>75</v>
      </c>
      <c r="K1214" s="23" t="str">
        <f aca="false">IF(C1214="M.O.",G1214,"")</f>
        <v/>
      </c>
      <c r="L1214" s="23" t="str">
        <f aca="false">IF(AND(F1214&lt;&gt;"",K1214=""),G1214,"")</f>
        <v/>
      </c>
      <c r="M1214" s="23" t="str">
        <f aca="false">IF(AND(E1214="",F1214="",D1214&lt;&gt;""),A1214,"")</f>
        <v/>
      </c>
      <c r="N1214" s="23" t="str">
        <f aca="false">IF(M1214&lt;&gt;"",SUMIF(J1214:J1243,J1214,K1214:K1243),"")</f>
        <v/>
      </c>
      <c r="O1214" s="23" t="str">
        <f aca="false">IF(M1214&lt;&gt;"",SUMIF(J1214:J1243,J1214,L1214:L1243),"")</f>
        <v/>
      </c>
      <c r="Q1214" s="20" t="n">
        <f aca="false">IF(A1214="PREÇO TOTAL (c/ taxa):",G1214,"")</f>
        <v>241.91</v>
      </c>
      <c r="AC1214" s="22"/>
    </row>
    <row r="1215" customFormat="false" ht="14.05" hidden="false" customHeight="true" outlineLevel="0" collapsed="false">
      <c r="A1215" s="52"/>
      <c r="B1215" s="52"/>
      <c r="C1215" s="52"/>
      <c r="D1215" s="52"/>
      <c r="E1215" s="52"/>
      <c r="F1215" s="52"/>
      <c r="G1215" s="52"/>
      <c r="J1215" s="23" t="n">
        <f aca="false">IF(AND(A1215&lt;&gt;"",A1214=""),J1214+1,J1214)</f>
        <v>75</v>
      </c>
      <c r="K1215" s="23" t="str">
        <f aca="false">IF(C1215="M.O.",G1215,"")</f>
        <v/>
      </c>
      <c r="L1215" s="23" t="str">
        <f aca="false">IF(AND(F1215&lt;&gt;"",K1215=""),G1215,"")</f>
        <v/>
      </c>
      <c r="M1215" s="23" t="str">
        <f aca="false">IF(AND(E1215="",F1215="",D1215&lt;&gt;""),A1215,"")</f>
        <v/>
      </c>
      <c r="N1215" s="23" t="str">
        <f aca="false">IF(M1215&lt;&gt;"",SUMIF(J1215:J1244,J1215,K1215:K1244),"")</f>
        <v/>
      </c>
      <c r="O1215" s="23" t="str">
        <f aca="false">IF(M1215&lt;&gt;"",SUMIF(J1215:J1244,J1215,L1215:L1244),"")</f>
        <v/>
      </c>
      <c r="Q1215" s="20" t="str">
        <f aca="false">IF(A1215="PREÇO TOTAL (c/ taxa):",G1215,"")</f>
        <v/>
      </c>
      <c r="AC1215" s="22"/>
    </row>
    <row r="1216" customFormat="false" ht="14.05" hidden="false" customHeight="true" outlineLevel="0" collapsed="false">
      <c r="A1216" s="44" t="n">
        <v>6</v>
      </c>
      <c r="B1216" s="44" t="s">
        <v>437</v>
      </c>
      <c r="C1216" s="44"/>
      <c r="D1216" s="44"/>
      <c r="E1216" s="44"/>
      <c r="F1216" s="44"/>
      <c r="G1216" s="44"/>
      <c r="J1216" s="23" t="n">
        <f aca="false">IF(AND(A1216&lt;&gt;"",A1215=""),J1215+1,J1215)</f>
        <v>76</v>
      </c>
      <c r="K1216" s="23" t="str">
        <f aca="false">IF(C1216="M.O.",G1216,"")</f>
        <v/>
      </c>
      <c r="L1216" s="23" t="str">
        <f aca="false">IF(AND(F1216&lt;&gt;"",K1216=""),G1216,"")</f>
        <v/>
      </c>
      <c r="M1216" s="23" t="str">
        <f aca="false">IF(AND(E1216="",F1216="",D1216&lt;&gt;""),A1216,"")</f>
        <v/>
      </c>
      <c r="N1216" s="23" t="str">
        <f aca="false">IF(M1216&lt;&gt;"",SUMIF(J1216:J1245,J1216,K1216:K1245),"")</f>
        <v/>
      </c>
      <c r="O1216" s="23" t="str">
        <f aca="false">IF(M1216&lt;&gt;"",SUMIF(J1216:J1245,J1216,L1216:L1245),"")</f>
        <v/>
      </c>
      <c r="Q1216" s="20" t="str">
        <f aca="false">IF(A1216="PREÇO TOTAL (c/ taxa):",G1216,"")</f>
        <v/>
      </c>
      <c r="AC1216" s="22"/>
    </row>
    <row r="1217" customFormat="false" ht="14.05" hidden="false" customHeight="true" outlineLevel="0" collapsed="false">
      <c r="A1217" s="44" t="s">
        <v>438</v>
      </c>
      <c r="B1217" s="44" t="s">
        <v>439</v>
      </c>
      <c r="C1217" s="44"/>
      <c r="D1217" s="44"/>
      <c r="E1217" s="44"/>
      <c r="F1217" s="44"/>
      <c r="G1217" s="44"/>
      <c r="J1217" s="23" t="n">
        <f aca="false">IF(AND(A1217&lt;&gt;"",A1216=""),J1216+1,J1216)</f>
        <v>76</v>
      </c>
      <c r="K1217" s="23" t="str">
        <f aca="false">IF(C1217="M.O.",G1217,"")</f>
        <v/>
      </c>
      <c r="L1217" s="23" t="str">
        <f aca="false">IF(AND(F1217&lt;&gt;"",K1217=""),G1217,"")</f>
        <v/>
      </c>
      <c r="M1217" s="23" t="str">
        <f aca="false">IF(AND(E1217="",F1217="",D1217&lt;&gt;""),A1217,"")</f>
        <v/>
      </c>
      <c r="N1217" s="23" t="str">
        <f aca="false">IF(M1217&lt;&gt;"",SUMIF(J1217:J1246,J1217,K1217:K1246),"")</f>
        <v/>
      </c>
      <c r="O1217" s="23" t="str">
        <f aca="false">IF(M1217&lt;&gt;"",SUMIF(J1217:J1246,J1217,L1217:L1246),"")</f>
        <v/>
      </c>
      <c r="Q1217" s="20" t="str">
        <f aca="false">IF(A1217="PREÇO TOTAL (c/ taxa):",G1217,"")</f>
        <v/>
      </c>
      <c r="AC1217" s="22"/>
    </row>
    <row r="1218" customFormat="false" ht="14.05" hidden="false" customHeight="true" outlineLevel="0" collapsed="false">
      <c r="A1218" s="44" t="s">
        <v>440</v>
      </c>
      <c r="B1218" s="44" t="s">
        <v>441</v>
      </c>
      <c r="C1218" s="45" t="s">
        <v>248</v>
      </c>
      <c r="D1218" s="45" t="s">
        <v>306</v>
      </c>
      <c r="E1218" s="46"/>
      <c r="F1218" s="47"/>
      <c r="G1218" s="47"/>
      <c r="J1218" s="23" t="n">
        <f aca="false">IF(AND(A1218&lt;&gt;"",A1217=""),J1217+1,J1217)</f>
        <v>76</v>
      </c>
      <c r="K1218" s="23" t="str">
        <f aca="false">IF(C1218="M.O.",G1218,"")</f>
        <v/>
      </c>
      <c r="L1218" s="23" t="str">
        <f aca="false">IF(AND(F1218&lt;&gt;"",K1218=""),G1218,"")</f>
        <v/>
      </c>
      <c r="M1218" s="23" t="str">
        <f aca="false">IF(AND(E1218="",F1218="",D1218&lt;&gt;""),A1218,"")</f>
        <v>06.01.01</v>
      </c>
      <c r="N1218" s="23" t="n">
        <f aca="false">IF(M1218&lt;&gt;"",SUMIF(J1218:J1247,J1218,K1218:K1247),"")</f>
        <v>11.54</v>
      </c>
      <c r="O1218" s="23" t="n">
        <f aca="false">IF(M1218&lt;&gt;"",SUMIF(J1218:J1247,J1218,L1218:L1247),"")</f>
        <v>52</v>
      </c>
      <c r="Q1218" s="20" t="str">
        <f aca="false">IF(A1218="PREÇO TOTAL (c/ taxa):",G1218,"")</f>
        <v/>
      </c>
      <c r="AC1218" s="22"/>
    </row>
    <row r="1219" customFormat="false" ht="25.35" hidden="false" customHeight="true" outlineLevel="0" collapsed="false">
      <c r="A1219" s="53" t="n">
        <v>16037000016</v>
      </c>
      <c r="B1219" s="48" t="str">
        <f aca="false">VLOOKUP(A1219,Insumos!$A$9:$E$160,2,FALSE())</f>
        <v>Bloco autônomo para iluminação de emergência com LED, autonomia até 3h</v>
      </c>
      <c r="C1219" s="49" t="str">
        <f aca="false">VLOOKUP(A1219,Insumos!$A$9:$E$160,3,FALSE())</f>
        <v>MAT.</v>
      </c>
      <c r="D1219" s="49" t="str">
        <f aca="false">VLOOKUP(A1219,Insumos!$A$9:$E$160,4,FALSE())</f>
        <v>UN</v>
      </c>
      <c r="E1219" s="46" t="n">
        <v>1</v>
      </c>
      <c r="F1219" s="47" t="n">
        <f aca="false">VLOOKUP(A1219,Insumos!$A$9:$E$160,5,FALSE())</f>
        <v>52</v>
      </c>
      <c r="G1219" s="47" t="n">
        <f aca="false">TRUNC(E1219*F1219,2)</f>
        <v>52</v>
      </c>
      <c r="J1219" s="23" t="n">
        <f aca="false">IF(AND(A1219&lt;&gt;"",A1218=""),J1218+1,J1218)</f>
        <v>76</v>
      </c>
      <c r="K1219" s="23" t="str">
        <f aca="false">IF(C1219="M.O.",G1219,"")</f>
        <v/>
      </c>
      <c r="L1219" s="23" t="n">
        <f aca="false">IF(AND(F1219&lt;&gt;"",K1219=""),G1219,"")</f>
        <v>52</v>
      </c>
      <c r="M1219" s="23" t="str">
        <f aca="false">IF(AND(E1219="",F1219="",D1219&lt;&gt;""),A1219,"")</f>
        <v/>
      </c>
      <c r="N1219" s="23" t="str">
        <f aca="false">IF(M1219&lt;&gt;"",SUMIF(J1219:J1248,J1219,K1219:K1248),"")</f>
        <v/>
      </c>
      <c r="O1219" s="23" t="str">
        <f aca="false">IF(M1219&lt;&gt;"",SUMIF(J1219:J1248,J1219,L1219:L1248),"")</f>
        <v/>
      </c>
      <c r="Q1219" s="20" t="str">
        <f aca="false">IF(A1219="PREÇO TOTAL (c/ taxa):",G1219,"")</f>
        <v/>
      </c>
      <c r="AC1219" s="22"/>
    </row>
    <row r="1220" customFormat="false" ht="14.05" hidden="false" customHeight="true" outlineLevel="0" collapsed="false">
      <c r="A1220" s="13" t="n">
        <v>6113</v>
      </c>
      <c r="B1220" s="48" t="str">
        <f aca="false">VLOOKUP(A1220,Insumos!$A$9:$E$160,2,FALSE())</f>
        <v>AJUDANTE DE ELETRICISTA</v>
      </c>
      <c r="C1220" s="49" t="str">
        <f aca="false">VLOOKUP(A1220,Insumos!$A$9:$E$160,3,FALSE())</f>
        <v>M.O.</v>
      </c>
      <c r="D1220" s="49" t="str">
        <f aca="false">VLOOKUP(A1220,Insumos!$A$9:$E$160,4,FALSE())</f>
        <v>H</v>
      </c>
      <c r="E1220" s="46" t="n">
        <v>0.5</v>
      </c>
      <c r="F1220" s="47" t="n">
        <f aca="false">VLOOKUP(A1220,Insumos!$A$9:$E$160,5,FALSE())</f>
        <v>10.35</v>
      </c>
      <c r="G1220" s="47" t="n">
        <f aca="false">TRUNC(E1220*F1220,2)</f>
        <v>5.17</v>
      </c>
      <c r="J1220" s="23" t="n">
        <f aca="false">IF(AND(A1220&lt;&gt;"",A1219=""),J1219+1,J1219)</f>
        <v>76</v>
      </c>
      <c r="K1220" s="23" t="n">
        <f aca="false">IF(C1220="M.O.",G1220,"")</f>
        <v>5.17</v>
      </c>
      <c r="L1220" s="23" t="str">
        <f aca="false">IF(AND(F1220&lt;&gt;"",K1220=""),G1220,"")</f>
        <v/>
      </c>
      <c r="M1220" s="23" t="str">
        <f aca="false">IF(AND(E1220="",F1220="",D1220&lt;&gt;""),A1220,"")</f>
        <v/>
      </c>
      <c r="N1220" s="23" t="str">
        <f aca="false">IF(M1220&lt;&gt;"",SUMIF(J1220:J1249,J1220,K1220:K1249),"")</f>
        <v/>
      </c>
      <c r="O1220" s="23" t="str">
        <f aca="false">IF(M1220&lt;&gt;"",SUMIF(J1220:J1249,J1220,L1220:L1249),"")</f>
        <v/>
      </c>
      <c r="Q1220" s="20" t="str">
        <f aca="false">IF(A1220="PREÇO TOTAL (c/ taxa):",G1220,"")</f>
        <v/>
      </c>
      <c r="AC1220" s="22"/>
    </row>
    <row r="1221" customFormat="false" ht="14.05" hidden="false" customHeight="true" outlineLevel="0" collapsed="false">
      <c r="A1221" s="13" t="n">
        <v>2436</v>
      </c>
      <c r="B1221" s="48" t="str">
        <f aca="false">VLOOKUP(A1221,Insumos!$A$9:$E$160,2,FALSE())</f>
        <v>ELETRICISTA OU OFICIAL ELETRICISTA</v>
      </c>
      <c r="C1221" s="49" t="str">
        <f aca="false">VLOOKUP(A1221,Insumos!$A$9:$E$160,3,FALSE())</f>
        <v>M.O.</v>
      </c>
      <c r="D1221" s="49" t="str">
        <f aca="false">VLOOKUP(A1221,Insumos!$A$9:$E$160,4,FALSE())</f>
        <v>H</v>
      </c>
      <c r="E1221" s="46" t="n">
        <v>0.5</v>
      </c>
      <c r="F1221" s="47" t="n">
        <f aca="false">VLOOKUP(A1221,Insumos!$A$9:$E$160,5,FALSE())</f>
        <v>12.74</v>
      </c>
      <c r="G1221" s="47" t="n">
        <f aca="false">TRUNC(E1221*F1221,2)</f>
        <v>6.37</v>
      </c>
      <c r="J1221" s="23" t="n">
        <f aca="false">IF(AND(A1221&lt;&gt;"",A1220=""),J1220+1,J1220)</f>
        <v>76</v>
      </c>
      <c r="K1221" s="23" t="n">
        <f aca="false">IF(C1221="M.O.",G1221,"")</f>
        <v>6.37</v>
      </c>
      <c r="L1221" s="23" t="str">
        <f aca="false">IF(AND(F1221&lt;&gt;"",K1221=""),G1221,"")</f>
        <v/>
      </c>
      <c r="M1221" s="23" t="str">
        <f aca="false">IF(AND(E1221="",F1221="",D1221&lt;&gt;""),A1221,"")</f>
        <v/>
      </c>
      <c r="N1221" s="23" t="str">
        <f aca="false">IF(M1221&lt;&gt;"",SUMIF(J1221:J1250,J1221,K1221:K1250),"")</f>
        <v/>
      </c>
      <c r="O1221" s="23" t="str">
        <f aca="false">IF(M1221&lt;&gt;"",SUMIF(J1221:J1250,J1221,L1221:L1250),"")</f>
        <v/>
      </c>
      <c r="Q1221" s="20" t="str">
        <f aca="false">IF(A1221="PREÇO TOTAL (c/ taxa):",G1221,"")</f>
        <v/>
      </c>
      <c r="AC1221" s="22"/>
    </row>
    <row r="1222" customFormat="false" ht="14.05" hidden="false" customHeight="true" outlineLevel="0" collapsed="false">
      <c r="A1222" s="50" t="s">
        <v>229</v>
      </c>
      <c r="B1222" s="50"/>
      <c r="C1222" s="50"/>
      <c r="D1222" s="50"/>
      <c r="E1222" s="50"/>
      <c r="F1222" s="50"/>
      <c r="G1222" s="51" t="n">
        <f aca="false">SUMIF(J1187:J1221,J1222,K1187:K1221)</f>
        <v>11.54</v>
      </c>
      <c r="J1222" s="23" t="n">
        <f aca="false">IF(AND(A1222&lt;&gt;"",A1221=""),J1221+1,J1221)</f>
        <v>76</v>
      </c>
      <c r="K1222" s="23" t="str">
        <f aca="false">IF(C1222="M.O.",G1222,"")</f>
        <v/>
      </c>
      <c r="L1222" s="23" t="str">
        <f aca="false">IF(AND(F1222&lt;&gt;"",K1222=""),G1222,"")</f>
        <v/>
      </c>
      <c r="M1222" s="23" t="str">
        <f aca="false">IF(AND(E1222="",F1222="",D1222&lt;&gt;""),A1222,"")</f>
        <v/>
      </c>
      <c r="N1222" s="23" t="str">
        <f aca="false">IF(M1222&lt;&gt;"",SUMIF(J1222:J1251,J1222,K1222:K1251),"")</f>
        <v/>
      </c>
      <c r="O1222" s="23" t="str">
        <f aca="false">IF(M1222&lt;&gt;"",SUMIF(J1222:J1251,J1222,L1222:L1251),"")</f>
        <v/>
      </c>
      <c r="Q1222" s="20" t="str">
        <f aca="false">IF(A1222="PREÇO TOTAL (c/ taxa):",G1222,"")</f>
        <v/>
      </c>
      <c r="AC1222" s="22"/>
    </row>
    <row r="1223" customFormat="false" ht="14.05" hidden="false" customHeight="true" outlineLevel="0" collapsed="false">
      <c r="A1223" s="50" t="s">
        <v>232</v>
      </c>
      <c r="B1223" s="50"/>
      <c r="C1223" s="50"/>
      <c r="D1223" s="50"/>
      <c r="E1223" s="50"/>
      <c r="F1223" s="50"/>
      <c r="G1223" s="51" t="n">
        <f aca="false">SUMIF(J1187:J1222,J1223,L1187:L1222)</f>
        <v>52</v>
      </c>
      <c r="J1223" s="23" t="n">
        <f aca="false">IF(AND(A1223&lt;&gt;"",A1222=""),J1222+1,J1222)</f>
        <v>76</v>
      </c>
      <c r="K1223" s="23" t="str">
        <f aca="false">IF(C1223="M.O.",G1223,"")</f>
        <v/>
      </c>
      <c r="L1223" s="23" t="str">
        <f aca="false">IF(AND(F1223&lt;&gt;"",K1223=""),G1223,"")</f>
        <v/>
      </c>
      <c r="M1223" s="23" t="str">
        <f aca="false">IF(AND(E1223="",F1223="",D1223&lt;&gt;""),A1223,"")</f>
        <v/>
      </c>
      <c r="N1223" s="23" t="str">
        <f aca="false">IF(M1223&lt;&gt;"",SUMIF(J1223:J1252,J1223,K1223:K1252),"")</f>
        <v/>
      </c>
      <c r="O1223" s="23" t="str">
        <f aca="false">IF(M1223&lt;&gt;"",SUMIF(J1223:J1252,J1223,L1223:L1252),"")</f>
        <v/>
      </c>
      <c r="Q1223" s="20" t="str">
        <f aca="false">IF(A1223="PREÇO TOTAL (c/ taxa):",G1223,"")</f>
        <v/>
      </c>
      <c r="AC1223" s="22"/>
    </row>
    <row r="1224" customFormat="false" ht="14.05" hidden="false" customHeight="true" outlineLevel="0" collapsed="false">
      <c r="A1224" s="50" t="s">
        <v>250</v>
      </c>
      <c r="B1224" s="50"/>
      <c r="C1224" s="50"/>
      <c r="D1224" s="50"/>
      <c r="E1224" s="50"/>
      <c r="F1224" s="50"/>
      <c r="G1224" s="51" t="n">
        <f aca="false">SUM(G1222:G1223)</f>
        <v>63.54</v>
      </c>
      <c r="J1224" s="23" t="n">
        <f aca="false">IF(AND(A1224&lt;&gt;"",A1223=""),J1223+1,J1223)</f>
        <v>76</v>
      </c>
      <c r="K1224" s="23" t="str">
        <f aca="false">IF(C1224="M.O.",G1224,"")</f>
        <v/>
      </c>
      <c r="L1224" s="23" t="str">
        <f aca="false">IF(AND(F1224&lt;&gt;"",K1224=""),G1224,"")</f>
        <v/>
      </c>
      <c r="M1224" s="23" t="str">
        <f aca="false">IF(AND(E1224="",F1224="",D1224&lt;&gt;""),A1224,"")</f>
        <v/>
      </c>
      <c r="N1224" s="23" t="str">
        <f aca="false">IF(M1224&lt;&gt;"",SUMIF(J1224:J1253,J1224,K1224:K1253),"")</f>
        <v/>
      </c>
      <c r="O1224" s="23" t="str">
        <f aca="false">IF(M1224&lt;&gt;"",SUMIF(J1224:J1253,J1224,L1224:L1253),"")</f>
        <v/>
      </c>
      <c r="Q1224" s="20" t="str">
        <f aca="false">IF(A1224="PREÇO TOTAL (c/ taxa):",G1224,"")</f>
        <v/>
      </c>
      <c r="AC1224" s="22"/>
    </row>
    <row r="1225" customFormat="false" ht="14.05" hidden="false" customHeight="true" outlineLevel="0" collapsed="false">
      <c r="A1225" s="50" t="s">
        <v>251</v>
      </c>
      <c r="B1225" s="50"/>
      <c r="C1225" s="50"/>
      <c r="D1225" s="50"/>
      <c r="E1225" s="50"/>
      <c r="F1225" s="50"/>
      <c r="G1225" s="51" t="n">
        <v>0</v>
      </c>
      <c r="J1225" s="23" t="n">
        <f aca="false">IF(AND(A1225&lt;&gt;"",A1224=""),J1224+1,J1224)</f>
        <v>76</v>
      </c>
      <c r="K1225" s="23" t="str">
        <f aca="false">IF(C1225="M.O.",G1225,"")</f>
        <v/>
      </c>
      <c r="L1225" s="23" t="str">
        <f aca="false">IF(AND(F1225&lt;&gt;"",K1225=""),G1225,"")</f>
        <v/>
      </c>
      <c r="M1225" s="23" t="str">
        <f aca="false">IF(AND(E1225="",F1225="",D1225&lt;&gt;""),A1225,"")</f>
        <v/>
      </c>
      <c r="N1225" s="23" t="str">
        <f aca="false">IF(M1225&lt;&gt;"",SUMIF(J1225:J1254,J1225,K1225:K1254),"")</f>
        <v/>
      </c>
      <c r="O1225" s="23" t="str">
        <f aca="false">IF(M1225&lt;&gt;"",SUMIF(J1225:J1254,J1225,L1225:L1254),"")</f>
        <v/>
      </c>
      <c r="Q1225" s="20" t="str">
        <f aca="false">IF(A1225="PREÇO TOTAL (c/ taxa):",G1225,"")</f>
        <v/>
      </c>
      <c r="AC1225" s="22"/>
    </row>
    <row r="1226" customFormat="false" ht="14.05" hidden="false" customHeight="true" outlineLevel="0" collapsed="false">
      <c r="A1226" s="50" t="s">
        <v>252</v>
      </c>
      <c r="B1226" s="50"/>
      <c r="C1226" s="50"/>
      <c r="D1226" s="50"/>
      <c r="E1226" s="50"/>
      <c r="F1226" s="50"/>
      <c r="G1226" s="51" t="n">
        <f aca="false">TRUNC(G1224*$G$9,2)</f>
        <v>16.01</v>
      </c>
      <c r="J1226" s="23" t="n">
        <f aca="false">IF(AND(A1226&lt;&gt;"",A1225=""),J1225+1,J1225)</f>
        <v>76</v>
      </c>
      <c r="K1226" s="23" t="str">
        <f aca="false">IF(C1226="M.O.",G1226,"")</f>
        <v/>
      </c>
      <c r="L1226" s="23" t="str">
        <f aca="false">IF(AND(F1226&lt;&gt;"",K1226=""),G1226,"")</f>
        <v/>
      </c>
      <c r="M1226" s="23" t="str">
        <f aca="false">IF(AND(E1226="",F1226="",D1226&lt;&gt;""),A1226,"")</f>
        <v/>
      </c>
      <c r="N1226" s="23" t="str">
        <f aca="false">IF(M1226&lt;&gt;"",SUMIF(J1226:J1255,J1226,K1226:K1255),"")</f>
        <v/>
      </c>
      <c r="O1226" s="23" t="str">
        <f aca="false">IF(M1226&lt;&gt;"",SUMIF(J1226:J1255,J1226,L1226:L1255),"")</f>
        <v/>
      </c>
      <c r="Q1226" s="20" t="str">
        <f aca="false">IF(A1226="PREÇO TOTAL (c/ taxa):",G1226,"")</f>
        <v/>
      </c>
      <c r="AC1226" s="22"/>
    </row>
    <row r="1227" customFormat="false" ht="14.05" hidden="false" customHeight="true" outlineLevel="0" collapsed="false">
      <c r="A1227" s="50" t="s">
        <v>253</v>
      </c>
      <c r="B1227" s="50"/>
      <c r="C1227" s="50"/>
      <c r="D1227" s="50"/>
      <c r="E1227" s="50"/>
      <c r="F1227" s="50"/>
      <c r="G1227" s="51" t="n">
        <v>0</v>
      </c>
      <c r="J1227" s="23" t="n">
        <f aca="false">IF(AND(A1227&lt;&gt;"",A1226=""),J1226+1,J1226)</f>
        <v>76</v>
      </c>
      <c r="K1227" s="23" t="str">
        <f aca="false">IF(C1227="M.O.",G1227,"")</f>
        <v/>
      </c>
      <c r="L1227" s="23" t="str">
        <f aca="false">IF(AND(F1227&lt;&gt;"",K1227=""),G1227,"")</f>
        <v/>
      </c>
      <c r="M1227" s="23" t="str">
        <f aca="false">IF(AND(E1227="",F1227="",D1227&lt;&gt;""),A1227,"")</f>
        <v/>
      </c>
      <c r="N1227" s="23" t="str">
        <f aca="false">IF(M1227&lt;&gt;"",SUMIF(J1227:J1256,J1227,K1227:K1256),"")</f>
        <v/>
      </c>
      <c r="O1227" s="23" t="str">
        <f aca="false">IF(M1227&lt;&gt;"",SUMIF(J1227:J1256,J1227,L1227:L1256),"")</f>
        <v/>
      </c>
      <c r="Q1227" s="20" t="str">
        <f aca="false">IF(A1227="PREÇO TOTAL (c/ taxa):",G1227,"")</f>
        <v/>
      </c>
      <c r="AC1227" s="22"/>
    </row>
    <row r="1228" customFormat="false" ht="14.05" hidden="false" customHeight="true" outlineLevel="0" collapsed="false">
      <c r="A1228" s="50" t="s">
        <v>254</v>
      </c>
      <c r="B1228" s="50"/>
      <c r="C1228" s="50"/>
      <c r="D1228" s="50"/>
      <c r="E1228" s="50"/>
      <c r="F1228" s="50"/>
      <c r="G1228" s="51" t="n">
        <f aca="false">SUM(G1225:G1227)</f>
        <v>16.01</v>
      </c>
      <c r="J1228" s="23" t="n">
        <f aca="false">IF(AND(A1228&lt;&gt;"",A1227=""),J1227+1,J1227)</f>
        <v>76</v>
      </c>
      <c r="K1228" s="23" t="str">
        <f aca="false">IF(C1228="M.O.",G1228,"")</f>
        <v/>
      </c>
      <c r="L1228" s="23" t="str">
        <f aca="false">IF(AND(F1228&lt;&gt;"",K1228=""),G1228,"")</f>
        <v/>
      </c>
      <c r="M1228" s="23" t="str">
        <f aca="false">IF(AND(E1228="",F1228="",D1228&lt;&gt;""),A1228,"")</f>
        <v/>
      </c>
      <c r="N1228" s="23" t="str">
        <f aca="false">IF(M1228&lt;&gt;"",SUMIF(J1228:J1257,J1228,K1228:K1257),"")</f>
        <v/>
      </c>
      <c r="O1228" s="23" t="str">
        <f aca="false">IF(M1228&lt;&gt;"",SUMIF(J1228:J1257,J1228,L1228:L1257),"")</f>
        <v/>
      </c>
      <c r="Q1228" s="20" t="str">
        <f aca="false">IF(A1228="PREÇO TOTAL (c/ taxa):",G1228,"")</f>
        <v/>
      </c>
      <c r="AC1228" s="22"/>
    </row>
    <row r="1229" customFormat="false" ht="14.05" hidden="false" customHeight="true" outlineLevel="0" collapsed="false">
      <c r="A1229" s="50" t="s">
        <v>256</v>
      </c>
      <c r="B1229" s="50"/>
      <c r="C1229" s="50"/>
      <c r="D1229" s="50"/>
      <c r="E1229" s="50"/>
      <c r="F1229" s="50"/>
      <c r="G1229" s="51" t="n">
        <f aca="false">G1224+G1228</f>
        <v>79.55</v>
      </c>
      <c r="J1229" s="23" t="n">
        <f aca="false">IF(AND(A1229&lt;&gt;"",A1228=""),J1228+1,J1228)</f>
        <v>76</v>
      </c>
      <c r="K1229" s="23" t="str">
        <f aca="false">IF(C1229="M.O.",G1229,"")</f>
        <v/>
      </c>
      <c r="L1229" s="23" t="str">
        <f aca="false">IF(AND(F1229&lt;&gt;"",K1229=""),G1229,"")</f>
        <v/>
      </c>
      <c r="M1229" s="23" t="str">
        <f aca="false">IF(AND(E1229="",F1229="",D1229&lt;&gt;""),A1229,"")</f>
        <v/>
      </c>
      <c r="N1229" s="23" t="str">
        <f aca="false">IF(M1229&lt;&gt;"",SUMIF(J1229:J1258,J1229,K1229:K1258),"")</f>
        <v/>
      </c>
      <c r="O1229" s="23" t="str">
        <f aca="false">IF(M1229&lt;&gt;"",SUMIF(J1229:J1258,J1229,L1229:L1258),"")</f>
        <v/>
      </c>
      <c r="Q1229" s="20" t="str">
        <f aca="false">IF(A1229="PREÇO TOTAL (c/ taxa):",G1229,"")</f>
        <v/>
      </c>
      <c r="AC1229" s="22"/>
    </row>
    <row r="1230" customFormat="false" ht="14.05" hidden="false" customHeight="true" outlineLevel="0" collapsed="false">
      <c r="A1230" s="50" t="s">
        <v>257</v>
      </c>
      <c r="B1230" s="50"/>
      <c r="C1230" s="50"/>
      <c r="D1230" s="50"/>
      <c r="E1230" s="50"/>
      <c r="F1230" s="50"/>
      <c r="G1230" s="51" t="n">
        <v>62</v>
      </c>
      <c r="J1230" s="23" t="n">
        <f aca="false">IF(AND(A1230&lt;&gt;"",A1229=""),J1229+1,J1229)</f>
        <v>76</v>
      </c>
      <c r="K1230" s="23" t="str">
        <f aca="false">IF(C1230="M.O.",G1230,"")</f>
        <v/>
      </c>
      <c r="L1230" s="23" t="str">
        <f aca="false">IF(AND(F1230&lt;&gt;"",K1230=""),G1230,"")</f>
        <v/>
      </c>
      <c r="M1230" s="23" t="str">
        <f aca="false">IF(AND(E1230="",F1230="",D1230&lt;&gt;""),A1230,"")</f>
        <v/>
      </c>
      <c r="N1230" s="23" t="str">
        <f aca="false">IF(M1230&lt;&gt;"",SUMIF(J1230:J1259,J1230,K1230:K1259),"")</f>
        <v/>
      </c>
      <c r="O1230" s="23" t="str">
        <f aca="false">IF(M1230&lt;&gt;"",SUMIF(J1230:J1259,J1230,L1230:L1259),"")</f>
        <v/>
      </c>
      <c r="Q1230" s="20" t="str">
        <f aca="false">IF(A1230="PREÇO TOTAL (c/ taxa):",G1230,"")</f>
        <v/>
      </c>
      <c r="AC1230" s="22"/>
    </row>
    <row r="1231" customFormat="false" ht="14.05" hidden="false" customHeight="true" outlineLevel="0" collapsed="false">
      <c r="A1231" s="50" t="s">
        <v>258</v>
      </c>
      <c r="B1231" s="50"/>
      <c r="C1231" s="50"/>
      <c r="D1231" s="50"/>
      <c r="E1231" s="50"/>
      <c r="F1231" s="50"/>
      <c r="G1231" s="51" t="n">
        <f aca="false">TRUNC(G1230*G1229,2)</f>
        <v>4932.1</v>
      </c>
      <c r="J1231" s="23" t="n">
        <f aca="false">IF(AND(A1231&lt;&gt;"",A1230=""),J1230+1,J1230)</f>
        <v>76</v>
      </c>
      <c r="K1231" s="23" t="str">
        <f aca="false">IF(C1231="M.O.",G1231,"")</f>
        <v/>
      </c>
      <c r="L1231" s="23" t="str">
        <f aca="false">IF(AND(F1231&lt;&gt;"",K1231=""),G1231,"")</f>
        <v/>
      </c>
      <c r="M1231" s="23" t="str">
        <f aca="false">IF(AND(E1231="",F1231="",D1231&lt;&gt;""),A1231,"")</f>
        <v/>
      </c>
      <c r="N1231" s="23" t="str">
        <f aca="false">IF(M1231&lt;&gt;"",SUMIF(J1231:J1260,J1231,K1231:K1260),"")</f>
        <v/>
      </c>
      <c r="O1231" s="23" t="str">
        <f aca="false">IF(M1231&lt;&gt;"",SUMIF(J1231:J1260,J1231,L1231:L1260),"")</f>
        <v/>
      </c>
      <c r="Q1231" s="20" t="n">
        <f aca="false">IF(A1231="PREÇO TOTAL (c/ taxa):",G1231,"")</f>
        <v>4932.1</v>
      </c>
      <c r="AC1231" s="22"/>
    </row>
    <row r="1232" customFormat="false" ht="14.05" hidden="false" customHeight="true" outlineLevel="0" collapsed="false">
      <c r="A1232" s="52"/>
      <c r="B1232" s="52"/>
      <c r="C1232" s="52"/>
      <c r="D1232" s="52"/>
      <c r="E1232" s="52"/>
      <c r="F1232" s="52"/>
      <c r="G1232" s="52"/>
      <c r="J1232" s="23" t="n">
        <f aca="false">IF(AND(A1232&lt;&gt;"",A1231=""),J1231+1,J1231)</f>
        <v>76</v>
      </c>
      <c r="K1232" s="23" t="str">
        <f aca="false">IF(C1232="M.O.",G1232,"")</f>
        <v/>
      </c>
      <c r="L1232" s="23" t="str">
        <f aca="false">IF(AND(F1232&lt;&gt;"",K1232=""),G1232,"")</f>
        <v/>
      </c>
      <c r="M1232" s="23" t="str">
        <f aca="false">IF(AND(E1232="",F1232="",D1232&lt;&gt;""),A1232,"")</f>
        <v/>
      </c>
      <c r="N1232" s="23" t="str">
        <f aca="false">IF(M1232&lt;&gt;"",SUMIF(J1232:J1261,J1232,K1232:K1261),"")</f>
        <v/>
      </c>
      <c r="O1232" s="23" t="str">
        <f aca="false">IF(M1232&lt;&gt;"",SUMIF(J1232:J1261,J1232,L1232:L1261),"")</f>
        <v/>
      </c>
      <c r="Q1232" s="20" t="str">
        <f aca="false">IF(A1232="PREÇO TOTAL (c/ taxa):",G1232,"")</f>
        <v/>
      </c>
      <c r="AC1232" s="22"/>
    </row>
    <row r="1233" customFormat="false" ht="14.05" hidden="false" customHeight="true" outlineLevel="0" collapsed="false">
      <c r="A1233" s="44" t="n">
        <v>7</v>
      </c>
      <c r="B1233" s="44" t="s">
        <v>442</v>
      </c>
      <c r="C1233" s="44"/>
      <c r="D1233" s="44"/>
      <c r="E1233" s="44"/>
      <c r="F1233" s="44"/>
      <c r="G1233" s="44"/>
      <c r="J1233" s="23" t="n">
        <f aca="false">IF(AND(A1233&lt;&gt;"",A1232=""),J1232+1,J1232)</f>
        <v>77</v>
      </c>
      <c r="K1233" s="23" t="str">
        <f aca="false">IF(C1233="M.O.",G1233,"")</f>
        <v/>
      </c>
      <c r="L1233" s="23" t="str">
        <f aca="false">IF(AND(F1233&lt;&gt;"",K1233=""),G1233,"")</f>
        <v/>
      </c>
      <c r="M1233" s="23" t="str">
        <f aca="false">IF(AND(E1233="",F1233="",D1233&lt;&gt;""),A1233,"")</f>
        <v/>
      </c>
      <c r="N1233" s="23" t="str">
        <f aca="false">IF(M1233&lt;&gt;"",SUMIF(J1233:J1262,J1233,K1233:K1262),"")</f>
        <v/>
      </c>
      <c r="O1233" s="23" t="str">
        <f aca="false">IF(M1233&lt;&gt;"",SUMIF(J1233:J1262,J1233,L1233:L1262),"")</f>
        <v/>
      </c>
      <c r="Q1233" s="20" t="str">
        <f aca="false">IF(A1233="PREÇO TOTAL (c/ taxa):",G1233,"")</f>
        <v/>
      </c>
      <c r="AC1233" s="22"/>
    </row>
    <row r="1234" customFormat="false" ht="14.05" hidden="false" customHeight="true" outlineLevel="0" collapsed="false">
      <c r="A1234" s="44" t="s">
        <v>443</v>
      </c>
      <c r="B1234" s="44" t="s">
        <v>444</v>
      </c>
      <c r="C1234" s="44"/>
      <c r="D1234" s="44"/>
      <c r="E1234" s="44"/>
      <c r="F1234" s="44"/>
      <c r="G1234" s="44"/>
      <c r="J1234" s="23" t="n">
        <f aca="false">IF(AND(A1234&lt;&gt;"",A1233=""),J1233+1,J1233)</f>
        <v>77</v>
      </c>
      <c r="K1234" s="23" t="str">
        <f aca="false">IF(C1234="M.O.",G1234,"")</f>
        <v/>
      </c>
      <c r="L1234" s="23" t="str">
        <f aca="false">IF(AND(F1234&lt;&gt;"",K1234=""),G1234,"")</f>
        <v/>
      </c>
      <c r="M1234" s="23" t="str">
        <f aca="false">IF(AND(E1234="",F1234="",D1234&lt;&gt;""),A1234,"")</f>
        <v/>
      </c>
      <c r="N1234" s="23" t="str">
        <f aca="false">IF(M1234&lt;&gt;"",SUMIF(J1234:J1263,J1234,K1234:K1263),"")</f>
        <v/>
      </c>
      <c r="O1234" s="23" t="str">
        <f aca="false">IF(M1234&lt;&gt;"",SUMIF(J1234:J1263,J1234,L1234:L1263),"")</f>
        <v/>
      </c>
      <c r="Q1234" s="20" t="str">
        <f aca="false">IF(A1234="PREÇO TOTAL (c/ taxa):",G1234,"")</f>
        <v/>
      </c>
      <c r="AC1234" s="22"/>
    </row>
    <row r="1235" customFormat="false" ht="14.05" hidden="false" customHeight="true" outlineLevel="0" collapsed="false">
      <c r="A1235" s="44" t="s">
        <v>445</v>
      </c>
      <c r="B1235" s="44" t="s">
        <v>446</v>
      </c>
      <c r="C1235" s="45" t="s">
        <v>248</v>
      </c>
      <c r="D1235" s="45" t="s">
        <v>249</v>
      </c>
      <c r="E1235" s="46"/>
      <c r="F1235" s="47"/>
      <c r="G1235" s="47"/>
      <c r="J1235" s="23" t="n">
        <f aca="false">IF(AND(A1235&lt;&gt;"",A1234=""),J1234+1,J1234)</f>
        <v>77</v>
      </c>
      <c r="K1235" s="23" t="str">
        <f aca="false">IF(C1235="M.O.",G1235,"")</f>
        <v/>
      </c>
      <c r="L1235" s="23" t="str">
        <f aca="false">IF(AND(F1235&lt;&gt;"",K1235=""),G1235,"")</f>
        <v/>
      </c>
      <c r="M1235" s="23" t="str">
        <f aca="false">IF(AND(E1235="",F1235="",D1235&lt;&gt;""),A1235,"")</f>
        <v>07.01.01</v>
      </c>
      <c r="N1235" s="23" t="n">
        <f aca="false">IF(M1235&lt;&gt;"",SUMIF(J1235:J1264,J1235,K1235:K1264),"")</f>
        <v>26.34</v>
      </c>
      <c r="O1235" s="23" t="n">
        <f aca="false">IF(M1235&lt;&gt;"",SUMIF(J1235:J1264,J1235,L1235:L1264),"")</f>
        <v>346.02</v>
      </c>
      <c r="Q1235" s="20" t="str">
        <f aca="false">IF(A1235="PREÇO TOTAL (c/ taxa):",G1235,"")</f>
        <v/>
      </c>
      <c r="AC1235" s="22"/>
    </row>
    <row r="1236" customFormat="false" ht="14.05" hidden="false" customHeight="true" outlineLevel="0" collapsed="false">
      <c r="A1236" s="13" t="n">
        <v>1213</v>
      </c>
      <c r="B1236" s="48" t="str">
        <f aca="false">VLOOKUP(A1236,Insumos!$A$9:$E$160,2,FALSE())</f>
        <v>CARPINTEIRO DE FORMAS</v>
      </c>
      <c r="C1236" s="49" t="str">
        <f aca="false">VLOOKUP(A1236,Insumos!$A$9:$E$160,3,FALSE())</f>
        <v>M.O.</v>
      </c>
      <c r="D1236" s="49" t="str">
        <f aca="false">VLOOKUP(A1236,Insumos!$A$9:$E$160,4,FALSE())</f>
        <v>H</v>
      </c>
      <c r="E1236" s="46" t="n">
        <v>1</v>
      </c>
      <c r="F1236" s="47" t="n">
        <f aca="false">VLOOKUP(A1236,Insumos!$A$9:$E$160,5,FALSE())</f>
        <v>10.44</v>
      </c>
      <c r="G1236" s="47" t="n">
        <f aca="false">TRUNC(E1236*F1236,2)</f>
        <v>10.44</v>
      </c>
      <c r="J1236" s="23" t="n">
        <f aca="false">IF(AND(A1236&lt;&gt;"",A1235=""),J1235+1,J1235)</f>
        <v>77</v>
      </c>
      <c r="K1236" s="23" t="n">
        <f aca="false">IF(C1236="M.O.",G1236,"")</f>
        <v>10.44</v>
      </c>
      <c r="L1236" s="23" t="str">
        <f aca="false">IF(AND(F1236&lt;&gt;"",K1236=""),G1236,"")</f>
        <v/>
      </c>
      <c r="M1236" s="23" t="str">
        <f aca="false">IF(AND(E1236="",F1236="",D1236&lt;&gt;""),A1236,"")</f>
        <v/>
      </c>
      <c r="N1236" s="23" t="str">
        <f aca="false">IF(M1236&lt;&gt;"",SUMIF(J1236:J1265,J1236,K1236:K1265),"")</f>
        <v/>
      </c>
      <c r="O1236" s="23" t="str">
        <f aca="false">IF(M1236&lt;&gt;"",SUMIF(J1236:J1265,J1236,L1236:L1265),"")</f>
        <v/>
      </c>
      <c r="Q1236" s="20" t="str">
        <f aca="false">IF(A1236="PREÇO TOTAL (c/ taxa):",G1236,"")</f>
        <v/>
      </c>
      <c r="AC1236" s="22"/>
    </row>
    <row r="1237" customFormat="false" ht="25.35" hidden="false" customHeight="true" outlineLevel="0" collapsed="false">
      <c r="A1237" s="13" t="n">
        <v>4417</v>
      </c>
      <c r="B1237" s="48" t="str">
        <f aca="false">VLOOKUP(A1237,Insumos!$A$9:$E$160,2,FALSE())</f>
        <v>PECA DE MADEIRA LEI 1A QUALIDADE 2,5 X 7,5CM (1 X 3") NAO APARELHADA</v>
      </c>
      <c r="C1237" s="49" t="str">
        <f aca="false">VLOOKUP(A1237,Insumos!$A$9:$E$160,3,FALSE())</f>
        <v>MAT.</v>
      </c>
      <c r="D1237" s="49" t="str">
        <f aca="false">VLOOKUP(A1237,Insumos!$A$9:$E$160,4,FALSE())</f>
        <v>M</v>
      </c>
      <c r="E1237" s="46" t="n">
        <v>1</v>
      </c>
      <c r="F1237" s="47" t="n">
        <f aca="false">VLOOKUP(A1237,Insumos!$A$9:$E$160,5,FALSE())</f>
        <v>2.99</v>
      </c>
      <c r="G1237" s="47" t="n">
        <f aca="false">TRUNC(E1237*F1237,2)</f>
        <v>2.99</v>
      </c>
      <c r="J1237" s="23" t="n">
        <f aca="false">IF(AND(A1237&lt;&gt;"",A1236=""),J1236+1,J1236)</f>
        <v>77</v>
      </c>
      <c r="K1237" s="23" t="str">
        <f aca="false">IF(C1237="M.O.",G1237,"")</f>
        <v/>
      </c>
      <c r="L1237" s="23" t="n">
        <f aca="false">IF(AND(F1237&lt;&gt;"",K1237=""),G1237,"")</f>
        <v>2.99</v>
      </c>
      <c r="M1237" s="23" t="str">
        <f aca="false">IF(AND(E1237="",F1237="",D1237&lt;&gt;""),A1237,"")</f>
        <v/>
      </c>
      <c r="N1237" s="23" t="str">
        <f aca="false">IF(M1237&lt;&gt;"",SUMIF(J1237:J1266,J1237,K1237:K1266),"")</f>
        <v/>
      </c>
      <c r="O1237" s="23" t="str">
        <f aca="false">IF(M1237&lt;&gt;"",SUMIF(J1237:J1266,J1237,L1237:L1266),"")</f>
        <v/>
      </c>
      <c r="Q1237" s="20" t="str">
        <f aca="false">IF(A1237="PREÇO TOTAL (c/ taxa):",G1237,"")</f>
        <v/>
      </c>
      <c r="AC1237" s="22"/>
    </row>
    <row r="1238" customFormat="false" ht="25.35" hidden="false" customHeight="true" outlineLevel="0" collapsed="false">
      <c r="A1238" s="13" t="n">
        <v>4491</v>
      </c>
      <c r="B1238" s="48" t="str">
        <f aca="false">VLOOKUP(A1238,Insumos!$A$9:$E$160,2,FALSE())</f>
        <v>PECA DE MADEIRA 3A/4A QUALIDADE 7,5 X 7,5CM (3X3) NAO APARELHADA</v>
      </c>
      <c r="C1238" s="49" t="str">
        <f aca="false">VLOOKUP(A1238,Insumos!$A$9:$E$160,3,FALSE())</f>
        <v>MAT.</v>
      </c>
      <c r="D1238" s="49" t="str">
        <f aca="false">VLOOKUP(A1238,Insumos!$A$9:$E$160,4,FALSE())</f>
        <v>M</v>
      </c>
      <c r="E1238" s="46" t="n">
        <v>4</v>
      </c>
      <c r="F1238" s="47" t="n">
        <f aca="false">VLOOKUP(A1238,Insumos!$A$9:$E$160,5,FALSE())</f>
        <v>4.99</v>
      </c>
      <c r="G1238" s="47" t="n">
        <f aca="false">TRUNC(E1238*F1238,2)</f>
        <v>19.96</v>
      </c>
      <c r="J1238" s="23" t="n">
        <f aca="false">IF(AND(A1238&lt;&gt;"",A1237=""),J1237+1,J1237)</f>
        <v>77</v>
      </c>
      <c r="K1238" s="23" t="str">
        <f aca="false">IF(C1238="M.O.",G1238,"")</f>
        <v/>
      </c>
      <c r="L1238" s="23" t="n">
        <f aca="false">IF(AND(F1238&lt;&gt;"",K1238=""),G1238,"")</f>
        <v>19.96</v>
      </c>
      <c r="M1238" s="23" t="str">
        <f aca="false">IF(AND(E1238="",F1238="",D1238&lt;&gt;""),A1238,"")</f>
        <v/>
      </c>
      <c r="N1238" s="23" t="str">
        <f aca="false">IF(M1238&lt;&gt;"",SUMIF(J1238:J1267,J1238,K1238:K1267),"")</f>
        <v/>
      </c>
      <c r="O1238" s="23" t="str">
        <f aca="false">IF(M1238&lt;&gt;"",SUMIF(J1238:J1267,J1238,L1238:L1267),"")</f>
        <v/>
      </c>
      <c r="Q1238" s="20" t="str">
        <f aca="false">IF(A1238="PREÇO TOTAL (c/ taxa):",G1238,"")</f>
        <v/>
      </c>
      <c r="AC1238" s="22"/>
    </row>
    <row r="1239" customFormat="false" ht="25.35" hidden="false" customHeight="true" outlineLevel="0" collapsed="false">
      <c r="A1239" s="13" t="n">
        <v>4813</v>
      </c>
      <c r="B1239" s="48" t="str">
        <f aca="false">VLOOKUP(A1239,Insumos!$A$9:$E$160,2,FALSE())</f>
        <v>PLACA DE OBRA (IDENTIFICACAO) PARA CONSTRUCAO CIVIL EM CHAPA GALVANIZADA NUM 22 (NAO INCLUI COLOCACAO)</v>
      </c>
      <c r="C1239" s="49" t="str">
        <f aca="false">VLOOKUP(A1239,Insumos!$A$9:$E$160,3,FALSE())</f>
        <v>MAT.</v>
      </c>
      <c r="D1239" s="49" t="str">
        <f aca="false">VLOOKUP(A1239,Insumos!$A$9:$E$160,4,FALSE())</f>
        <v>M2</v>
      </c>
      <c r="E1239" s="46" t="n">
        <v>1</v>
      </c>
      <c r="F1239" s="47" t="n">
        <f aca="false">VLOOKUP(A1239,Insumos!$A$9:$E$160,5,FALSE())</f>
        <v>320</v>
      </c>
      <c r="G1239" s="47" t="n">
        <f aca="false">TRUNC(E1239*F1239,2)</f>
        <v>320</v>
      </c>
      <c r="J1239" s="23" t="n">
        <f aca="false">IF(AND(A1239&lt;&gt;"",A1238=""),J1238+1,J1238)</f>
        <v>77</v>
      </c>
      <c r="K1239" s="23" t="str">
        <f aca="false">IF(C1239="M.O.",G1239,"")</f>
        <v/>
      </c>
      <c r="L1239" s="23" t="n">
        <f aca="false">IF(AND(F1239&lt;&gt;"",K1239=""),G1239,"")</f>
        <v>320</v>
      </c>
      <c r="M1239" s="23" t="str">
        <f aca="false">IF(AND(E1239="",F1239="",D1239&lt;&gt;""),A1239,"")</f>
        <v/>
      </c>
      <c r="N1239" s="23" t="str">
        <f aca="false">IF(M1239&lt;&gt;"",SUMIF(J1239:J1268,J1239,K1239:K1268),"")</f>
        <v/>
      </c>
      <c r="O1239" s="23" t="str">
        <f aca="false">IF(M1239&lt;&gt;"",SUMIF(J1239:J1268,J1239,L1239:L1268),"")</f>
        <v/>
      </c>
      <c r="Q1239" s="20" t="str">
        <f aca="false">IF(A1239="PREÇO TOTAL (c/ taxa):",G1239,"")</f>
        <v/>
      </c>
      <c r="AC1239" s="22"/>
    </row>
    <row r="1240" customFormat="false" ht="14.05" hidden="false" customHeight="true" outlineLevel="0" collapsed="false">
      <c r="A1240" s="13" t="n">
        <v>5075</v>
      </c>
      <c r="B1240" s="48" t="str">
        <f aca="false">VLOOKUP(A1240,Insumos!$A$9:$E$160,2,FALSE())</f>
        <v>PREGO DE ACO 18 X 30</v>
      </c>
      <c r="C1240" s="49" t="str">
        <f aca="false">VLOOKUP(A1240,Insumos!$A$9:$E$160,3,FALSE())</f>
        <v>MAT.</v>
      </c>
      <c r="D1240" s="49" t="str">
        <f aca="false">VLOOKUP(A1240,Insumos!$A$9:$E$160,4,FALSE())</f>
        <v>KG</v>
      </c>
      <c r="E1240" s="46" t="n">
        <v>0.11</v>
      </c>
      <c r="F1240" s="47" t="n">
        <f aca="false">VLOOKUP(A1240,Insumos!$A$9:$E$160,5,FALSE())</f>
        <v>7.44</v>
      </c>
      <c r="G1240" s="47" t="n">
        <f aca="false">TRUNC(E1240*F1240,2)</f>
        <v>0.81</v>
      </c>
      <c r="J1240" s="23" t="n">
        <f aca="false">IF(AND(A1240&lt;&gt;"",A1239=""),J1239+1,J1239)</f>
        <v>77</v>
      </c>
      <c r="K1240" s="23" t="str">
        <f aca="false">IF(C1240="M.O.",G1240,"")</f>
        <v/>
      </c>
      <c r="L1240" s="23" t="n">
        <f aca="false">IF(AND(F1240&lt;&gt;"",K1240=""),G1240,"")</f>
        <v>0.81</v>
      </c>
      <c r="M1240" s="23" t="str">
        <f aca="false">IF(AND(E1240="",F1240="",D1240&lt;&gt;""),A1240,"")</f>
        <v/>
      </c>
      <c r="N1240" s="23" t="str">
        <f aca="false">IF(M1240&lt;&gt;"",SUMIF(J1240:J1269,J1240,K1240:K1269),"")</f>
        <v/>
      </c>
      <c r="O1240" s="23" t="str">
        <f aca="false">IF(M1240&lt;&gt;"",SUMIF(J1240:J1269,J1240,L1240:L1269),"")</f>
        <v/>
      </c>
      <c r="Q1240" s="20" t="str">
        <f aca="false">IF(A1240="PREÇO TOTAL (c/ taxa):",G1240,"")</f>
        <v/>
      </c>
      <c r="AC1240" s="22"/>
    </row>
    <row r="1241" customFormat="false" ht="14.05" hidden="false" customHeight="true" outlineLevel="0" collapsed="false">
      <c r="A1241" s="13" t="n">
        <v>6111</v>
      </c>
      <c r="B1241" s="48" t="str">
        <f aca="false">VLOOKUP(A1241,Insumos!$A$9:$E$160,2,FALSE())</f>
        <v>SERVENTE</v>
      </c>
      <c r="C1241" s="49" t="str">
        <f aca="false">VLOOKUP(A1241,Insumos!$A$9:$E$160,3,FALSE())</f>
        <v>M.O.</v>
      </c>
      <c r="D1241" s="49" t="str">
        <f aca="false">VLOOKUP(A1241,Insumos!$A$9:$E$160,4,FALSE())</f>
        <v>H</v>
      </c>
      <c r="E1241" s="46" t="n">
        <v>2.06</v>
      </c>
      <c r="F1241" s="47" t="n">
        <f aca="false">VLOOKUP(A1241,Insumos!$A$9:$E$160,5,FALSE())</f>
        <v>7.72</v>
      </c>
      <c r="G1241" s="47" t="n">
        <f aca="false">TRUNC(E1241*F1241,2)</f>
        <v>15.9</v>
      </c>
      <c r="J1241" s="23" t="n">
        <f aca="false">IF(AND(A1241&lt;&gt;"",A1240=""),J1240+1,J1240)</f>
        <v>77</v>
      </c>
      <c r="K1241" s="23" t="n">
        <f aca="false">IF(C1241="M.O.",G1241,"")</f>
        <v>15.9</v>
      </c>
      <c r="L1241" s="23" t="str">
        <f aca="false">IF(AND(F1241&lt;&gt;"",K1241=""),G1241,"")</f>
        <v/>
      </c>
      <c r="M1241" s="23" t="str">
        <f aca="false">IF(AND(E1241="",F1241="",D1241&lt;&gt;""),A1241,"")</f>
        <v/>
      </c>
      <c r="N1241" s="23" t="str">
        <f aca="false">IF(M1241&lt;&gt;"",SUMIF(J1241:J1270,J1241,K1241:K1270),"")</f>
        <v/>
      </c>
      <c r="O1241" s="23" t="str">
        <f aca="false">IF(M1241&lt;&gt;"",SUMIF(J1241:J1270,J1241,L1241:L1270),"")</f>
        <v/>
      </c>
      <c r="Q1241" s="20" t="str">
        <f aca="false">IF(A1241="PREÇO TOTAL (c/ taxa):",G1241,"")</f>
        <v/>
      </c>
      <c r="AC1241" s="22"/>
    </row>
    <row r="1242" customFormat="false" ht="14.05" hidden="false" customHeight="true" outlineLevel="0" collapsed="false">
      <c r="A1242" s="13" t="n">
        <v>370</v>
      </c>
      <c r="B1242" s="48" t="str">
        <f aca="false">VLOOKUP(A1242,Insumos!$A$9:$E$160,2,FALSE())</f>
        <v>AREIA MEDIA</v>
      </c>
      <c r="C1242" s="49" t="str">
        <f aca="false">VLOOKUP(A1242,Insumos!$A$9:$E$160,3,FALSE())</f>
        <v>MAT.</v>
      </c>
      <c r="D1242" s="49" t="str">
        <f aca="false">VLOOKUP(A1242,Insumos!$A$9:$E$160,4,FALSE())</f>
        <v>M3</v>
      </c>
      <c r="E1242" s="46" t="n">
        <v>0.0049</v>
      </c>
      <c r="F1242" s="47" t="n">
        <f aca="false">VLOOKUP(A1242,Insumos!$A$9:$E$160,5,FALSE())</f>
        <v>46.5</v>
      </c>
      <c r="G1242" s="47" t="n">
        <f aca="false">TRUNC(E1242*F1242,2)</f>
        <v>0.22</v>
      </c>
      <c r="J1242" s="23" t="n">
        <f aca="false">IF(AND(A1242&lt;&gt;"",A1241=""),J1241+1,J1241)</f>
        <v>77</v>
      </c>
      <c r="K1242" s="23" t="str">
        <f aca="false">IF(C1242="M.O.",G1242,"")</f>
        <v/>
      </c>
      <c r="L1242" s="23" t="n">
        <f aca="false">IF(AND(F1242&lt;&gt;"",K1242=""),G1242,"")</f>
        <v>0.22</v>
      </c>
      <c r="M1242" s="23" t="str">
        <f aca="false">IF(AND(E1242="",F1242="",D1242&lt;&gt;""),A1242,"")</f>
        <v/>
      </c>
      <c r="N1242" s="23" t="str">
        <f aca="false">IF(M1242&lt;&gt;"",SUMIF(J1242:J1271,J1242,K1242:K1271),"")</f>
        <v/>
      </c>
      <c r="O1242" s="23" t="str">
        <f aca="false">IF(M1242&lt;&gt;"",SUMIF(J1242:J1271,J1242,L1242:L1271),"")</f>
        <v/>
      </c>
      <c r="Q1242" s="20" t="str">
        <f aca="false">IF(A1242="PREÇO TOTAL (c/ taxa):",G1242,"")</f>
        <v/>
      </c>
      <c r="AC1242" s="22"/>
    </row>
    <row r="1243" customFormat="false" ht="14.05" hidden="false" customHeight="true" outlineLevel="0" collapsed="false">
      <c r="A1243" s="13" t="n">
        <v>643</v>
      </c>
      <c r="B1243" s="48" t="str">
        <f aca="false">VLOOKUP(A1243,Insumos!$A$9:$E$160,2,FALSE())</f>
        <v>BETONEIRA 320L DIESEL 5,5HP S/ CARREGADOR MECANICO</v>
      </c>
      <c r="C1243" s="49" t="str">
        <f aca="false">VLOOKUP(A1243,Insumos!$A$9:$E$160,3,FALSE())</f>
        <v>MAT.</v>
      </c>
      <c r="D1243" s="49" t="str">
        <f aca="false">VLOOKUP(A1243,Insumos!$A$9:$E$160,4,FALSE())</f>
        <v>H</v>
      </c>
      <c r="E1243" s="46" t="n">
        <v>0.0065</v>
      </c>
      <c r="F1243" s="47" t="n">
        <f aca="false">VLOOKUP(A1243,Insumos!$A$9:$E$160,5,FALSE())</f>
        <v>3.74</v>
      </c>
      <c r="G1243" s="47" t="n">
        <f aca="false">TRUNC(E1243*F1243,2)</f>
        <v>0.02</v>
      </c>
      <c r="J1243" s="23" t="n">
        <f aca="false">IF(AND(A1243&lt;&gt;"",A1242=""),J1242+1,J1242)</f>
        <v>77</v>
      </c>
      <c r="K1243" s="23" t="str">
        <f aca="false">IF(C1243="M.O.",G1243,"")</f>
        <v/>
      </c>
      <c r="L1243" s="23" t="n">
        <f aca="false">IF(AND(F1243&lt;&gt;"",K1243=""),G1243,"")</f>
        <v>0.02</v>
      </c>
      <c r="M1243" s="23" t="str">
        <f aca="false">IF(AND(E1243="",F1243="",D1243&lt;&gt;""),A1243,"")</f>
        <v/>
      </c>
      <c r="N1243" s="23" t="str">
        <f aca="false">IF(M1243&lt;&gt;"",SUMIF(J1243:J1272,J1243,K1243:K1272),"")</f>
        <v/>
      </c>
      <c r="O1243" s="23" t="str">
        <f aca="false">IF(M1243&lt;&gt;"",SUMIF(J1243:J1272,J1243,L1243:L1272),"")</f>
        <v/>
      </c>
      <c r="Q1243" s="20" t="str">
        <f aca="false">IF(A1243="PREÇO TOTAL (c/ taxa):",G1243,"")</f>
        <v/>
      </c>
      <c r="AC1243" s="22"/>
    </row>
    <row r="1244" customFormat="false" ht="14.05" hidden="false" customHeight="true" outlineLevel="0" collapsed="false">
      <c r="A1244" s="13" t="n">
        <v>1379</v>
      </c>
      <c r="B1244" s="48" t="str">
        <f aca="false">VLOOKUP(A1244,Insumos!$A$9:$E$160,2,FALSE())</f>
        <v>CIMENTO PORTLAND COMUM CP I- 32</v>
      </c>
      <c r="C1244" s="49" t="str">
        <f aca="false">VLOOKUP(A1244,Insumos!$A$9:$E$160,3,FALSE())</f>
        <v>MAT.</v>
      </c>
      <c r="D1244" s="49" t="str">
        <f aca="false">VLOOKUP(A1244,Insumos!$A$9:$E$160,4,FALSE())</f>
        <v>KG</v>
      </c>
      <c r="E1244" s="46" t="n">
        <v>1.5</v>
      </c>
      <c r="F1244" s="47" t="n">
        <f aca="false">VLOOKUP(A1244,Insumos!$A$9:$E$160,5,FALSE())</f>
        <v>0.65</v>
      </c>
      <c r="G1244" s="47" t="n">
        <f aca="false">TRUNC(E1244*F1244,2)</f>
        <v>0.97</v>
      </c>
      <c r="J1244" s="23" t="n">
        <f aca="false">IF(AND(A1244&lt;&gt;"",A1243=""),J1243+1,J1243)</f>
        <v>77</v>
      </c>
      <c r="K1244" s="23" t="str">
        <f aca="false">IF(C1244="M.O.",G1244,"")</f>
        <v/>
      </c>
      <c r="L1244" s="23" t="n">
        <f aca="false">IF(AND(F1244&lt;&gt;"",K1244=""),G1244,"")</f>
        <v>0.97</v>
      </c>
      <c r="M1244" s="23" t="str">
        <f aca="false">IF(AND(E1244="",F1244="",D1244&lt;&gt;""),A1244,"")</f>
        <v/>
      </c>
      <c r="N1244" s="23" t="str">
        <f aca="false">IF(M1244&lt;&gt;"",SUMIF(J1244:J1273,J1244,K1244:K1273),"")</f>
        <v/>
      </c>
      <c r="O1244" s="23" t="str">
        <f aca="false">IF(M1244&lt;&gt;"",SUMIF(J1244:J1273,J1244,L1244:L1273),"")</f>
        <v/>
      </c>
      <c r="Q1244" s="20" t="str">
        <f aca="false">IF(A1244="PREÇO TOTAL (c/ taxa):",G1244,"")</f>
        <v/>
      </c>
      <c r="AC1244" s="22"/>
    </row>
    <row r="1245" customFormat="false" ht="25.35" hidden="false" customHeight="true" outlineLevel="0" collapsed="false">
      <c r="A1245" s="13" t="n">
        <v>4718</v>
      </c>
      <c r="B1245" s="48" t="str">
        <f aca="false">VLOOKUP(A1245,Insumos!$A$9:$E$160,2,FALSE())</f>
        <v>PEDRA BRITADA N. 2 OU 25 MM POSTO PEDREIRA (SEM FRETE)</v>
      </c>
      <c r="C1245" s="49" t="str">
        <f aca="false">VLOOKUP(A1245,Insumos!$A$9:$E$160,3,FALSE())</f>
        <v>MAT.</v>
      </c>
      <c r="D1245" s="49" t="str">
        <f aca="false">VLOOKUP(A1245,Insumos!$A$9:$E$160,4,FALSE())</f>
        <v>M3</v>
      </c>
      <c r="E1245" s="46" t="n">
        <v>0.0098</v>
      </c>
      <c r="F1245" s="47" t="n">
        <f aca="false">VLOOKUP(A1245,Insumos!$A$9:$E$160,5,FALSE())</f>
        <v>107.5</v>
      </c>
      <c r="G1245" s="47" t="n">
        <f aca="false">TRUNC(E1245*F1245,2)</f>
        <v>1.05</v>
      </c>
      <c r="J1245" s="23" t="n">
        <f aca="false">IF(AND(A1245&lt;&gt;"",A1244=""),J1244+1,J1244)</f>
        <v>77</v>
      </c>
      <c r="K1245" s="23" t="str">
        <f aca="false">IF(C1245="M.O.",G1245,"")</f>
        <v/>
      </c>
      <c r="L1245" s="23" t="n">
        <f aca="false">IF(AND(F1245&lt;&gt;"",K1245=""),G1245,"")</f>
        <v>1.05</v>
      </c>
      <c r="M1245" s="23" t="str">
        <f aca="false">IF(AND(E1245="",F1245="",D1245&lt;&gt;""),A1245,"")</f>
        <v/>
      </c>
      <c r="N1245" s="23" t="str">
        <f aca="false">IF(M1245&lt;&gt;"",SUMIF(J1245:J1274,J1245,K1245:K1274),"")</f>
        <v/>
      </c>
      <c r="O1245" s="23" t="str">
        <f aca="false">IF(M1245&lt;&gt;"",SUMIF(J1245:J1274,J1245,L1245:L1274),"")</f>
        <v/>
      </c>
      <c r="Q1245" s="20" t="str">
        <f aca="false">IF(A1245="PREÇO TOTAL (c/ taxa):",G1245,"")</f>
        <v/>
      </c>
      <c r="AC1245" s="22"/>
    </row>
    <row r="1246" customFormat="false" ht="14.05" hidden="false" customHeight="true" outlineLevel="0" collapsed="false">
      <c r="A1246" s="50" t="s">
        <v>229</v>
      </c>
      <c r="B1246" s="50"/>
      <c r="C1246" s="50"/>
      <c r="D1246" s="50"/>
      <c r="E1246" s="50"/>
      <c r="F1246" s="50"/>
      <c r="G1246" s="51" t="n">
        <f aca="false">SUMIF(J1197:J1245,J1246,K1197:K1245)</f>
        <v>26.34</v>
      </c>
      <c r="J1246" s="23" t="n">
        <f aca="false">IF(AND(A1246&lt;&gt;"",A1245=""),J1245+1,J1245)</f>
        <v>77</v>
      </c>
      <c r="K1246" s="23" t="str">
        <f aca="false">IF(C1246="M.O.",G1246,"")</f>
        <v/>
      </c>
      <c r="L1246" s="23" t="str">
        <f aca="false">IF(AND(F1246&lt;&gt;"",K1246=""),G1246,"")</f>
        <v/>
      </c>
      <c r="M1246" s="23" t="str">
        <f aca="false">IF(AND(E1246="",F1246="",D1246&lt;&gt;""),A1246,"")</f>
        <v/>
      </c>
      <c r="N1246" s="23" t="str">
        <f aca="false">IF(M1246&lt;&gt;"",SUMIF(J1246:J1275,J1246,K1246:K1275),"")</f>
        <v/>
      </c>
      <c r="O1246" s="23" t="str">
        <f aca="false">IF(M1246&lt;&gt;"",SUMIF(J1246:J1275,J1246,L1246:L1275),"")</f>
        <v/>
      </c>
      <c r="Q1246" s="20" t="str">
        <f aca="false">IF(A1246="PREÇO TOTAL (c/ taxa):",G1246,"")</f>
        <v/>
      </c>
      <c r="AC1246" s="22"/>
    </row>
    <row r="1247" customFormat="false" ht="14.05" hidden="false" customHeight="true" outlineLevel="0" collapsed="false">
      <c r="A1247" s="50" t="s">
        <v>232</v>
      </c>
      <c r="B1247" s="50"/>
      <c r="C1247" s="50"/>
      <c r="D1247" s="50"/>
      <c r="E1247" s="50"/>
      <c r="F1247" s="50"/>
      <c r="G1247" s="51" t="n">
        <f aca="false">SUMIF(J1198:J1246,J1247,L1198:L1246)</f>
        <v>346.02</v>
      </c>
      <c r="J1247" s="23" t="n">
        <f aca="false">IF(AND(A1247&lt;&gt;"",A1246=""),J1246+1,J1246)</f>
        <v>77</v>
      </c>
      <c r="K1247" s="23" t="str">
        <f aca="false">IF(C1247="M.O.",G1247,"")</f>
        <v/>
      </c>
      <c r="L1247" s="23" t="str">
        <f aca="false">IF(AND(F1247&lt;&gt;"",K1247=""),G1247,"")</f>
        <v/>
      </c>
      <c r="M1247" s="23" t="str">
        <f aca="false">IF(AND(E1247="",F1247="",D1247&lt;&gt;""),A1247,"")</f>
        <v/>
      </c>
      <c r="N1247" s="23" t="str">
        <f aca="false">IF(M1247&lt;&gt;"",SUMIF(J1247:J1276,J1247,K1247:K1276),"")</f>
        <v/>
      </c>
      <c r="O1247" s="23" t="str">
        <f aca="false">IF(M1247&lt;&gt;"",SUMIF(J1247:J1276,J1247,L1247:L1276),"")</f>
        <v/>
      </c>
      <c r="Q1247" s="20" t="str">
        <f aca="false">IF(A1247="PREÇO TOTAL (c/ taxa):",G1247,"")</f>
        <v/>
      </c>
      <c r="AC1247" s="22"/>
    </row>
    <row r="1248" customFormat="false" ht="14.05" hidden="false" customHeight="true" outlineLevel="0" collapsed="false">
      <c r="A1248" s="50" t="s">
        <v>250</v>
      </c>
      <c r="B1248" s="50"/>
      <c r="C1248" s="50"/>
      <c r="D1248" s="50"/>
      <c r="E1248" s="50"/>
      <c r="F1248" s="50"/>
      <c r="G1248" s="51" t="n">
        <f aca="false">SUM(G1246:G1247)</f>
        <v>372.36</v>
      </c>
      <c r="J1248" s="23" t="n">
        <f aca="false">IF(AND(A1248&lt;&gt;"",A1247=""),J1247+1,J1247)</f>
        <v>77</v>
      </c>
      <c r="K1248" s="23" t="str">
        <f aca="false">IF(C1248="M.O.",G1248,"")</f>
        <v/>
      </c>
      <c r="L1248" s="23" t="str">
        <f aca="false">IF(AND(F1248&lt;&gt;"",K1248=""),G1248,"")</f>
        <v/>
      </c>
      <c r="M1248" s="23" t="str">
        <f aca="false">IF(AND(E1248="",F1248="",D1248&lt;&gt;""),A1248,"")</f>
        <v/>
      </c>
      <c r="N1248" s="23" t="str">
        <f aca="false">IF(M1248&lt;&gt;"",SUMIF(J1248:J1277,J1248,K1248:K1277),"")</f>
        <v/>
      </c>
      <c r="O1248" s="23" t="str">
        <f aca="false">IF(M1248&lt;&gt;"",SUMIF(J1248:J1277,J1248,L1248:L1277),"")</f>
        <v/>
      </c>
      <c r="Q1248" s="20" t="str">
        <f aca="false">IF(A1248="PREÇO TOTAL (c/ taxa):",G1248,"")</f>
        <v/>
      </c>
      <c r="AC1248" s="22"/>
    </row>
    <row r="1249" customFormat="false" ht="14.05" hidden="false" customHeight="true" outlineLevel="0" collapsed="false">
      <c r="A1249" s="50" t="s">
        <v>251</v>
      </c>
      <c r="B1249" s="50"/>
      <c r="C1249" s="50"/>
      <c r="D1249" s="50"/>
      <c r="E1249" s="50"/>
      <c r="F1249" s="50"/>
      <c r="G1249" s="51" t="n">
        <v>0</v>
      </c>
      <c r="J1249" s="23" t="n">
        <f aca="false">IF(AND(A1249&lt;&gt;"",A1248=""),J1248+1,J1248)</f>
        <v>77</v>
      </c>
      <c r="K1249" s="23" t="str">
        <f aca="false">IF(C1249="M.O.",G1249,"")</f>
        <v/>
      </c>
      <c r="L1249" s="23" t="str">
        <f aca="false">IF(AND(F1249&lt;&gt;"",K1249=""),G1249,"")</f>
        <v/>
      </c>
      <c r="M1249" s="23" t="str">
        <f aca="false">IF(AND(E1249="",F1249="",D1249&lt;&gt;""),A1249,"")</f>
        <v/>
      </c>
      <c r="N1249" s="23" t="str">
        <f aca="false">IF(M1249&lt;&gt;"",SUMIF(J1249:J1278,J1249,K1249:K1278),"")</f>
        <v/>
      </c>
      <c r="O1249" s="23" t="str">
        <f aca="false">IF(M1249&lt;&gt;"",SUMIF(J1249:J1278,J1249,L1249:L1278),"")</f>
        <v/>
      </c>
      <c r="Q1249" s="20" t="str">
        <f aca="false">IF(A1249="PREÇO TOTAL (c/ taxa):",G1249,"")</f>
        <v/>
      </c>
      <c r="AC1249" s="22"/>
    </row>
    <row r="1250" customFormat="false" ht="14.05" hidden="false" customHeight="true" outlineLevel="0" collapsed="false">
      <c r="A1250" s="50" t="s">
        <v>252</v>
      </c>
      <c r="B1250" s="50"/>
      <c r="C1250" s="50"/>
      <c r="D1250" s="50"/>
      <c r="E1250" s="50"/>
      <c r="F1250" s="50"/>
      <c r="G1250" s="51" t="n">
        <f aca="false">TRUNC(G1248*$G$9,2)</f>
        <v>93.84</v>
      </c>
      <c r="J1250" s="23" t="n">
        <f aca="false">IF(AND(A1250&lt;&gt;"",A1249=""),J1249+1,J1249)</f>
        <v>77</v>
      </c>
      <c r="K1250" s="23" t="str">
        <f aca="false">IF(C1250="M.O.",G1250,"")</f>
        <v/>
      </c>
      <c r="L1250" s="23" t="str">
        <f aca="false">IF(AND(F1250&lt;&gt;"",K1250=""),G1250,"")</f>
        <v/>
      </c>
      <c r="M1250" s="23" t="str">
        <f aca="false">IF(AND(E1250="",F1250="",D1250&lt;&gt;""),A1250,"")</f>
        <v/>
      </c>
      <c r="N1250" s="23" t="str">
        <f aca="false">IF(M1250&lt;&gt;"",SUMIF(J1250:J1279,J1250,K1250:K1279),"")</f>
        <v/>
      </c>
      <c r="O1250" s="23" t="str">
        <f aca="false">IF(M1250&lt;&gt;"",SUMIF(J1250:J1279,J1250,L1250:L1279),"")</f>
        <v/>
      </c>
      <c r="Q1250" s="20" t="str">
        <f aca="false">IF(A1250="PREÇO TOTAL (c/ taxa):",G1250,"")</f>
        <v/>
      </c>
      <c r="AC1250" s="22"/>
    </row>
    <row r="1251" customFormat="false" ht="14.05" hidden="false" customHeight="true" outlineLevel="0" collapsed="false">
      <c r="A1251" s="50" t="s">
        <v>253</v>
      </c>
      <c r="B1251" s="50"/>
      <c r="C1251" s="50"/>
      <c r="D1251" s="50"/>
      <c r="E1251" s="50"/>
      <c r="F1251" s="50"/>
      <c r="G1251" s="51" t="n">
        <v>0</v>
      </c>
      <c r="J1251" s="23" t="n">
        <f aca="false">IF(AND(A1251&lt;&gt;"",A1250=""),J1250+1,J1250)</f>
        <v>77</v>
      </c>
      <c r="K1251" s="23" t="str">
        <f aca="false">IF(C1251="M.O.",G1251,"")</f>
        <v/>
      </c>
      <c r="L1251" s="23" t="str">
        <f aca="false">IF(AND(F1251&lt;&gt;"",K1251=""),G1251,"")</f>
        <v/>
      </c>
      <c r="M1251" s="23" t="str">
        <f aca="false">IF(AND(E1251="",F1251="",D1251&lt;&gt;""),A1251,"")</f>
        <v/>
      </c>
      <c r="N1251" s="23" t="str">
        <f aca="false">IF(M1251&lt;&gt;"",SUMIF(J1251:J1280,J1251,K1251:K1280),"")</f>
        <v/>
      </c>
      <c r="O1251" s="23" t="str">
        <f aca="false">IF(M1251&lt;&gt;"",SUMIF(J1251:J1280,J1251,L1251:L1280),"")</f>
        <v/>
      </c>
      <c r="Q1251" s="20" t="str">
        <f aca="false">IF(A1251="PREÇO TOTAL (c/ taxa):",G1251,"")</f>
        <v/>
      </c>
      <c r="AC1251" s="22"/>
    </row>
    <row r="1252" customFormat="false" ht="14.05" hidden="false" customHeight="true" outlineLevel="0" collapsed="false">
      <c r="A1252" s="50" t="s">
        <v>254</v>
      </c>
      <c r="B1252" s="50"/>
      <c r="C1252" s="50"/>
      <c r="D1252" s="50"/>
      <c r="E1252" s="50"/>
      <c r="F1252" s="50"/>
      <c r="G1252" s="51" t="n">
        <f aca="false">SUM(G1249:G1251)</f>
        <v>93.84</v>
      </c>
      <c r="J1252" s="23" t="n">
        <f aca="false">IF(AND(A1252&lt;&gt;"",A1251=""),J1251+1,J1251)</f>
        <v>77</v>
      </c>
      <c r="K1252" s="23" t="str">
        <f aca="false">IF(C1252="M.O.",G1252,"")</f>
        <v/>
      </c>
      <c r="L1252" s="23" t="str">
        <f aca="false">IF(AND(F1252&lt;&gt;"",K1252=""),G1252,"")</f>
        <v/>
      </c>
      <c r="M1252" s="23" t="str">
        <f aca="false">IF(AND(E1252="",F1252="",D1252&lt;&gt;""),A1252,"")</f>
        <v/>
      </c>
      <c r="N1252" s="23" t="str">
        <f aca="false">IF(M1252&lt;&gt;"",SUMIF(J1252:J1281,J1252,K1252:K1281),"")</f>
        <v/>
      </c>
      <c r="O1252" s="23" t="str">
        <f aca="false">IF(M1252&lt;&gt;"",SUMIF(J1252:J1281,J1252,L1252:L1281),"")</f>
        <v/>
      </c>
      <c r="Q1252" s="20" t="str">
        <f aca="false">IF(A1252="PREÇO TOTAL (c/ taxa):",G1252,"")</f>
        <v/>
      </c>
      <c r="AC1252" s="22"/>
    </row>
    <row r="1253" customFormat="false" ht="14.05" hidden="false" customHeight="true" outlineLevel="0" collapsed="false">
      <c r="A1253" s="50" t="s">
        <v>256</v>
      </c>
      <c r="B1253" s="50"/>
      <c r="C1253" s="50"/>
      <c r="D1253" s="50"/>
      <c r="E1253" s="50"/>
      <c r="F1253" s="50"/>
      <c r="G1253" s="51" t="n">
        <f aca="false">G1248+G1252</f>
        <v>466.2</v>
      </c>
      <c r="J1253" s="23" t="n">
        <f aca="false">IF(AND(A1253&lt;&gt;"",A1252=""),J1252+1,J1252)</f>
        <v>77</v>
      </c>
      <c r="K1253" s="23" t="str">
        <f aca="false">IF(C1253="M.O.",G1253,"")</f>
        <v/>
      </c>
      <c r="L1253" s="23" t="str">
        <f aca="false">IF(AND(F1253&lt;&gt;"",K1253=""),G1253,"")</f>
        <v/>
      </c>
      <c r="M1253" s="23" t="str">
        <f aca="false">IF(AND(E1253="",F1253="",D1253&lt;&gt;""),A1253,"")</f>
        <v/>
      </c>
      <c r="N1253" s="23" t="str">
        <f aca="false">IF(M1253&lt;&gt;"",SUMIF(J1253:J1282,J1253,K1253:K1282),"")</f>
        <v/>
      </c>
      <c r="O1253" s="23" t="str">
        <f aca="false">IF(M1253&lt;&gt;"",SUMIF(J1253:J1282,J1253,L1253:L1282),"")</f>
        <v/>
      </c>
      <c r="Q1253" s="20" t="str">
        <f aca="false">IF(A1253="PREÇO TOTAL (c/ taxa):",G1253,"")</f>
        <v/>
      </c>
      <c r="AC1253" s="22"/>
    </row>
    <row r="1254" customFormat="false" ht="14.05" hidden="false" customHeight="true" outlineLevel="0" collapsed="false">
      <c r="A1254" s="50" t="s">
        <v>257</v>
      </c>
      <c r="B1254" s="50"/>
      <c r="C1254" s="50"/>
      <c r="D1254" s="50"/>
      <c r="E1254" s="50"/>
      <c r="F1254" s="50"/>
      <c r="G1254" s="51" t="n">
        <v>3</v>
      </c>
      <c r="J1254" s="23" t="n">
        <f aca="false">IF(AND(A1254&lt;&gt;"",A1253=""),J1253+1,J1253)</f>
        <v>77</v>
      </c>
      <c r="K1254" s="23" t="str">
        <f aca="false">IF(C1254="M.O.",G1254,"")</f>
        <v/>
      </c>
      <c r="L1254" s="23" t="str">
        <f aca="false">IF(AND(F1254&lt;&gt;"",K1254=""),G1254,"")</f>
        <v/>
      </c>
      <c r="M1254" s="23" t="str">
        <f aca="false">IF(AND(E1254="",F1254="",D1254&lt;&gt;""),A1254,"")</f>
        <v/>
      </c>
      <c r="N1254" s="23" t="str">
        <f aca="false">IF(M1254&lt;&gt;"",SUMIF(J1254:J1283,J1254,K1254:K1283),"")</f>
        <v/>
      </c>
      <c r="O1254" s="23" t="str">
        <f aca="false">IF(M1254&lt;&gt;"",SUMIF(J1254:J1283,J1254,L1254:L1283),"")</f>
        <v/>
      </c>
      <c r="Q1254" s="20" t="str">
        <f aca="false">IF(A1254="PREÇO TOTAL (c/ taxa):",G1254,"")</f>
        <v/>
      </c>
      <c r="AC1254" s="22"/>
    </row>
    <row r="1255" customFormat="false" ht="14.05" hidden="false" customHeight="true" outlineLevel="0" collapsed="false">
      <c r="A1255" s="50" t="s">
        <v>258</v>
      </c>
      <c r="B1255" s="50"/>
      <c r="C1255" s="50"/>
      <c r="D1255" s="50"/>
      <c r="E1255" s="50"/>
      <c r="F1255" s="50"/>
      <c r="G1255" s="51" t="n">
        <f aca="false">TRUNC(G1254*G1253,2)</f>
        <v>1398.6</v>
      </c>
      <c r="J1255" s="23" t="n">
        <f aca="false">IF(AND(A1255&lt;&gt;"",A1254=""),J1254+1,J1254)</f>
        <v>77</v>
      </c>
      <c r="K1255" s="23" t="str">
        <f aca="false">IF(C1255="M.O.",G1255,"")</f>
        <v/>
      </c>
      <c r="L1255" s="23" t="str">
        <f aca="false">IF(AND(F1255&lt;&gt;"",K1255=""),G1255,"")</f>
        <v/>
      </c>
      <c r="M1255" s="23" t="str">
        <f aca="false">IF(AND(E1255="",F1255="",D1255&lt;&gt;""),A1255,"")</f>
        <v/>
      </c>
      <c r="N1255" s="23" t="str">
        <f aca="false">IF(M1255&lt;&gt;"",SUMIF(J1255:J1284,J1255,K1255:K1284),"")</f>
        <v/>
      </c>
      <c r="O1255" s="23" t="str">
        <f aca="false">IF(M1255&lt;&gt;"",SUMIF(J1255:J1284,J1255,L1255:L1284),"")</f>
        <v/>
      </c>
      <c r="Q1255" s="20" t="n">
        <f aca="false">IF(A1255="PREÇO TOTAL (c/ taxa):",G1255,"")</f>
        <v>1398.6</v>
      </c>
      <c r="AC1255" s="22"/>
    </row>
    <row r="1256" customFormat="false" ht="14.05" hidden="false" customHeight="true" outlineLevel="0" collapsed="false">
      <c r="A1256" s="52"/>
      <c r="B1256" s="52"/>
      <c r="C1256" s="52"/>
      <c r="D1256" s="52"/>
      <c r="E1256" s="52"/>
      <c r="F1256" s="52"/>
      <c r="G1256" s="52"/>
      <c r="J1256" s="23" t="n">
        <f aca="false">IF(AND(A1256&lt;&gt;"",A1255=""),J1255+1,J1255)</f>
        <v>77</v>
      </c>
      <c r="K1256" s="23" t="str">
        <f aca="false">IF(C1256="M.O.",G1256,"")</f>
        <v/>
      </c>
      <c r="L1256" s="23" t="str">
        <f aca="false">IF(AND(F1256&lt;&gt;"",K1256=""),G1256,"")</f>
        <v/>
      </c>
      <c r="M1256" s="23" t="str">
        <f aca="false">IF(AND(E1256="",F1256="",D1256&lt;&gt;""),A1256,"")</f>
        <v/>
      </c>
      <c r="N1256" s="23" t="str">
        <f aca="false">IF(M1256&lt;&gt;"",SUMIF(J1256:J1285,J1256,K1256:K1285),"")</f>
        <v/>
      </c>
      <c r="O1256" s="23" t="str">
        <f aca="false">IF(M1256&lt;&gt;"",SUMIF(J1256:J1285,J1256,L1256:L1285),"")</f>
        <v/>
      </c>
      <c r="Q1256" s="20" t="str">
        <f aca="false">IF(A1256="PREÇO TOTAL (c/ taxa):",G1256,"")</f>
        <v/>
      </c>
      <c r="AC1256" s="22"/>
    </row>
    <row r="1257" customFormat="false" ht="25.35" hidden="false" customHeight="true" outlineLevel="0" collapsed="false">
      <c r="A1257" s="44" t="s">
        <v>447</v>
      </c>
      <c r="B1257" s="44" t="s">
        <v>448</v>
      </c>
      <c r="C1257" s="45" t="s">
        <v>248</v>
      </c>
      <c r="D1257" s="45" t="s">
        <v>249</v>
      </c>
      <c r="E1257" s="46"/>
      <c r="F1257" s="47"/>
      <c r="G1257" s="47"/>
      <c r="J1257" s="23" t="n">
        <f aca="false">IF(AND(A1257&lt;&gt;"",A1256=""),J1256+1,J1256)</f>
        <v>78</v>
      </c>
      <c r="K1257" s="23" t="str">
        <f aca="false">IF(C1257="M.O.",G1257,"")</f>
        <v/>
      </c>
      <c r="L1257" s="23" t="str">
        <f aca="false">IF(AND(F1257&lt;&gt;"",K1257=""),G1257,"")</f>
        <v/>
      </c>
      <c r="M1257" s="23" t="str">
        <f aca="false">IF(AND(E1257="",F1257="",D1257&lt;&gt;""),A1257,"")</f>
        <v>07.01.02</v>
      </c>
      <c r="N1257" s="23" t="n">
        <f aca="false">IF(M1257&lt;&gt;"",SUMIF(J1257:J1286,J1257,K1257:K1286),"")</f>
        <v>18.81</v>
      </c>
      <c r="O1257" s="23" t="n">
        <f aca="false">IF(M1257&lt;&gt;"",SUMIF(J1257:J1286,J1257,L1257:L1286),"")</f>
        <v>18.56</v>
      </c>
      <c r="Q1257" s="20" t="str">
        <f aca="false">IF(A1257="PREÇO TOTAL (c/ taxa):",G1257,"")</f>
        <v/>
      </c>
      <c r="AC1257" s="22"/>
    </row>
    <row r="1258" customFormat="false" ht="14.05" hidden="false" customHeight="true" outlineLevel="0" collapsed="false">
      <c r="A1258" s="13" t="n">
        <v>1106</v>
      </c>
      <c r="B1258" s="48" t="str">
        <f aca="false">VLOOKUP(A1258,Insumos!$A$9:$E$160,2,FALSE())</f>
        <v>CAL HIDRATADA, DE 1A. QUALIDADE, PARA ARGAMASSA</v>
      </c>
      <c r="C1258" s="49" t="str">
        <f aca="false">VLOOKUP(A1258,Insumos!$A$9:$E$160,3,FALSE())</f>
        <v>MAT.</v>
      </c>
      <c r="D1258" s="49" t="str">
        <f aca="false">VLOOKUP(A1258,Insumos!$A$9:$E$160,4,FALSE())</f>
        <v>KG</v>
      </c>
      <c r="E1258" s="46" t="n">
        <v>0.6</v>
      </c>
      <c r="F1258" s="47" t="n">
        <f aca="false">VLOOKUP(A1258,Insumos!$A$9:$E$160,5,FALSE())</f>
        <v>1.35</v>
      </c>
      <c r="G1258" s="47" t="n">
        <f aca="false">TRUNC(E1258*F1258,2)</f>
        <v>0.81</v>
      </c>
      <c r="J1258" s="23" t="n">
        <f aca="false">IF(AND(A1258&lt;&gt;"",A1257=""),J1257+1,J1257)</f>
        <v>78</v>
      </c>
      <c r="K1258" s="23" t="str">
        <f aca="false">IF(C1258="M.O.",G1258,"")</f>
        <v/>
      </c>
      <c r="L1258" s="23" t="n">
        <f aca="false">IF(AND(F1258&lt;&gt;"",K1258=""),G1258,"")</f>
        <v>0.81</v>
      </c>
      <c r="M1258" s="23" t="str">
        <f aca="false">IF(AND(E1258="",F1258="",D1258&lt;&gt;""),A1258,"")</f>
        <v/>
      </c>
      <c r="N1258" s="23" t="str">
        <f aca="false">IF(M1258&lt;&gt;"",SUMIF(J1258:J1287,J1258,K1258:K1287),"")</f>
        <v/>
      </c>
      <c r="O1258" s="23" t="str">
        <f aca="false">IF(M1258&lt;&gt;"",SUMIF(J1258:J1287,J1258,L1258:L1287),"")</f>
        <v/>
      </c>
      <c r="Q1258" s="20" t="str">
        <f aca="false">IF(A1258="PREÇO TOTAL (c/ taxa):",G1258,"")</f>
        <v/>
      </c>
      <c r="AC1258" s="22"/>
    </row>
    <row r="1259" customFormat="false" ht="14.05" hidden="false" customHeight="true" outlineLevel="0" collapsed="false">
      <c r="A1259" s="13" t="n">
        <v>1213</v>
      </c>
      <c r="B1259" s="48" t="str">
        <f aca="false">VLOOKUP(A1259,Insumos!$A$9:$E$160,2,FALSE())</f>
        <v>CARPINTEIRO DE FORMAS</v>
      </c>
      <c r="C1259" s="49" t="str">
        <f aca="false">VLOOKUP(A1259,Insumos!$A$9:$E$160,3,FALSE())</f>
        <v>M.O.</v>
      </c>
      <c r="D1259" s="49" t="str">
        <f aca="false">VLOOKUP(A1259,Insumos!$A$9:$E$160,4,FALSE())</f>
        <v>H</v>
      </c>
      <c r="E1259" s="46" t="n">
        <v>0.8</v>
      </c>
      <c r="F1259" s="47" t="n">
        <f aca="false">VLOOKUP(A1259,Insumos!$A$9:$E$160,5,FALSE())</f>
        <v>10.44</v>
      </c>
      <c r="G1259" s="47" t="n">
        <f aca="false">TRUNC(E1259*F1259,2)</f>
        <v>8.35</v>
      </c>
      <c r="J1259" s="23" t="n">
        <f aca="false">IF(AND(A1259&lt;&gt;"",A1258=""),J1258+1,J1258)</f>
        <v>78</v>
      </c>
      <c r="K1259" s="23" t="n">
        <f aca="false">IF(C1259="M.O.",G1259,"")</f>
        <v>8.35</v>
      </c>
      <c r="L1259" s="23" t="str">
        <f aca="false">IF(AND(F1259&lt;&gt;"",K1259=""),G1259,"")</f>
        <v/>
      </c>
      <c r="M1259" s="23" t="str">
        <f aca="false">IF(AND(E1259="",F1259="",D1259&lt;&gt;""),A1259,"")</f>
        <v/>
      </c>
      <c r="N1259" s="23" t="str">
        <f aca="false">IF(M1259&lt;&gt;"",SUMIF(J1259:J1288,J1259,K1259:K1288),"")</f>
        <v/>
      </c>
      <c r="O1259" s="23" t="str">
        <f aca="false">IF(M1259&lt;&gt;"",SUMIF(J1259:J1288,J1259,L1259:L1288),"")</f>
        <v/>
      </c>
      <c r="Q1259" s="20" t="str">
        <f aca="false">IF(A1259="PREÇO TOTAL (c/ taxa):",G1259,"")</f>
        <v/>
      </c>
      <c r="AC1259" s="22"/>
    </row>
    <row r="1260" customFormat="false" ht="25.35" hidden="false" customHeight="true" outlineLevel="0" collapsed="false">
      <c r="A1260" s="13" t="n">
        <v>1351</v>
      </c>
      <c r="B1260" s="48" t="str">
        <f aca="false">VLOOKUP(A1260,Insumos!$A$9:$E$160,2,FALSE())</f>
        <v>CHAPA MADEIRA COMPENSADA RESINADA 2,2 X 1,1M X 6MM P/ FORMA CONCRETO</v>
      </c>
      <c r="C1260" s="49" t="str">
        <f aca="false">VLOOKUP(A1260,Insumos!$A$9:$E$160,3,FALSE())</f>
        <v>MAT.</v>
      </c>
      <c r="D1260" s="49" t="str">
        <f aca="false">VLOOKUP(A1260,Insumos!$A$9:$E$160,4,FALSE())</f>
        <v>UN</v>
      </c>
      <c r="E1260" s="46" t="n">
        <v>0.2272727</v>
      </c>
      <c r="F1260" s="47" t="n">
        <f aca="false">VLOOKUP(A1260,Insumos!$A$9:$E$160,5,FALSE())</f>
        <v>36.75</v>
      </c>
      <c r="G1260" s="47" t="n">
        <f aca="false">TRUNC(E1260*F1260,2)</f>
        <v>8.35</v>
      </c>
      <c r="J1260" s="23" t="n">
        <f aca="false">IF(AND(A1260&lt;&gt;"",A1259=""),J1259+1,J1259)</f>
        <v>78</v>
      </c>
      <c r="K1260" s="23" t="str">
        <f aca="false">IF(C1260="M.O.",G1260,"")</f>
        <v/>
      </c>
      <c r="L1260" s="23" t="n">
        <f aca="false">IF(AND(F1260&lt;&gt;"",K1260=""),G1260,"")</f>
        <v>8.35</v>
      </c>
      <c r="M1260" s="23" t="str">
        <f aca="false">IF(AND(E1260="",F1260="",D1260&lt;&gt;""),A1260,"")</f>
        <v/>
      </c>
      <c r="N1260" s="23" t="str">
        <f aca="false">IF(M1260&lt;&gt;"",SUMIF(J1260:J1288,J1260,K1260:K1288),"")</f>
        <v/>
      </c>
      <c r="O1260" s="23" t="str">
        <f aca="false">IF(M1260&lt;&gt;"",SUMIF(J1260:J1288,J1260,L1260:L1288),"")</f>
        <v/>
      </c>
      <c r="Q1260" s="20" t="str">
        <f aca="false">IF(A1260="PREÇO TOTAL (c/ taxa):",G1260,"")</f>
        <v/>
      </c>
      <c r="AC1260" s="22"/>
    </row>
    <row r="1261" customFormat="false" ht="25.35" hidden="false" customHeight="true" outlineLevel="0" collapsed="false">
      <c r="A1261" s="13" t="n">
        <v>4493</v>
      </c>
      <c r="B1261" s="48" t="str">
        <f aca="false">VLOOKUP(A1261,Insumos!$A$9:$E$160,2,FALSE())</f>
        <v>PECA DE MADEIRA 2A QUALIDADE 7,5 X 7,5CM NAO APARELHADA</v>
      </c>
      <c r="C1261" s="49" t="str">
        <f aca="false">VLOOKUP(A1261,Insumos!$A$9:$E$160,3,FALSE())</f>
        <v>MAT.</v>
      </c>
      <c r="D1261" s="49" t="str">
        <f aca="false">VLOOKUP(A1261,Insumos!$A$9:$E$160,4,FALSE())</f>
        <v>M</v>
      </c>
      <c r="E1261" s="46" t="n">
        <v>1.58</v>
      </c>
      <c r="F1261" s="47" t="n">
        <f aca="false">VLOOKUP(A1261,Insumos!$A$9:$E$160,5,FALSE())</f>
        <v>4.99</v>
      </c>
      <c r="G1261" s="47" t="n">
        <f aca="false">TRUNC(E1261*F1261,2)</f>
        <v>7.88</v>
      </c>
      <c r="J1261" s="23" t="n">
        <f aca="false">IF(AND(A1261&lt;&gt;"",A1260=""),J1260+1,J1260)</f>
        <v>78</v>
      </c>
      <c r="K1261" s="23" t="str">
        <f aca="false">IF(C1261="M.O.",G1261,"")</f>
        <v/>
      </c>
      <c r="L1261" s="23" t="n">
        <f aca="false">IF(AND(F1261&lt;&gt;"",K1261=""),G1261,"")</f>
        <v>7.88</v>
      </c>
      <c r="M1261" s="23" t="str">
        <f aca="false">IF(AND(E1261="",F1261="",D1261&lt;&gt;""),A1261,"")</f>
        <v/>
      </c>
      <c r="N1261" s="23" t="str">
        <f aca="false">IF(M1261&lt;&gt;"",SUMIF(J1261:J1304,J1261,K1261:K1304),"")</f>
        <v/>
      </c>
      <c r="O1261" s="23" t="str">
        <f aca="false">IF(M1261&lt;&gt;"",SUMIF(J1261:J1304,J1261,L1261:L1304),"")</f>
        <v/>
      </c>
      <c r="Q1261" s="20" t="str">
        <f aca="false">IF(A1261="PREÇO TOTAL (c/ taxa):",G1261,"")</f>
        <v/>
      </c>
      <c r="AC1261" s="22"/>
    </row>
    <row r="1262" customFormat="false" ht="14.05" hidden="false" customHeight="true" outlineLevel="0" collapsed="false">
      <c r="A1262" s="13" t="n">
        <v>4783</v>
      </c>
      <c r="B1262" s="48" t="str">
        <f aca="false">VLOOKUP(A1262,Insumos!$A$9:$E$160,2,FALSE())</f>
        <v>PINTOR</v>
      </c>
      <c r="C1262" s="49" t="str">
        <f aca="false">VLOOKUP(A1262,Insumos!$A$9:$E$160,3,FALSE())</f>
        <v>M.O.</v>
      </c>
      <c r="D1262" s="49" t="str">
        <f aca="false">VLOOKUP(A1262,Insumos!$A$9:$E$160,4,FALSE())</f>
        <v>H</v>
      </c>
      <c r="E1262" s="46" t="n">
        <v>0.3</v>
      </c>
      <c r="F1262" s="47" t="n">
        <f aca="false">VLOOKUP(A1262,Insumos!$A$9:$E$160,5,FALSE())</f>
        <v>10.44</v>
      </c>
      <c r="G1262" s="47" t="n">
        <f aca="false">TRUNC(E1262*F1262,2)</f>
        <v>3.13</v>
      </c>
      <c r="J1262" s="23" t="n">
        <f aca="false">IF(AND(A1262&lt;&gt;"",A1261=""),J1261+1,J1261)</f>
        <v>78</v>
      </c>
      <c r="K1262" s="23" t="n">
        <f aca="false">IF(C1262="M.O.",G1262,"")</f>
        <v>3.13</v>
      </c>
      <c r="L1262" s="23" t="str">
        <f aca="false">IF(AND(F1262&lt;&gt;"",K1262=""),G1262,"")</f>
        <v/>
      </c>
      <c r="M1262" s="23" t="str">
        <f aca="false">IF(AND(E1262="",F1262="",D1262&lt;&gt;""),A1262,"")</f>
        <v/>
      </c>
      <c r="N1262" s="23" t="str">
        <f aca="false">IF(M1262&lt;&gt;"",SUMIF(J1262:J1305,J1262,K1262:K1305),"")</f>
        <v/>
      </c>
      <c r="O1262" s="23" t="str">
        <f aca="false">IF(M1262&lt;&gt;"",SUMIF(J1262:J1305,J1262,L1262:L1305),"")</f>
        <v/>
      </c>
      <c r="Q1262" s="20" t="str">
        <f aca="false">IF(A1262="PREÇO TOTAL (c/ taxa):",G1262,"")</f>
        <v/>
      </c>
      <c r="AC1262" s="22"/>
    </row>
    <row r="1263" customFormat="false" ht="14.05" hidden="false" customHeight="true" outlineLevel="0" collapsed="false">
      <c r="A1263" s="13" t="n">
        <v>5061</v>
      </c>
      <c r="B1263" s="48" t="str">
        <f aca="false">VLOOKUP(A1263,Insumos!$A$9:$E$160,2,FALSE())</f>
        <v>PREGO DE ACO 18 X 27</v>
      </c>
      <c r="C1263" s="49" t="str">
        <f aca="false">VLOOKUP(A1263,Insumos!$A$9:$E$160,3,FALSE())</f>
        <v>MAT.</v>
      </c>
      <c r="D1263" s="49" t="str">
        <f aca="false">VLOOKUP(A1263,Insumos!$A$9:$E$160,4,FALSE())</f>
        <v>KG</v>
      </c>
      <c r="E1263" s="46" t="n">
        <v>0.15</v>
      </c>
      <c r="F1263" s="47" t="n">
        <f aca="false">VLOOKUP(A1263,Insumos!$A$9:$E$160,5,FALSE())</f>
        <v>8</v>
      </c>
      <c r="G1263" s="47" t="n">
        <f aca="false">TRUNC(E1263*F1263,2)</f>
        <v>1.2</v>
      </c>
      <c r="J1263" s="23" t="n">
        <f aca="false">IF(AND(A1263&lt;&gt;"",A1262=""),J1262+1,J1262)</f>
        <v>78</v>
      </c>
      <c r="K1263" s="23" t="str">
        <f aca="false">IF(C1263="M.O.",G1263,"")</f>
        <v/>
      </c>
      <c r="L1263" s="23" t="n">
        <f aca="false">IF(AND(F1263&lt;&gt;"",K1263=""),G1263,"")</f>
        <v>1.2</v>
      </c>
      <c r="M1263" s="23" t="str">
        <f aca="false">IF(AND(E1263="",F1263="",D1263&lt;&gt;""),A1263,"")</f>
        <v/>
      </c>
      <c r="N1263" s="23" t="str">
        <f aca="false">IF(M1263&lt;&gt;"",SUMIF(J1263:J1306,J1263,K1263:K1306),"")</f>
        <v/>
      </c>
      <c r="O1263" s="23" t="str">
        <f aca="false">IF(M1263&lt;&gt;"",SUMIF(J1263:J1306,J1263,L1263:L1306),"")</f>
        <v/>
      </c>
      <c r="Q1263" s="20" t="str">
        <f aca="false">IF(A1263="PREÇO TOTAL (c/ taxa):",G1263,"")</f>
        <v/>
      </c>
      <c r="AC1263" s="22"/>
    </row>
    <row r="1264" customFormat="false" ht="14.05" hidden="false" customHeight="true" outlineLevel="0" collapsed="false">
      <c r="A1264" s="13" t="n">
        <v>5333</v>
      </c>
      <c r="B1264" s="48" t="str">
        <f aca="false">VLOOKUP(A1264,Insumos!$A$9:$E$160,2,FALSE())</f>
        <v>OLEO DE LINHACA</v>
      </c>
      <c r="C1264" s="49" t="str">
        <f aca="false">VLOOKUP(A1264,Insumos!$A$9:$E$160,3,FALSE())</f>
        <v>MAT.</v>
      </c>
      <c r="D1264" s="49" t="str">
        <f aca="false">VLOOKUP(A1264,Insumos!$A$9:$E$160,4,FALSE())</f>
        <v>L</v>
      </c>
      <c r="E1264" s="46" t="n">
        <v>0.022</v>
      </c>
      <c r="F1264" s="47" t="n">
        <f aca="false">VLOOKUP(A1264,Insumos!$A$9:$E$160,5,FALSE())</f>
        <v>14.59</v>
      </c>
      <c r="G1264" s="47" t="n">
        <f aca="false">TRUNC(E1264*F1264,2)</f>
        <v>0.32</v>
      </c>
      <c r="J1264" s="23" t="n">
        <f aca="false">IF(AND(A1264&lt;&gt;"",A1263=""),J1263+1,J1263)</f>
        <v>78</v>
      </c>
      <c r="K1264" s="23" t="str">
        <f aca="false">IF(C1264="M.O.",G1264,"")</f>
        <v/>
      </c>
      <c r="L1264" s="23" t="n">
        <f aca="false">IF(AND(F1264&lt;&gt;"",K1264=""),G1264,"")</f>
        <v>0.32</v>
      </c>
      <c r="M1264" s="23" t="str">
        <f aca="false">IF(AND(E1264="",F1264="",D1264&lt;&gt;""),A1264,"")</f>
        <v/>
      </c>
      <c r="N1264" s="23" t="str">
        <f aca="false">IF(M1264&lt;&gt;"",SUMIF(J1264:J1307,J1264,K1264:K1307),"")</f>
        <v/>
      </c>
      <c r="O1264" s="23" t="str">
        <f aca="false">IF(M1264&lt;&gt;"",SUMIF(J1264:J1307,J1264,L1264:L1307),"")</f>
        <v/>
      </c>
      <c r="Q1264" s="20" t="str">
        <f aca="false">IF(A1264="PREÇO TOTAL (c/ taxa):",G1264,"")</f>
        <v/>
      </c>
      <c r="AC1264" s="22"/>
    </row>
    <row r="1265" customFormat="false" ht="14.05" hidden="false" customHeight="true" outlineLevel="0" collapsed="false">
      <c r="A1265" s="13" t="n">
        <v>6111</v>
      </c>
      <c r="B1265" s="48" t="str">
        <f aca="false">VLOOKUP(A1265,Insumos!$A$9:$E$160,2,FALSE())</f>
        <v>SERVENTE</v>
      </c>
      <c r="C1265" s="49" t="str">
        <f aca="false">VLOOKUP(A1265,Insumos!$A$9:$E$160,3,FALSE())</f>
        <v>M.O.</v>
      </c>
      <c r="D1265" s="49" t="str">
        <f aca="false">VLOOKUP(A1265,Insumos!$A$9:$E$160,4,FALSE())</f>
        <v>H</v>
      </c>
      <c r="E1265" s="46" t="n">
        <v>0.95</v>
      </c>
      <c r="F1265" s="47" t="n">
        <f aca="false">VLOOKUP(A1265,Insumos!$A$9:$E$160,5,FALSE())</f>
        <v>7.72</v>
      </c>
      <c r="G1265" s="47" t="n">
        <f aca="false">TRUNC(E1265*F1265,2)</f>
        <v>7.33</v>
      </c>
      <c r="J1265" s="23" t="n">
        <f aca="false">IF(AND(A1265&lt;&gt;"",A1264=""),J1264+1,J1264)</f>
        <v>78</v>
      </c>
      <c r="K1265" s="23" t="n">
        <f aca="false">IF(C1265="M.O.",G1265,"")</f>
        <v>7.33</v>
      </c>
      <c r="L1265" s="23" t="str">
        <f aca="false">IF(AND(F1265&lt;&gt;"",K1265=""),G1265,"")</f>
        <v/>
      </c>
      <c r="M1265" s="23" t="str">
        <f aca="false">IF(AND(E1265="",F1265="",D1265&lt;&gt;""),A1265,"")</f>
        <v/>
      </c>
      <c r="N1265" s="23" t="str">
        <f aca="false">IF(M1265&lt;&gt;"",SUMIF(J1265:J1308,J1265,K1265:K1308),"")</f>
        <v/>
      </c>
      <c r="O1265" s="23" t="str">
        <f aca="false">IF(M1265&lt;&gt;"",SUMIF(J1265:J1308,J1265,L1265:L1308),"")</f>
        <v/>
      </c>
      <c r="Q1265" s="20" t="str">
        <f aca="false">IF(A1265="PREÇO TOTAL (c/ taxa):",G1265,"")</f>
        <v/>
      </c>
      <c r="AC1265" s="22"/>
    </row>
    <row r="1266" customFormat="false" ht="14.05" hidden="false" customHeight="true" outlineLevel="0" collapsed="false">
      <c r="A1266" s="50" t="s">
        <v>229</v>
      </c>
      <c r="B1266" s="50"/>
      <c r="C1266" s="50"/>
      <c r="D1266" s="50"/>
      <c r="E1266" s="50"/>
      <c r="F1266" s="50"/>
      <c r="G1266" s="51" t="n">
        <f aca="false">SUMIF(J1217:J1265,J1266,K1217:K1265)</f>
        <v>18.81</v>
      </c>
      <c r="J1266" s="23" t="n">
        <f aca="false">IF(AND(A1266&lt;&gt;"",A1265=""),J1265+1,J1265)</f>
        <v>78</v>
      </c>
      <c r="K1266" s="23" t="str">
        <f aca="false">IF(C1266="M.O.",G1266,"")</f>
        <v/>
      </c>
      <c r="L1266" s="23" t="str">
        <f aca="false">IF(AND(F1266&lt;&gt;"",K1266=""),G1266,"")</f>
        <v/>
      </c>
      <c r="M1266" s="23" t="str">
        <f aca="false">IF(AND(E1266="",F1266="",D1266&lt;&gt;""),A1266,"")</f>
        <v/>
      </c>
      <c r="N1266" s="23" t="str">
        <f aca="false">IF(M1266&lt;&gt;"",SUMIF(J1266:J1309,J1266,K1266:K1309),"")</f>
        <v/>
      </c>
      <c r="O1266" s="23" t="str">
        <f aca="false">IF(M1266&lt;&gt;"",SUMIF(J1266:J1309,J1266,L1266:L1309),"")</f>
        <v/>
      </c>
      <c r="Q1266" s="20" t="str">
        <f aca="false">IF(A1266="PREÇO TOTAL (c/ taxa):",G1266,"")</f>
        <v/>
      </c>
      <c r="AC1266" s="22"/>
    </row>
    <row r="1267" customFormat="false" ht="14.05" hidden="false" customHeight="true" outlineLevel="0" collapsed="false">
      <c r="A1267" s="50" t="s">
        <v>232</v>
      </c>
      <c r="B1267" s="50"/>
      <c r="C1267" s="50"/>
      <c r="D1267" s="50"/>
      <c r="E1267" s="50"/>
      <c r="F1267" s="50"/>
      <c r="G1267" s="51" t="n">
        <f aca="false">SUMIF(J1218:J1266,J1267,L1218:L1266)</f>
        <v>18.56</v>
      </c>
      <c r="J1267" s="23" t="n">
        <f aca="false">IF(AND(A1267&lt;&gt;"",A1266=""),J1266+1,J1266)</f>
        <v>78</v>
      </c>
      <c r="K1267" s="23" t="str">
        <f aca="false">IF(C1267="M.O.",G1267,"")</f>
        <v/>
      </c>
      <c r="L1267" s="23" t="str">
        <f aca="false">IF(AND(F1267&lt;&gt;"",K1267=""),G1267,"")</f>
        <v/>
      </c>
      <c r="M1267" s="23" t="str">
        <f aca="false">IF(AND(E1267="",F1267="",D1267&lt;&gt;""),A1267,"")</f>
        <v/>
      </c>
      <c r="N1267" s="23" t="str">
        <f aca="false">IF(M1267&lt;&gt;"",SUMIF(J1267:J1310,J1267,K1267:K1310),"")</f>
        <v/>
      </c>
      <c r="O1267" s="23" t="str">
        <f aca="false">IF(M1267&lt;&gt;"",SUMIF(J1267:J1310,J1267,L1267:L1310),"")</f>
        <v/>
      </c>
      <c r="Q1267" s="20" t="str">
        <f aca="false">IF(A1267="PREÇO TOTAL (c/ taxa):",G1267,"")</f>
        <v/>
      </c>
      <c r="AC1267" s="22"/>
    </row>
    <row r="1268" customFormat="false" ht="14.05" hidden="false" customHeight="true" outlineLevel="0" collapsed="false">
      <c r="A1268" s="50" t="s">
        <v>250</v>
      </c>
      <c r="B1268" s="50"/>
      <c r="C1268" s="50"/>
      <c r="D1268" s="50"/>
      <c r="E1268" s="50"/>
      <c r="F1268" s="50"/>
      <c r="G1268" s="51" t="n">
        <f aca="false">SUM(G1266:G1267)</f>
        <v>37.37</v>
      </c>
      <c r="J1268" s="23" t="n">
        <f aca="false">IF(AND(A1268&lt;&gt;"",A1267=""),J1267+1,J1267)</f>
        <v>78</v>
      </c>
      <c r="K1268" s="23" t="str">
        <f aca="false">IF(C1268="M.O.",G1268,"")</f>
        <v/>
      </c>
      <c r="L1268" s="23" t="str">
        <f aca="false">IF(AND(F1268&lt;&gt;"",K1268=""),G1268,"")</f>
        <v/>
      </c>
      <c r="M1268" s="23" t="str">
        <f aca="false">IF(AND(E1268="",F1268="",D1268&lt;&gt;""),A1268,"")</f>
        <v/>
      </c>
      <c r="N1268" s="23" t="str">
        <f aca="false">IF(M1268&lt;&gt;"",SUMIF(J1268:J1311,J1268,K1268:K1311),"")</f>
        <v/>
      </c>
      <c r="O1268" s="23" t="str">
        <f aca="false">IF(M1268&lt;&gt;"",SUMIF(J1268:J1311,J1268,L1268:L1311),"")</f>
        <v/>
      </c>
      <c r="Q1268" s="20" t="str">
        <f aca="false">IF(A1268="PREÇO TOTAL (c/ taxa):",G1268,"")</f>
        <v/>
      </c>
      <c r="AC1268" s="22"/>
    </row>
    <row r="1269" customFormat="false" ht="14.05" hidden="false" customHeight="true" outlineLevel="0" collapsed="false">
      <c r="A1269" s="50" t="s">
        <v>251</v>
      </c>
      <c r="B1269" s="50"/>
      <c r="C1269" s="50"/>
      <c r="D1269" s="50"/>
      <c r="E1269" s="50"/>
      <c r="F1269" s="50"/>
      <c r="G1269" s="51" t="n">
        <v>0</v>
      </c>
      <c r="J1269" s="23" t="n">
        <f aca="false">IF(AND(A1269&lt;&gt;"",A1268=""),J1268+1,J1268)</f>
        <v>78</v>
      </c>
      <c r="K1269" s="23" t="str">
        <f aca="false">IF(C1269="M.O.",G1269,"")</f>
        <v/>
      </c>
      <c r="L1269" s="23" t="str">
        <f aca="false">IF(AND(F1269&lt;&gt;"",K1269=""),G1269,"")</f>
        <v/>
      </c>
      <c r="M1269" s="23" t="str">
        <f aca="false">IF(AND(E1269="",F1269="",D1269&lt;&gt;""),A1269,"")</f>
        <v/>
      </c>
      <c r="N1269" s="23" t="str">
        <f aca="false">IF(M1269&lt;&gt;"",SUMIF(J1269:J1312,J1269,K1269:K1312),"")</f>
        <v/>
      </c>
      <c r="O1269" s="23" t="str">
        <f aca="false">IF(M1269&lt;&gt;"",SUMIF(J1269:J1312,J1269,L1269:L1312),"")</f>
        <v/>
      </c>
      <c r="Q1269" s="20" t="str">
        <f aca="false">IF(A1269="PREÇO TOTAL (c/ taxa):",G1269,"")</f>
        <v/>
      </c>
      <c r="AC1269" s="22"/>
    </row>
    <row r="1270" customFormat="false" ht="14.05" hidden="false" customHeight="true" outlineLevel="0" collapsed="false">
      <c r="A1270" s="50" t="s">
        <v>252</v>
      </c>
      <c r="B1270" s="50"/>
      <c r="C1270" s="50"/>
      <c r="D1270" s="50"/>
      <c r="E1270" s="50"/>
      <c r="F1270" s="50"/>
      <c r="G1270" s="51" t="n">
        <f aca="false">TRUNC(G1268*$G$9,2)</f>
        <v>9.41</v>
      </c>
      <c r="J1270" s="23" t="n">
        <f aca="false">IF(AND(A1270&lt;&gt;"",A1269=""),J1269+1,J1269)</f>
        <v>78</v>
      </c>
      <c r="K1270" s="23" t="str">
        <f aca="false">IF(C1270="M.O.",G1270,"")</f>
        <v/>
      </c>
      <c r="L1270" s="23" t="str">
        <f aca="false">IF(AND(F1270&lt;&gt;"",K1270=""),G1270,"")</f>
        <v/>
      </c>
      <c r="M1270" s="23" t="str">
        <f aca="false">IF(AND(E1270="",F1270="",D1270&lt;&gt;""),A1270,"")</f>
        <v/>
      </c>
      <c r="N1270" s="23" t="str">
        <f aca="false">IF(M1270&lt;&gt;"",SUMIF(J1270:J1313,J1270,K1270:K1313),"")</f>
        <v/>
      </c>
      <c r="O1270" s="23" t="str">
        <f aca="false">IF(M1270&lt;&gt;"",SUMIF(J1270:J1313,J1270,L1270:L1313),"")</f>
        <v/>
      </c>
      <c r="Q1270" s="20" t="str">
        <f aca="false">IF(A1270="PREÇO TOTAL (c/ taxa):",G1270,"")</f>
        <v/>
      </c>
      <c r="AC1270" s="22"/>
    </row>
    <row r="1271" customFormat="false" ht="14.05" hidden="false" customHeight="true" outlineLevel="0" collapsed="false">
      <c r="A1271" s="50" t="s">
        <v>253</v>
      </c>
      <c r="B1271" s="50"/>
      <c r="C1271" s="50"/>
      <c r="D1271" s="50"/>
      <c r="E1271" s="50"/>
      <c r="F1271" s="50"/>
      <c r="G1271" s="51" t="n">
        <v>0</v>
      </c>
      <c r="J1271" s="23" t="n">
        <f aca="false">IF(AND(A1271&lt;&gt;"",A1270=""),J1270+1,J1270)</f>
        <v>78</v>
      </c>
      <c r="K1271" s="23" t="str">
        <f aca="false">IF(C1271="M.O.",G1271,"")</f>
        <v/>
      </c>
      <c r="L1271" s="23" t="str">
        <f aca="false">IF(AND(F1271&lt;&gt;"",K1271=""),G1271,"")</f>
        <v/>
      </c>
      <c r="M1271" s="23" t="str">
        <f aca="false">IF(AND(E1271="",F1271="",D1271&lt;&gt;""),A1271,"")</f>
        <v/>
      </c>
      <c r="N1271" s="23" t="str">
        <f aca="false">IF(M1271&lt;&gt;"",SUMIF(J1271:J1314,J1271,K1271:K1314),"")</f>
        <v/>
      </c>
      <c r="O1271" s="23" t="str">
        <f aca="false">IF(M1271&lt;&gt;"",SUMIF(J1271:J1314,J1271,L1271:L1314),"")</f>
        <v/>
      </c>
      <c r="Q1271" s="20" t="str">
        <f aca="false">IF(A1271="PREÇO TOTAL (c/ taxa):",G1271,"")</f>
        <v/>
      </c>
      <c r="AC1271" s="22"/>
    </row>
    <row r="1272" customFormat="false" ht="14.05" hidden="false" customHeight="true" outlineLevel="0" collapsed="false">
      <c r="A1272" s="50" t="s">
        <v>254</v>
      </c>
      <c r="B1272" s="50"/>
      <c r="C1272" s="50"/>
      <c r="D1272" s="50"/>
      <c r="E1272" s="50"/>
      <c r="F1272" s="50"/>
      <c r="G1272" s="51" t="n">
        <f aca="false">SUM(G1269:G1271)</f>
        <v>9.41</v>
      </c>
      <c r="J1272" s="23" t="n">
        <f aca="false">IF(AND(A1272&lt;&gt;"",A1271=""),J1271+1,J1271)</f>
        <v>78</v>
      </c>
      <c r="K1272" s="23" t="str">
        <f aca="false">IF(C1272="M.O.",G1272,"")</f>
        <v/>
      </c>
      <c r="L1272" s="23" t="str">
        <f aca="false">IF(AND(F1272&lt;&gt;"",K1272=""),G1272,"")</f>
        <v/>
      </c>
      <c r="M1272" s="23" t="str">
        <f aca="false">IF(AND(E1272="",F1272="",D1272&lt;&gt;""),A1272,"")</f>
        <v/>
      </c>
      <c r="N1272" s="23" t="str">
        <f aca="false">IF(M1272&lt;&gt;"",SUMIF(J1272:J1315,J1272,K1272:K1315),"")</f>
        <v/>
      </c>
      <c r="O1272" s="23" t="str">
        <f aca="false">IF(M1272&lt;&gt;"",SUMIF(J1272:J1315,J1272,L1272:L1315),"")</f>
        <v/>
      </c>
      <c r="Q1272" s="20" t="str">
        <f aca="false">IF(A1272="PREÇO TOTAL (c/ taxa):",G1272,"")</f>
        <v/>
      </c>
      <c r="AC1272" s="22"/>
    </row>
    <row r="1273" customFormat="false" ht="14.05" hidden="false" customHeight="true" outlineLevel="0" collapsed="false">
      <c r="A1273" s="50" t="s">
        <v>256</v>
      </c>
      <c r="B1273" s="50"/>
      <c r="C1273" s="50"/>
      <c r="D1273" s="50"/>
      <c r="E1273" s="50"/>
      <c r="F1273" s="50"/>
      <c r="G1273" s="51" t="n">
        <f aca="false">G1268+G1272</f>
        <v>46.78</v>
      </c>
      <c r="J1273" s="23" t="n">
        <f aca="false">IF(AND(A1273&lt;&gt;"",A1272=""),J1272+1,J1272)</f>
        <v>78</v>
      </c>
      <c r="K1273" s="23" t="str">
        <f aca="false">IF(C1273="M.O.",G1273,"")</f>
        <v/>
      </c>
      <c r="L1273" s="23" t="str">
        <f aca="false">IF(AND(F1273&lt;&gt;"",K1273=""),G1273,"")</f>
        <v/>
      </c>
      <c r="M1273" s="23" t="str">
        <f aca="false">IF(AND(E1273="",F1273="",D1273&lt;&gt;""),A1273,"")</f>
        <v/>
      </c>
      <c r="N1273" s="23" t="str">
        <f aca="false">IF(M1273&lt;&gt;"",SUMIF(J1273:J1316,J1273,K1273:K1316),"")</f>
        <v/>
      </c>
      <c r="O1273" s="23" t="str">
        <f aca="false">IF(M1273&lt;&gt;"",SUMIF(J1273:J1316,J1273,L1273:L1316),"")</f>
        <v/>
      </c>
      <c r="Q1273" s="20" t="str">
        <f aca="false">IF(A1273="PREÇO TOTAL (c/ taxa):",G1273,"")</f>
        <v/>
      </c>
      <c r="AC1273" s="22"/>
    </row>
    <row r="1274" customFormat="false" ht="14.05" hidden="false" customHeight="true" outlineLevel="0" collapsed="false">
      <c r="A1274" s="50" t="s">
        <v>257</v>
      </c>
      <c r="B1274" s="50"/>
      <c r="C1274" s="50"/>
      <c r="D1274" s="50"/>
      <c r="E1274" s="50"/>
      <c r="F1274" s="50"/>
      <c r="G1274" s="51" t="n">
        <v>25</v>
      </c>
      <c r="J1274" s="23" t="n">
        <f aca="false">IF(AND(A1274&lt;&gt;"",A1273=""),J1273+1,J1273)</f>
        <v>78</v>
      </c>
      <c r="K1274" s="23" t="str">
        <f aca="false">IF(C1274="M.O.",G1274,"")</f>
        <v/>
      </c>
      <c r="L1274" s="23" t="str">
        <f aca="false">IF(AND(F1274&lt;&gt;"",K1274=""),G1274,"")</f>
        <v/>
      </c>
      <c r="M1274" s="23" t="str">
        <f aca="false">IF(AND(E1274="",F1274="",D1274&lt;&gt;""),A1274,"")</f>
        <v/>
      </c>
      <c r="N1274" s="23" t="str">
        <f aca="false">IF(M1274&lt;&gt;"",SUMIF(J1274:J1317,J1274,K1274:K1317),"")</f>
        <v/>
      </c>
      <c r="O1274" s="23" t="str">
        <f aca="false">IF(M1274&lt;&gt;"",SUMIF(J1274:J1317,J1274,L1274:L1317),"")</f>
        <v/>
      </c>
      <c r="Q1274" s="20" t="str">
        <f aca="false">IF(A1274="PREÇO TOTAL (c/ taxa):",G1274,"")</f>
        <v/>
      </c>
      <c r="AC1274" s="22"/>
    </row>
    <row r="1275" customFormat="false" ht="14.05" hidden="false" customHeight="true" outlineLevel="0" collapsed="false">
      <c r="A1275" s="50" t="s">
        <v>258</v>
      </c>
      <c r="B1275" s="50"/>
      <c r="C1275" s="50"/>
      <c r="D1275" s="50"/>
      <c r="E1275" s="50"/>
      <c r="F1275" s="50"/>
      <c r="G1275" s="51" t="n">
        <f aca="false">TRUNC(G1274*G1273,2)</f>
        <v>1169.5</v>
      </c>
      <c r="J1275" s="23" t="n">
        <f aca="false">IF(AND(A1275&lt;&gt;"",A1274=""),J1274+1,J1274)</f>
        <v>78</v>
      </c>
      <c r="K1275" s="23" t="str">
        <f aca="false">IF(C1275="M.O.",G1275,"")</f>
        <v/>
      </c>
      <c r="L1275" s="23" t="str">
        <f aca="false">IF(AND(F1275&lt;&gt;"",K1275=""),G1275,"")</f>
        <v/>
      </c>
      <c r="M1275" s="23" t="str">
        <f aca="false">IF(AND(E1275="",F1275="",D1275&lt;&gt;""),A1275,"")</f>
        <v/>
      </c>
      <c r="N1275" s="23" t="str">
        <f aca="false">IF(M1275&lt;&gt;"",SUMIF(J1275:J1318,J1275,K1275:K1318),"")</f>
        <v/>
      </c>
      <c r="O1275" s="23" t="str">
        <f aca="false">IF(M1275&lt;&gt;"",SUMIF(J1275:J1318,J1275,L1275:L1318),"")</f>
        <v/>
      </c>
      <c r="Q1275" s="20" t="n">
        <f aca="false">IF(A1275="PREÇO TOTAL (c/ taxa):",G1275,"")</f>
        <v>1169.5</v>
      </c>
      <c r="AC1275" s="22"/>
    </row>
    <row r="1276" customFormat="false" ht="14.05" hidden="false" customHeight="true" outlineLevel="0" collapsed="false">
      <c r="A1276" s="52"/>
      <c r="B1276" s="52"/>
      <c r="C1276" s="52"/>
      <c r="D1276" s="52"/>
      <c r="E1276" s="52"/>
      <c r="F1276" s="52"/>
      <c r="G1276" s="52"/>
      <c r="J1276" s="23" t="n">
        <f aca="false">IF(AND(A1276&lt;&gt;"",A1275=""),J1275+1,J1275)</f>
        <v>78</v>
      </c>
      <c r="K1276" s="23" t="str">
        <f aca="false">IF(C1276="M.O.",G1276,"")</f>
        <v/>
      </c>
      <c r="L1276" s="23" t="str">
        <f aca="false">IF(AND(F1276&lt;&gt;"",K1276=""),G1276,"")</f>
        <v/>
      </c>
      <c r="M1276" s="23" t="str">
        <f aca="false">IF(AND(E1276="",F1276="",D1276&lt;&gt;""),A1276,"")</f>
        <v/>
      </c>
      <c r="N1276" s="23" t="str">
        <f aca="false">IF(M1276&lt;&gt;"",SUMIF(J1276:J1319,J1276,K1276:K1319),"")</f>
        <v/>
      </c>
      <c r="O1276" s="23" t="str">
        <f aca="false">IF(M1276&lt;&gt;"",SUMIF(J1276:J1319,J1276,L1276:L1319),"")</f>
        <v/>
      </c>
      <c r="Q1276" s="20" t="str">
        <f aca="false">IF(A1276="PREÇO TOTAL (c/ taxa):",G1276,"")</f>
        <v/>
      </c>
      <c r="AC1276" s="22"/>
    </row>
    <row r="1277" customFormat="false" ht="49.25" hidden="false" customHeight="true" outlineLevel="0" collapsed="false">
      <c r="A1277" s="44" t="s">
        <v>449</v>
      </c>
      <c r="B1277" s="44" t="s">
        <v>450</v>
      </c>
      <c r="C1277" s="45" t="s">
        <v>248</v>
      </c>
      <c r="D1277" s="45" t="s">
        <v>451</v>
      </c>
      <c r="E1277" s="46"/>
      <c r="F1277" s="47"/>
      <c r="G1277" s="47"/>
      <c r="J1277" s="23" t="n">
        <f aca="false">IF(AND(A1277&lt;&gt;"",A1276=""),J1276+1,J1276)</f>
        <v>79</v>
      </c>
      <c r="K1277" s="23" t="str">
        <f aca="false">IF(C1277="M.O.",G1277,"")</f>
        <v/>
      </c>
      <c r="L1277" s="23" t="str">
        <f aca="false">IF(AND(F1277&lt;&gt;"",K1277=""),G1277,"")</f>
        <v/>
      </c>
      <c r="M1277" s="23" t="str">
        <f aca="false">IF(AND(E1277="",F1277="",D1277&lt;&gt;""),A1277,"")</f>
        <v>07.01.03</v>
      </c>
      <c r="N1277" s="23" t="n">
        <f aca="false">IF(M1277&lt;&gt;"",SUMIF(J1277:J1320,J1277,K1277:K1320),"")</f>
        <v>0</v>
      </c>
      <c r="O1277" s="23" t="n">
        <f aca="false">IF(M1277&lt;&gt;"",SUMIF(J1277:J1320,J1277,L1277:L1320),"")</f>
        <v>414.06</v>
      </c>
      <c r="Q1277" s="20" t="str">
        <f aca="false">IF(A1277="PREÇO TOTAL (c/ taxa):",G1277,"")</f>
        <v/>
      </c>
      <c r="AC1277" s="22"/>
    </row>
    <row r="1278" customFormat="false" ht="25.35" hidden="false" customHeight="true" outlineLevel="0" collapsed="false">
      <c r="A1278" s="13" t="n">
        <v>10776</v>
      </c>
      <c r="B1278" s="48" t="str">
        <f aca="false">VLOOKUP(A1278,Insumos!$A$9:$E$160,2,FALSE())</f>
        <v>CONTAINER 220 X 620CM P/ ESCRITORIO S/ DIVISORIAS TIPO CANTEIRO MOD. 1401 OU SIMILAR</v>
      </c>
      <c r="C1278" s="49" t="str">
        <f aca="false">VLOOKUP(A1278,Insumos!$A$9:$E$160,3,FALSE())</f>
        <v>MAT.</v>
      </c>
      <c r="D1278" s="49" t="str">
        <f aca="false">VLOOKUP(A1278,Insumos!$A$9:$E$160,4,FALSE())</f>
        <v>MES</v>
      </c>
      <c r="E1278" s="46" t="n">
        <v>1</v>
      </c>
      <c r="F1278" s="47" t="n">
        <f aca="false">VLOOKUP(A1278,Insumos!$A$9:$E$160,5,FALSE())</f>
        <v>414.06</v>
      </c>
      <c r="G1278" s="47" t="n">
        <f aca="false">TRUNC(E1278*F1278,2)</f>
        <v>414.06</v>
      </c>
      <c r="J1278" s="23" t="n">
        <f aca="false">IF(AND(A1278&lt;&gt;"",A1277=""),J1277+1,J1277)</f>
        <v>79</v>
      </c>
      <c r="K1278" s="23" t="str">
        <f aca="false">IF(C1278="M.O.",G1278,"")</f>
        <v/>
      </c>
      <c r="L1278" s="23" t="n">
        <f aca="false">IF(AND(F1278&lt;&gt;"",K1278=""),G1278,"")</f>
        <v>414.06</v>
      </c>
      <c r="M1278" s="23" t="str">
        <f aca="false">IF(AND(E1278="",F1278="",D1278&lt;&gt;""),A1278,"")</f>
        <v/>
      </c>
      <c r="N1278" s="23" t="str">
        <f aca="false">IF(M1278&lt;&gt;"",SUMIF(J1278:J1321,J1278,K1278:K1321),"")</f>
        <v/>
      </c>
      <c r="O1278" s="23" t="str">
        <f aca="false">IF(M1278&lt;&gt;"",SUMIF(J1278:J1321,J1278,L1278:L1321),"")</f>
        <v/>
      </c>
      <c r="Q1278" s="20" t="str">
        <f aca="false">IF(A1278="PREÇO TOTAL (c/ taxa):",G1278,"")</f>
        <v/>
      </c>
      <c r="AC1278" s="22"/>
    </row>
    <row r="1279" customFormat="false" ht="14.05" hidden="false" customHeight="true" outlineLevel="0" collapsed="false">
      <c r="A1279" s="50" t="s">
        <v>229</v>
      </c>
      <c r="B1279" s="50"/>
      <c r="C1279" s="50"/>
      <c r="D1279" s="50"/>
      <c r="E1279" s="50"/>
      <c r="F1279" s="50"/>
      <c r="G1279" s="51" t="n">
        <f aca="false">SUMIF(J1230:J1278,J1279,K1230:K1278)</f>
        <v>0</v>
      </c>
      <c r="J1279" s="23" t="n">
        <f aca="false">IF(AND(A1279&lt;&gt;"",A1278=""),J1278+1,J1278)</f>
        <v>79</v>
      </c>
      <c r="K1279" s="23" t="str">
        <f aca="false">IF(C1279="M.O.",G1279,"")</f>
        <v/>
      </c>
      <c r="L1279" s="23" t="str">
        <f aca="false">IF(AND(F1279&lt;&gt;"",K1279=""),G1279,"")</f>
        <v/>
      </c>
      <c r="M1279" s="23" t="str">
        <f aca="false">IF(AND(E1279="",F1279="",D1279&lt;&gt;""),A1279,"")</f>
        <v/>
      </c>
      <c r="N1279" s="23" t="str">
        <f aca="false">IF(M1279&lt;&gt;"",SUMIF(J1279:J1322,J1279,K1279:K1322),"")</f>
        <v/>
      </c>
      <c r="O1279" s="23" t="str">
        <f aca="false">IF(M1279&lt;&gt;"",SUMIF(J1279:J1322,J1279,L1279:L1322),"")</f>
        <v/>
      </c>
      <c r="Q1279" s="20" t="str">
        <f aca="false">IF(A1279="PREÇO TOTAL (c/ taxa):",G1279,"")</f>
        <v/>
      </c>
      <c r="AC1279" s="22"/>
    </row>
    <row r="1280" customFormat="false" ht="14.05" hidden="false" customHeight="true" outlineLevel="0" collapsed="false">
      <c r="A1280" s="50" t="s">
        <v>232</v>
      </c>
      <c r="B1280" s="50"/>
      <c r="C1280" s="50"/>
      <c r="D1280" s="50"/>
      <c r="E1280" s="50"/>
      <c r="F1280" s="50"/>
      <c r="G1280" s="51" t="n">
        <f aca="false">SUMIF(J1231:J1279,J1280,L1231:L1279)</f>
        <v>414.06</v>
      </c>
      <c r="J1280" s="23" t="n">
        <f aca="false">IF(AND(A1280&lt;&gt;"",A1279=""),J1279+1,J1279)</f>
        <v>79</v>
      </c>
      <c r="K1280" s="23" t="str">
        <f aca="false">IF(C1280="M.O.",G1280,"")</f>
        <v/>
      </c>
      <c r="L1280" s="23" t="str">
        <f aca="false">IF(AND(F1280&lt;&gt;"",K1280=""),G1280,"")</f>
        <v/>
      </c>
      <c r="M1280" s="23" t="str">
        <f aca="false">IF(AND(E1280="",F1280="",D1280&lt;&gt;""),A1280,"")</f>
        <v/>
      </c>
      <c r="N1280" s="23" t="str">
        <f aca="false">IF(M1280&lt;&gt;"",SUMIF(J1280:J1323,J1280,K1280:K1323),"")</f>
        <v/>
      </c>
      <c r="O1280" s="23" t="str">
        <f aca="false">IF(M1280&lt;&gt;"",SUMIF(J1280:J1323,J1280,L1280:L1323),"")</f>
        <v/>
      </c>
      <c r="Q1280" s="20" t="str">
        <f aca="false">IF(A1280="PREÇO TOTAL (c/ taxa):",G1280,"")</f>
        <v/>
      </c>
      <c r="AC1280" s="22"/>
    </row>
    <row r="1281" customFormat="false" ht="14.05" hidden="false" customHeight="true" outlineLevel="0" collapsed="false">
      <c r="A1281" s="50" t="s">
        <v>250</v>
      </c>
      <c r="B1281" s="50"/>
      <c r="C1281" s="50"/>
      <c r="D1281" s="50"/>
      <c r="E1281" s="50"/>
      <c r="F1281" s="50"/>
      <c r="G1281" s="51" t="n">
        <f aca="false">SUM(G1279:G1280)</f>
        <v>414.06</v>
      </c>
      <c r="J1281" s="23" t="n">
        <f aca="false">IF(AND(A1281&lt;&gt;"",A1280=""),J1280+1,J1280)</f>
        <v>79</v>
      </c>
      <c r="K1281" s="23" t="str">
        <f aca="false">IF(C1281="M.O.",G1281,"")</f>
        <v/>
      </c>
      <c r="L1281" s="23" t="str">
        <f aca="false">IF(AND(F1281&lt;&gt;"",K1281=""),G1281,"")</f>
        <v/>
      </c>
      <c r="M1281" s="23" t="str">
        <f aca="false">IF(AND(E1281="",F1281="",D1281&lt;&gt;""),A1281,"")</f>
        <v/>
      </c>
      <c r="N1281" s="23" t="str">
        <f aca="false">IF(M1281&lt;&gt;"",SUMIF(J1281:J1324,J1281,K1281:K1324),"")</f>
        <v/>
      </c>
      <c r="O1281" s="23" t="str">
        <f aca="false">IF(M1281&lt;&gt;"",SUMIF(J1281:J1324,J1281,L1281:L1324),"")</f>
        <v/>
      </c>
      <c r="Q1281" s="20" t="str">
        <f aca="false">IF(A1281="PREÇO TOTAL (c/ taxa):",G1281,"")</f>
        <v/>
      </c>
      <c r="AC1281" s="22"/>
    </row>
    <row r="1282" customFormat="false" ht="14.05" hidden="false" customHeight="true" outlineLevel="0" collapsed="false">
      <c r="A1282" s="50" t="s">
        <v>251</v>
      </c>
      <c r="B1282" s="50"/>
      <c r="C1282" s="50"/>
      <c r="D1282" s="50"/>
      <c r="E1282" s="50"/>
      <c r="F1282" s="50"/>
      <c r="G1282" s="51" t="n">
        <v>0</v>
      </c>
      <c r="J1282" s="23" t="n">
        <f aca="false">IF(AND(A1282&lt;&gt;"",A1281=""),J1281+1,J1281)</f>
        <v>79</v>
      </c>
      <c r="K1282" s="23" t="str">
        <f aca="false">IF(C1282="M.O.",G1282,"")</f>
        <v/>
      </c>
      <c r="L1282" s="23" t="str">
        <f aca="false">IF(AND(F1282&lt;&gt;"",K1282=""),G1282,"")</f>
        <v/>
      </c>
      <c r="M1282" s="23" t="str">
        <f aca="false">IF(AND(E1282="",F1282="",D1282&lt;&gt;""),A1282,"")</f>
        <v/>
      </c>
      <c r="N1282" s="23" t="str">
        <f aca="false">IF(M1282&lt;&gt;"",SUMIF(J1282:J1325,J1282,K1282:K1325),"")</f>
        <v/>
      </c>
      <c r="O1282" s="23" t="str">
        <f aca="false">IF(M1282&lt;&gt;"",SUMIF(J1282:J1325,J1282,L1282:L1325),"")</f>
        <v/>
      </c>
      <c r="Q1282" s="20" t="str">
        <f aca="false">IF(A1282="PREÇO TOTAL (c/ taxa):",G1282,"")</f>
        <v/>
      </c>
      <c r="AC1282" s="22"/>
    </row>
    <row r="1283" customFormat="false" ht="14.05" hidden="false" customHeight="true" outlineLevel="0" collapsed="false">
      <c r="A1283" s="50" t="s">
        <v>252</v>
      </c>
      <c r="B1283" s="50"/>
      <c r="C1283" s="50"/>
      <c r="D1283" s="50"/>
      <c r="E1283" s="50"/>
      <c r="F1283" s="50"/>
      <c r="G1283" s="51" t="n">
        <f aca="false">TRUNC(G1281*$G$9,2)</f>
        <v>104.35</v>
      </c>
      <c r="J1283" s="23" t="n">
        <f aca="false">IF(AND(A1283&lt;&gt;"",A1282=""),J1282+1,J1282)</f>
        <v>79</v>
      </c>
      <c r="K1283" s="23" t="str">
        <f aca="false">IF(C1283="M.O.",G1283,"")</f>
        <v/>
      </c>
      <c r="L1283" s="23" t="str">
        <f aca="false">IF(AND(F1283&lt;&gt;"",K1283=""),G1283,"")</f>
        <v/>
      </c>
      <c r="M1283" s="23" t="str">
        <f aca="false">IF(AND(E1283="",F1283="",D1283&lt;&gt;""),A1283,"")</f>
        <v/>
      </c>
      <c r="N1283" s="23" t="str">
        <f aca="false">IF(M1283&lt;&gt;"",SUMIF(J1283:J1326,J1283,K1283:K1326),"")</f>
        <v/>
      </c>
      <c r="O1283" s="23" t="str">
        <f aca="false">IF(M1283&lt;&gt;"",SUMIF(J1283:J1326,J1283,L1283:L1326),"")</f>
        <v/>
      </c>
      <c r="Q1283" s="20" t="str">
        <f aca="false">IF(A1283="PREÇO TOTAL (c/ taxa):",G1283,"")</f>
        <v/>
      </c>
      <c r="AC1283" s="22"/>
    </row>
    <row r="1284" customFormat="false" ht="14.05" hidden="false" customHeight="true" outlineLevel="0" collapsed="false">
      <c r="A1284" s="50" t="s">
        <v>253</v>
      </c>
      <c r="B1284" s="50"/>
      <c r="C1284" s="50"/>
      <c r="D1284" s="50"/>
      <c r="E1284" s="50"/>
      <c r="F1284" s="50"/>
      <c r="G1284" s="51" t="n">
        <v>0</v>
      </c>
      <c r="J1284" s="23" t="n">
        <f aca="false">IF(AND(A1284&lt;&gt;"",A1283=""),J1283+1,J1283)</f>
        <v>79</v>
      </c>
      <c r="K1284" s="23" t="str">
        <f aca="false">IF(C1284="M.O.",G1284,"")</f>
        <v/>
      </c>
      <c r="L1284" s="23" t="str">
        <f aca="false">IF(AND(F1284&lt;&gt;"",K1284=""),G1284,"")</f>
        <v/>
      </c>
      <c r="M1284" s="23" t="str">
        <f aca="false">IF(AND(E1284="",F1284="",D1284&lt;&gt;""),A1284,"")</f>
        <v/>
      </c>
      <c r="N1284" s="23" t="str">
        <f aca="false">IF(M1284&lt;&gt;"",SUMIF(J1284:J1327,J1284,K1284:K1327),"")</f>
        <v/>
      </c>
      <c r="O1284" s="23" t="str">
        <f aca="false">IF(M1284&lt;&gt;"",SUMIF(J1284:J1327,J1284,L1284:L1327),"")</f>
        <v/>
      </c>
      <c r="Q1284" s="20" t="str">
        <f aca="false">IF(A1284="PREÇO TOTAL (c/ taxa):",G1284,"")</f>
        <v/>
      </c>
      <c r="AC1284" s="22"/>
    </row>
    <row r="1285" customFormat="false" ht="14.05" hidden="false" customHeight="true" outlineLevel="0" collapsed="false">
      <c r="A1285" s="50" t="s">
        <v>254</v>
      </c>
      <c r="B1285" s="50"/>
      <c r="C1285" s="50"/>
      <c r="D1285" s="50"/>
      <c r="E1285" s="50"/>
      <c r="F1285" s="50"/>
      <c r="G1285" s="51" t="n">
        <f aca="false">SUM(G1282:G1284)</f>
        <v>104.35</v>
      </c>
      <c r="J1285" s="23" t="n">
        <f aca="false">IF(AND(A1285&lt;&gt;"",A1284=""),J1284+1,J1284)</f>
        <v>79</v>
      </c>
      <c r="K1285" s="23" t="str">
        <f aca="false">IF(C1285="M.O.",G1285,"")</f>
        <v/>
      </c>
      <c r="L1285" s="23" t="str">
        <f aca="false">IF(AND(F1285&lt;&gt;"",K1285=""),G1285,"")</f>
        <v/>
      </c>
      <c r="M1285" s="23" t="str">
        <f aca="false">IF(AND(E1285="",F1285="",D1285&lt;&gt;""),A1285,"")</f>
        <v/>
      </c>
      <c r="N1285" s="23" t="str">
        <f aca="false">IF(M1285&lt;&gt;"",SUMIF(J1285:J1328,J1285,K1285:K1328),"")</f>
        <v/>
      </c>
      <c r="O1285" s="23" t="str">
        <f aca="false">IF(M1285&lt;&gt;"",SUMIF(J1285:J1328,J1285,L1285:L1328),"")</f>
        <v/>
      </c>
      <c r="Q1285" s="20" t="str">
        <f aca="false">IF(A1285="PREÇO TOTAL (c/ taxa):",G1285,"")</f>
        <v/>
      </c>
      <c r="AC1285" s="22"/>
    </row>
    <row r="1286" customFormat="false" ht="14.05" hidden="false" customHeight="true" outlineLevel="0" collapsed="false">
      <c r="A1286" s="50" t="s">
        <v>256</v>
      </c>
      <c r="B1286" s="50"/>
      <c r="C1286" s="50"/>
      <c r="D1286" s="50"/>
      <c r="E1286" s="50"/>
      <c r="F1286" s="50"/>
      <c r="G1286" s="51" t="n">
        <f aca="false">G1281+G1285</f>
        <v>518.41</v>
      </c>
      <c r="J1286" s="23" t="n">
        <f aca="false">IF(AND(A1286&lt;&gt;"",A1285=""),J1285+1,J1285)</f>
        <v>79</v>
      </c>
      <c r="K1286" s="23" t="str">
        <f aca="false">IF(C1286="M.O.",G1286,"")</f>
        <v/>
      </c>
      <c r="L1286" s="23" t="str">
        <f aca="false">IF(AND(F1286&lt;&gt;"",K1286=""),G1286,"")</f>
        <v/>
      </c>
      <c r="M1286" s="23" t="str">
        <f aca="false">IF(AND(E1286="",F1286="",D1286&lt;&gt;""),A1286,"")</f>
        <v/>
      </c>
      <c r="N1286" s="23" t="str">
        <f aca="false">IF(M1286&lt;&gt;"",SUMIF(J1286:J1329,J1286,K1286:K1329),"")</f>
        <v/>
      </c>
      <c r="O1286" s="23" t="str">
        <f aca="false">IF(M1286&lt;&gt;"",SUMIF(J1286:J1329,J1286,L1286:L1329),"")</f>
        <v/>
      </c>
      <c r="Q1286" s="20" t="str">
        <f aca="false">IF(A1286="PREÇO TOTAL (c/ taxa):",G1286,"")</f>
        <v/>
      </c>
      <c r="AC1286" s="22"/>
    </row>
    <row r="1287" customFormat="false" ht="14.05" hidden="false" customHeight="true" outlineLevel="0" collapsed="false">
      <c r="A1287" s="50" t="s">
        <v>257</v>
      </c>
      <c r="B1287" s="50"/>
      <c r="C1287" s="50"/>
      <c r="D1287" s="50"/>
      <c r="E1287" s="50"/>
      <c r="F1287" s="50"/>
      <c r="G1287" s="51" t="n">
        <v>5</v>
      </c>
      <c r="J1287" s="23" t="n">
        <f aca="false">IF(AND(A1287&lt;&gt;"",A1286=""),J1286+1,J1286)</f>
        <v>79</v>
      </c>
      <c r="K1287" s="23" t="str">
        <f aca="false">IF(C1287="M.O.",G1287,"")</f>
        <v/>
      </c>
      <c r="L1287" s="23" t="str">
        <f aca="false">IF(AND(F1287&lt;&gt;"",K1287=""),G1287,"")</f>
        <v/>
      </c>
      <c r="M1287" s="23" t="str">
        <f aca="false">IF(AND(E1287="",F1287="",D1287&lt;&gt;""),A1287,"")</f>
        <v/>
      </c>
      <c r="N1287" s="23" t="str">
        <f aca="false">IF(M1287&lt;&gt;"",SUMIF(J1287:J1330,J1287,K1287:K1330),"")</f>
        <v/>
      </c>
      <c r="O1287" s="23" t="str">
        <f aca="false">IF(M1287&lt;&gt;"",SUMIF(J1287:J1330,J1287,L1287:L1330),"")</f>
        <v/>
      </c>
      <c r="Q1287" s="20" t="str">
        <f aca="false">IF(A1287="PREÇO TOTAL (c/ taxa):",G1287,"")</f>
        <v/>
      </c>
      <c r="AC1287" s="22"/>
    </row>
    <row r="1288" customFormat="false" ht="14.05" hidden="false" customHeight="true" outlineLevel="0" collapsed="false">
      <c r="A1288" s="50" t="s">
        <v>258</v>
      </c>
      <c r="B1288" s="50"/>
      <c r="C1288" s="50"/>
      <c r="D1288" s="50"/>
      <c r="E1288" s="50"/>
      <c r="F1288" s="50"/>
      <c r="G1288" s="51" t="n">
        <f aca="false">TRUNC(G1287*G1286,2)</f>
        <v>2592.05</v>
      </c>
      <c r="J1288" s="23" t="n">
        <f aca="false">IF(AND(A1288&lt;&gt;"",A1287=""),J1287+1,J1287)</f>
        <v>79</v>
      </c>
      <c r="K1288" s="23" t="str">
        <f aca="false">IF(C1288="M.O.",G1288,"")</f>
        <v/>
      </c>
      <c r="L1288" s="23" t="str">
        <f aca="false">IF(AND(F1288&lt;&gt;"",K1288=""),G1288,"")</f>
        <v/>
      </c>
      <c r="M1288" s="23" t="str">
        <f aca="false">IF(AND(E1288="",F1288="",D1288&lt;&gt;""),A1288,"")</f>
        <v/>
      </c>
      <c r="N1288" s="23" t="str">
        <f aca="false">IF(M1288&lt;&gt;"",SUMIF(J1288:J1331,J1288,K1288:K1331),"")</f>
        <v/>
      </c>
      <c r="O1288" s="23" t="str">
        <f aca="false">IF(M1288&lt;&gt;"",SUMIF(J1288:J1331,J1288,L1288:L1331),"")</f>
        <v/>
      </c>
      <c r="Q1288" s="20" t="n">
        <f aca="false">IF(A1288="PREÇO TOTAL (c/ taxa):",G1288,"")</f>
        <v>2592.05</v>
      </c>
      <c r="AC1288" s="22"/>
    </row>
    <row r="1289" customFormat="false" ht="14.05" hidden="false" customHeight="true" outlineLevel="0" collapsed="false">
      <c r="A1289" s="54"/>
      <c r="B1289" s="54"/>
      <c r="C1289" s="54"/>
      <c r="D1289" s="54"/>
      <c r="E1289" s="54"/>
      <c r="F1289" s="54"/>
      <c r="G1289" s="54"/>
      <c r="J1289" s="23" t="n">
        <f aca="false">IF(AND(A1289&lt;&gt;"",A1288=""),J1288+1,J1288)</f>
        <v>79</v>
      </c>
      <c r="K1289" s="23" t="str">
        <f aca="false">IF(C1289="M.O.",G1289,"")</f>
        <v/>
      </c>
      <c r="L1289" s="23" t="str">
        <f aca="false">IF(AND(F1289&lt;&gt;"",K1289=""),G1289,"")</f>
        <v/>
      </c>
      <c r="M1289" s="23" t="str">
        <f aca="false">IF(AND(E1289="",F1289="",D1289&lt;&gt;""),A1289,"")</f>
        <v/>
      </c>
      <c r="N1289" s="23" t="str">
        <f aca="false">IF(M1289&lt;&gt;"",SUMIF(J1289:J1332,J1289,K1289:K1332),"")</f>
        <v/>
      </c>
      <c r="O1289" s="23" t="str">
        <f aca="false">IF(M1289&lt;&gt;"",SUMIF(J1289:J1332,J1289,L1289:L1332),"")</f>
        <v/>
      </c>
      <c r="Q1289" s="20" t="str">
        <f aca="false">IF(A1289="PREÇO TOTAL (c/ taxa):",G1289,"")</f>
        <v/>
      </c>
      <c r="AC1289" s="22"/>
    </row>
    <row r="1290" customFormat="false" ht="14.05" hidden="false" customHeight="true" outlineLevel="0" collapsed="false">
      <c r="A1290" s="55" t="s">
        <v>452</v>
      </c>
      <c r="B1290" s="55" t="s">
        <v>453</v>
      </c>
      <c r="C1290" s="56" t="s">
        <v>248</v>
      </c>
      <c r="D1290" s="56" t="s">
        <v>451</v>
      </c>
      <c r="E1290" s="57"/>
      <c r="F1290" s="57"/>
      <c r="G1290" s="57"/>
      <c r="J1290" s="23" t="n">
        <f aca="false">IF(AND(A1290&lt;&gt;"",A1289=""),J1289+1,J1289)</f>
        <v>80</v>
      </c>
      <c r="K1290" s="23" t="str">
        <f aca="false">IF(C1290="M.O.",G1290,"")</f>
        <v/>
      </c>
      <c r="L1290" s="23" t="str">
        <f aca="false">IF(AND(F1290&lt;&gt;"",K1290=""),G1290,"")</f>
        <v/>
      </c>
      <c r="M1290" s="23" t="str">
        <f aca="false">IF(AND(E1290="",F1290="",D1290&lt;&gt;""),A1290,"")</f>
        <v>07.01.04</v>
      </c>
      <c r="N1290" s="23" t="n">
        <f aca="false">IF(M1290&lt;&gt;"",SUMIF(J1290:J1333,J1290,K1290:K1333),"")</f>
        <v>77.2</v>
      </c>
      <c r="O1290" s="23" t="n">
        <f aca="false">IF(M1290&lt;&gt;"",SUMIF(J1290:J1333,J1290,L1290:L1333),"")</f>
        <v>260</v>
      </c>
      <c r="Q1290" s="20" t="str">
        <f aca="false">IF(A1290="PREÇO TOTAL (c/ taxa):",G1290,"")</f>
        <v/>
      </c>
      <c r="AC1290" s="22"/>
    </row>
    <row r="1291" customFormat="false" ht="14.05" hidden="false" customHeight="true" outlineLevel="0" collapsed="false">
      <c r="A1291" s="57" t="n">
        <v>6111</v>
      </c>
      <c r="B1291" s="48" t="str">
        <f aca="false">VLOOKUP(A1291,Insumos!$A$9:$E$160,2,FALSE())</f>
        <v>SERVENTE</v>
      </c>
      <c r="C1291" s="49" t="str">
        <f aca="false">VLOOKUP(A1291,Insumos!$A$9:$E$160,3,FALSE())</f>
        <v>M.O.</v>
      </c>
      <c r="D1291" s="49" t="str">
        <f aca="false">VLOOKUP(A1291,Insumos!$A$9:$E$160,4,FALSE())</f>
        <v>H</v>
      </c>
      <c r="E1291" s="16" t="n">
        <v>10</v>
      </c>
      <c r="F1291" s="47" t="n">
        <f aca="false">VLOOKUP(A1291,Insumos!$A$9:$E$160,5,FALSE())</f>
        <v>7.72</v>
      </c>
      <c r="G1291" s="47" t="n">
        <f aca="false">TRUNC(E1291*F1291,2)</f>
        <v>77.2</v>
      </c>
      <c r="J1291" s="23" t="n">
        <f aca="false">IF(AND(A1291&lt;&gt;"",A1290=""),J1290+1,J1290)</f>
        <v>80</v>
      </c>
      <c r="K1291" s="23" t="n">
        <f aca="false">IF(C1291="M.O.",G1291,"")</f>
        <v>77.2</v>
      </c>
      <c r="L1291" s="23" t="str">
        <f aca="false">IF(AND(F1291&lt;&gt;"",K1291=""),G1291,"")</f>
        <v/>
      </c>
      <c r="M1291" s="23" t="str">
        <f aca="false">IF(AND(E1291="",F1291="",D1291&lt;&gt;""),A1291,"")</f>
        <v/>
      </c>
      <c r="N1291" s="23" t="str">
        <f aca="false">IF(M1291&lt;&gt;"",SUMIF(J1291:J1334,J1291,K1291:K1334),"")</f>
        <v/>
      </c>
      <c r="O1291" s="23" t="str">
        <f aca="false">IF(M1291&lt;&gt;"",SUMIF(J1291:J1334,J1291,L1291:L1334),"")</f>
        <v/>
      </c>
      <c r="Q1291" s="20" t="str">
        <f aca="false">IF(A1291="PREÇO TOTAL (c/ taxa):",G1291,"")</f>
        <v/>
      </c>
      <c r="AC1291" s="22"/>
    </row>
    <row r="1292" customFormat="false" ht="25.35" hidden="false" customHeight="true" outlineLevel="0" collapsed="false">
      <c r="A1292" s="57" t="n">
        <v>10527</v>
      </c>
      <c r="B1292" s="48" t="str">
        <f aca="false">VLOOKUP(A1292,Insumos!$A$9:$E$160,2,FALSE())</f>
        <v>ANDAIME METALICO TUBULAR DE ENCAIXE TIPO TORRE, C/ LARGURA ATE 2M, ALTURA 1,00M</v>
      </c>
      <c r="C1292" s="49" t="str">
        <f aca="false">VLOOKUP(A1292,Insumos!$A$9:$E$160,3,FALSE())</f>
        <v>MAT.</v>
      </c>
      <c r="D1292" s="49" t="str">
        <f aca="false">VLOOKUP(A1292,Insumos!$A$9:$E$160,4,FALSE())</f>
        <v>M/MES</v>
      </c>
      <c r="E1292" s="16" t="n">
        <v>20</v>
      </c>
      <c r="F1292" s="47" t="n">
        <f aca="false">VLOOKUP(A1292,Insumos!$A$9:$E$160,5,FALSE())</f>
        <v>13</v>
      </c>
      <c r="G1292" s="47" t="n">
        <f aca="false">TRUNC(E1292*F1292,2)</f>
        <v>260</v>
      </c>
      <c r="J1292" s="23" t="n">
        <f aca="false">IF(AND(A1292&lt;&gt;"",A1291=""),J1291+1,J1291)</f>
        <v>80</v>
      </c>
      <c r="K1292" s="23" t="str">
        <f aca="false">IF(C1292="M.O.",G1292,"")</f>
        <v/>
      </c>
      <c r="L1292" s="23" t="n">
        <f aca="false">IF(AND(F1292&lt;&gt;"",K1292=""),G1292,"")</f>
        <v>260</v>
      </c>
      <c r="M1292" s="23" t="str">
        <f aca="false">IF(AND(E1292="",F1292="",D1292&lt;&gt;""),A1292,"")</f>
        <v/>
      </c>
      <c r="N1292" s="23" t="str">
        <f aca="false">IF(M1292&lt;&gt;"",SUMIF(J1292:J1335,J1292,K1292:K1335),"")</f>
        <v/>
      </c>
      <c r="O1292" s="23" t="str">
        <f aca="false">IF(M1292&lt;&gt;"",SUMIF(J1292:J1335,J1292,L1292:L1335),"")</f>
        <v/>
      </c>
      <c r="Q1292" s="20" t="str">
        <f aca="false">IF(A1292="PREÇO TOTAL (c/ taxa):",G1292,"")</f>
        <v/>
      </c>
      <c r="AC1292" s="22"/>
    </row>
    <row r="1293" customFormat="false" ht="14.05" hidden="false" customHeight="true" outlineLevel="0" collapsed="false">
      <c r="A1293" s="50" t="s">
        <v>229</v>
      </c>
      <c r="B1293" s="50"/>
      <c r="C1293" s="50"/>
      <c r="D1293" s="50"/>
      <c r="E1293" s="50"/>
      <c r="F1293" s="50"/>
      <c r="G1293" s="51" t="n">
        <f aca="false">SUMIF(J1287:J1292,J1293,K1287:K1292)</f>
        <v>77.2</v>
      </c>
      <c r="J1293" s="23" t="n">
        <f aca="false">IF(AND(A1293&lt;&gt;"",A1292=""),J1292+1,J1292)</f>
        <v>80</v>
      </c>
      <c r="K1293" s="23" t="str">
        <f aca="false">IF(C1293="M.O.",G1293,"")</f>
        <v/>
      </c>
      <c r="L1293" s="23" t="str">
        <f aca="false">IF(AND(F1293&lt;&gt;"",K1293=""),G1293,"")</f>
        <v/>
      </c>
      <c r="M1293" s="23" t="str">
        <f aca="false">IF(AND(E1293="",F1293="",D1293&lt;&gt;""),A1293,"")</f>
        <v/>
      </c>
      <c r="N1293" s="23" t="str">
        <f aca="false">IF(M1293&lt;&gt;"",SUMIF(J1293:J1336,J1293,K1293:K1336),"")</f>
        <v/>
      </c>
      <c r="O1293" s="23" t="str">
        <f aca="false">IF(M1293&lt;&gt;"",SUMIF(J1293:J1336,J1293,L1293:L1336),"")</f>
        <v/>
      </c>
      <c r="Q1293" s="20" t="str">
        <f aca="false">IF(A1293="PREÇO TOTAL (c/ taxa):",G1293,"")</f>
        <v/>
      </c>
      <c r="AC1293" s="22"/>
    </row>
    <row r="1294" customFormat="false" ht="14.05" hidden="false" customHeight="true" outlineLevel="0" collapsed="false">
      <c r="A1294" s="50" t="s">
        <v>232</v>
      </c>
      <c r="B1294" s="50"/>
      <c r="C1294" s="50"/>
      <c r="D1294" s="50"/>
      <c r="E1294" s="50"/>
      <c r="F1294" s="50"/>
      <c r="G1294" s="51" t="n">
        <f aca="false">SUMIF(J1288:J1293,J1294,L1288:L1293)</f>
        <v>260</v>
      </c>
      <c r="J1294" s="23" t="n">
        <f aca="false">IF(AND(A1294&lt;&gt;"",A1293=""),J1293+1,J1293)</f>
        <v>80</v>
      </c>
      <c r="K1294" s="23" t="str">
        <f aca="false">IF(C1294="M.O.",G1294,"")</f>
        <v/>
      </c>
      <c r="L1294" s="23" t="str">
        <f aca="false">IF(AND(F1294&lt;&gt;"",K1294=""),G1294,"")</f>
        <v/>
      </c>
      <c r="M1294" s="23" t="str">
        <f aca="false">IF(AND(E1294="",F1294="",D1294&lt;&gt;""),A1294,"")</f>
        <v/>
      </c>
      <c r="N1294" s="23" t="str">
        <f aca="false">IF(M1294&lt;&gt;"",SUMIF(J1294:J1337,J1294,K1294:K1337),"")</f>
        <v/>
      </c>
      <c r="O1294" s="23" t="str">
        <f aca="false">IF(M1294&lt;&gt;"",SUMIF(J1294:J1337,J1294,L1294:L1337),"")</f>
        <v/>
      </c>
      <c r="Q1294" s="20" t="str">
        <f aca="false">IF(A1294="PREÇO TOTAL (c/ taxa):",G1294,"")</f>
        <v/>
      </c>
      <c r="AC1294" s="22"/>
    </row>
    <row r="1295" customFormat="false" ht="14.05" hidden="false" customHeight="true" outlineLevel="0" collapsed="false">
      <c r="A1295" s="50" t="s">
        <v>250</v>
      </c>
      <c r="B1295" s="50"/>
      <c r="C1295" s="50"/>
      <c r="D1295" s="50"/>
      <c r="E1295" s="50"/>
      <c r="F1295" s="50"/>
      <c r="G1295" s="51" t="n">
        <f aca="false">SUM(G1293:G1294)</f>
        <v>337.2</v>
      </c>
      <c r="J1295" s="23" t="n">
        <f aca="false">IF(AND(A1295&lt;&gt;"",A1294=""),J1294+1,J1294)</f>
        <v>80</v>
      </c>
      <c r="K1295" s="23" t="str">
        <f aca="false">IF(C1295="M.O.",G1295,"")</f>
        <v/>
      </c>
      <c r="L1295" s="23" t="str">
        <f aca="false">IF(AND(F1295&lt;&gt;"",K1295=""),G1295,"")</f>
        <v/>
      </c>
      <c r="M1295" s="23" t="str">
        <f aca="false">IF(AND(E1295="",F1295="",D1295&lt;&gt;""),A1295,"")</f>
        <v/>
      </c>
      <c r="N1295" s="23" t="str">
        <f aca="false">IF(M1295&lt;&gt;"",SUMIF(J1295:J1338,J1295,K1295:K1338),"")</f>
        <v/>
      </c>
      <c r="O1295" s="23" t="str">
        <f aca="false">IF(M1295&lt;&gt;"",SUMIF(J1295:J1338,J1295,L1295:L1338),"")</f>
        <v/>
      </c>
      <c r="Q1295" s="20" t="str">
        <f aca="false">IF(A1295="PREÇO TOTAL (c/ taxa):",G1295,"")</f>
        <v/>
      </c>
      <c r="AC1295" s="22"/>
    </row>
    <row r="1296" customFormat="false" ht="14.05" hidden="false" customHeight="true" outlineLevel="0" collapsed="false">
      <c r="A1296" s="50" t="s">
        <v>251</v>
      </c>
      <c r="B1296" s="50"/>
      <c r="C1296" s="50"/>
      <c r="D1296" s="50"/>
      <c r="E1296" s="50"/>
      <c r="F1296" s="50"/>
      <c r="G1296" s="51" t="n">
        <v>0</v>
      </c>
      <c r="J1296" s="23" t="n">
        <f aca="false">IF(AND(A1296&lt;&gt;"",A1295=""),J1295+1,J1295)</f>
        <v>80</v>
      </c>
      <c r="K1296" s="23" t="str">
        <f aca="false">IF(C1296="M.O.",G1296,"")</f>
        <v/>
      </c>
      <c r="L1296" s="23" t="str">
        <f aca="false">IF(AND(F1296&lt;&gt;"",K1296=""),G1296,"")</f>
        <v/>
      </c>
      <c r="M1296" s="23" t="str">
        <f aca="false">IF(AND(E1296="",F1296="",D1296&lt;&gt;""),A1296,"")</f>
        <v/>
      </c>
      <c r="N1296" s="23" t="str">
        <f aca="false">IF(M1296&lt;&gt;"",SUMIF(J1296:J1339,J1296,K1296:K1339),"")</f>
        <v/>
      </c>
      <c r="O1296" s="23" t="str">
        <f aca="false">IF(M1296&lt;&gt;"",SUMIF(J1296:J1339,J1296,L1296:L1339),"")</f>
        <v/>
      </c>
      <c r="Q1296" s="20" t="str">
        <f aca="false">IF(A1296="PREÇO TOTAL (c/ taxa):",G1296,"")</f>
        <v/>
      </c>
      <c r="AC1296" s="22"/>
    </row>
    <row r="1297" customFormat="false" ht="14.05" hidden="false" customHeight="true" outlineLevel="0" collapsed="false">
      <c r="A1297" s="50" t="s">
        <v>252</v>
      </c>
      <c r="B1297" s="50"/>
      <c r="C1297" s="50"/>
      <c r="D1297" s="50"/>
      <c r="E1297" s="50"/>
      <c r="F1297" s="50"/>
      <c r="G1297" s="51" t="n">
        <f aca="false">TRUNC(G1295*$G$9,2)</f>
        <v>84.98</v>
      </c>
      <c r="J1297" s="23" t="n">
        <f aca="false">IF(AND(A1297&lt;&gt;"",A1296=""),J1296+1,J1296)</f>
        <v>80</v>
      </c>
      <c r="K1297" s="23" t="str">
        <f aca="false">IF(C1297="M.O.",G1297,"")</f>
        <v/>
      </c>
      <c r="L1297" s="23" t="str">
        <f aca="false">IF(AND(F1297&lt;&gt;"",K1297=""),G1297,"")</f>
        <v/>
      </c>
      <c r="M1297" s="23" t="str">
        <f aca="false">IF(AND(E1297="",F1297="",D1297&lt;&gt;""),A1297,"")</f>
        <v/>
      </c>
      <c r="N1297" s="23" t="str">
        <f aca="false">IF(M1297&lt;&gt;"",SUMIF(J1297:J1340,J1297,K1297:K1340),"")</f>
        <v/>
      </c>
      <c r="O1297" s="23" t="str">
        <f aca="false">IF(M1297&lt;&gt;"",SUMIF(J1297:J1340,J1297,L1297:L1340),"")</f>
        <v/>
      </c>
      <c r="Q1297" s="20" t="str">
        <f aca="false">IF(A1297="PREÇO TOTAL (c/ taxa):",G1297,"")</f>
        <v/>
      </c>
      <c r="AC1297" s="22"/>
    </row>
    <row r="1298" customFormat="false" ht="14.05" hidden="false" customHeight="true" outlineLevel="0" collapsed="false">
      <c r="A1298" s="50" t="s">
        <v>253</v>
      </c>
      <c r="B1298" s="50"/>
      <c r="C1298" s="50"/>
      <c r="D1298" s="50"/>
      <c r="E1298" s="50"/>
      <c r="F1298" s="50"/>
      <c r="G1298" s="51" t="n">
        <v>0</v>
      </c>
      <c r="J1298" s="23" t="n">
        <f aca="false">IF(AND(A1298&lt;&gt;"",A1297=""),J1297+1,J1297)</f>
        <v>80</v>
      </c>
      <c r="K1298" s="23" t="str">
        <f aca="false">IF(C1298="M.O.",G1298,"")</f>
        <v/>
      </c>
      <c r="L1298" s="23" t="str">
        <f aca="false">IF(AND(F1298&lt;&gt;"",K1298=""),G1298,"")</f>
        <v/>
      </c>
      <c r="M1298" s="23" t="str">
        <f aca="false">IF(AND(E1298="",F1298="",D1298&lt;&gt;""),A1298,"")</f>
        <v/>
      </c>
      <c r="N1298" s="23" t="str">
        <f aca="false">IF(M1298&lt;&gt;"",SUMIF(J1298:J1341,J1298,K1298:K1341),"")</f>
        <v/>
      </c>
      <c r="O1298" s="23" t="str">
        <f aca="false">IF(M1298&lt;&gt;"",SUMIF(J1298:J1341,J1298,L1298:L1341),"")</f>
        <v/>
      </c>
      <c r="Q1298" s="20" t="str">
        <f aca="false">IF(A1298="PREÇO TOTAL (c/ taxa):",G1298,"")</f>
        <v/>
      </c>
      <c r="AC1298" s="22"/>
    </row>
    <row r="1299" customFormat="false" ht="14.05" hidden="false" customHeight="true" outlineLevel="0" collapsed="false">
      <c r="A1299" s="50" t="s">
        <v>254</v>
      </c>
      <c r="B1299" s="50"/>
      <c r="C1299" s="50"/>
      <c r="D1299" s="50"/>
      <c r="E1299" s="50"/>
      <c r="F1299" s="50"/>
      <c r="G1299" s="51" t="n">
        <f aca="false">SUM(G1296:G1298)</f>
        <v>84.98</v>
      </c>
      <c r="J1299" s="23" t="n">
        <f aca="false">IF(AND(A1299&lt;&gt;"",A1298=""),J1298+1,J1298)</f>
        <v>80</v>
      </c>
      <c r="K1299" s="23" t="str">
        <f aca="false">IF(C1299="M.O.",G1299,"")</f>
        <v/>
      </c>
      <c r="L1299" s="23" t="str">
        <f aca="false">IF(AND(F1299&lt;&gt;"",K1299=""),G1299,"")</f>
        <v/>
      </c>
      <c r="M1299" s="23" t="str">
        <f aca="false">IF(AND(E1299="",F1299="",D1299&lt;&gt;""),A1299,"")</f>
        <v/>
      </c>
      <c r="N1299" s="23" t="str">
        <f aca="false">IF(M1299&lt;&gt;"",SUMIF(J1299:J1342,J1299,K1299:K1342),"")</f>
        <v/>
      </c>
      <c r="O1299" s="23" t="str">
        <f aca="false">IF(M1299&lt;&gt;"",SUMIF(J1299:J1342,J1299,L1299:L1342),"")</f>
        <v/>
      </c>
      <c r="Q1299" s="20" t="str">
        <f aca="false">IF(A1299="PREÇO TOTAL (c/ taxa):",G1299,"")</f>
        <v/>
      </c>
      <c r="AC1299" s="22"/>
    </row>
    <row r="1300" customFormat="false" ht="14.05" hidden="false" customHeight="true" outlineLevel="0" collapsed="false">
      <c r="A1300" s="50" t="s">
        <v>256</v>
      </c>
      <c r="B1300" s="50"/>
      <c r="C1300" s="50"/>
      <c r="D1300" s="50"/>
      <c r="E1300" s="50"/>
      <c r="F1300" s="50"/>
      <c r="G1300" s="51" t="n">
        <f aca="false">G1295+G1299</f>
        <v>422.18</v>
      </c>
      <c r="J1300" s="23" t="n">
        <f aca="false">IF(AND(A1300&lt;&gt;"",A1299=""),J1299+1,J1299)</f>
        <v>80</v>
      </c>
      <c r="K1300" s="23" t="str">
        <f aca="false">IF(C1300="M.O.",G1300,"")</f>
        <v/>
      </c>
      <c r="L1300" s="23" t="str">
        <f aca="false">IF(AND(F1300&lt;&gt;"",K1300=""),G1300,"")</f>
        <v/>
      </c>
      <c r="M1300" s="23" t="str">
        <f aca="false">IF(AND(E1300="",F1300="",D1300&lt;&gt;""),A1300,"")</f>
        <v/>
      </c>
      <c r="N1300" s="23" t="str">
        <f aca="false">IF(M1300&lt;&gt;"",SUMIF(J1300:J1343,J1300,K1300:K1343),"")</f>
        <v/>
      </c>
      <c r="O1300" s="23" t="str">
        <f aca="false">IF(M1300&lt;&gt;"",SUMIF(J1300:J1343,J1300,L1300:L1343),"")</f>
        <v/>
      </c>
      <c r="Q1300" s="20" t="str">
        <f aca="false">IF(A1300="PREÇO TOTAL (c/ taxa):",G1300,"")</f>
        <v/>
      </c>
      <c r="AC1300" s="22"/>
    </row>
    <row r="1301" customFormat="false" ht="14.05" hidden="false" customHeight="true" outlineLevel="0" collapsed="false">
      <c r="A1301" s="50" t="s">
        <v>257</v>
      </c>
      <c r="B1301" s="50"/>
      <c r="C1301" s="50"/>
      <c r="D1301" s="50"/>
      <c r="E1301" s="50"/>
      <c r="F1301" s="50"/>
      <c r="G1301" s="51" t="n">
        <v>5</v>
      </c>
      <c r="J1301" s="23" t="n">
        <f aca="false">IF(AND(A1301&lt;&gt;"",A1300=""),J1300+1,J1300)</f>
        <v>80</v>
      </c>
      <c r="K1301" s="23" t="str">
        <f aca="false">IF(C1301="M.O.",G1301,"")</f>
        <v/>
      </c>
      <c r="L1301" s="23" t="str">
        <f aca="false">IF(AND(F1301&lt;&gt;"",K1301=""),G1301,"")</f>
        <v/>
      </c>
      <c r="M1301" s="23" t="str">
        <f aca="false">IF(AND(E1301="",F1301="",D1301&lt;&gt;""),A1301,"")</f>
        <v/>
      </c>
      <c r="N1301" s="23" t="str">
        <f aca="false">IF(M1301&lt;&gt;"",SUMIF(J1301:J1344,J1301,K1301:K1344),"")</f>
        <v/>
      </c>
      <c r="O1301" s="23" t="str">
        <f aca="false">IF(M1301&lt;&gt;"",SUMIF(J1301:J1344,J1301,L1301:L1344),"")</f>
        <v/>
      </c>
      <c r="Q1301" s="20" t="str">
        <f aca="false">IF(A1301="PREÇO TOTAL (c/ taxa):",G1301,"")</f>
        <v/>
      </c>
      <c r="AC1301" s="22"/>
    </row>
    <row r="1302" customFormat="false" ht="14.05" hidden="false" customHeight="true" outlineLevel="0" collapsed="false">
      <c r="A1302" s="50" t="s">
        <v>258</v>
      </c>
      <c r="B1302" s="50"/>
      <c r="C1302" s="50"/>
      <c r="D1302" s="50"/>
      <c r="E1302" s="50"/>
      <c r="F1302" s="50"/>
      <c r="G1302" s="51" t="n">
        <f aca="false">TRUNC(G1301*G1300,2)</f>
        <v>2110.9</v>
      </c>
      <c r="J1302" s="23" t="n">
        <f aca="false">IF(AND(A1302&lt;&gt;"",A1301=""),J1301+1,J1301)</f>
        <v>80</v>
      </c>
      <c r="K1302" s="23" t="str">
        <f aca="false">IF(C1302="M.O.",G1302,"")</f>
        <v/>
      </c>
      <c r="L1302" s="23" t="str">
        <f aca="false">IF(AND(F1302&lt;&gt;"",K1302=""),G1302,"")</f>
        <v/>
      </c>
      <c r="M1302" s="23" t="str">
        <f aca="false">IF(AND(E1302="",F1302="",D1302&lt;&gt;""),A1302,"")</f>
        <v/>
      </c>
      <c r="N1302" s="23" t="str">
        <f aca="false">IF(M1302&lt;&gt;"",SUMIF(J1302:J1345,J1302,K1302:K1345),"")</f>
        <v/>
      </c>
      <c r="O1302" s="23" t="str">
        <f aca="false">IF(M1302&lt;&gt;"",SUMIF(J1302:J1345,J1302,L1302:L1345),"")</f>
        <v/>
      </c>
      <c r="Q1302" s="20" t="n">
        <f aca="false">IF(A1302="PREÇO TOTAL (c/ taxa):",G1302,"")</f>
        <v>2110.9</v>
      </c>
      <c r="AC1302" s="22"/>
    </row>
    <row r="1303" customFormat="false" ht="14.05" hidden="false" customHeight="true" outlineLevel="0" collapsed="false">
      <c r="A1303" s="58"/>
      <c r="B1303" s="58"/>
      <c r="C1303" s="58"/>
      <c r="D1303" s="58"/>
      <c r="E1303" s="58"/>
      <c r="F1303" s="58"/>
      <c r="G1303" s="58"/>
      <c r="J1303" s="23" t="n">
        <f aca="false">IF(AND(A1303&lt;&gt;"",A1302=""),J1302+1,J1302)</f>
        <v>80</v>
      </c>
      <c r="K1303" s="23" t="str">
        <f aca="false">IF(C1303="M.O.",G1303,"")</f>
        <v/>
      </c>
      <c r="L1303" s="23" t="str">
        <f aca="false">IF(AND(F1303&lt;&gt;"",K1303=""),G1303,"")</f>
        <v/>
      </c>
      <c r="M1303" s="23" t="str">
        <f aca="false">IF(AND(E1303="",F1303="",D1303&lt;&gt;""),A1303,"")</f>
        <v/>
      </c>
      <c r="N1303" s="23" t="str">
        <f aca="false">IF(M1303&lt;&gt;"",SUMIF(J1303:J1346,J1303,K1303:K1346),"")</f>
        <v/>
      </c>
      <c r="O1303" s="23" t="str">
        <f aca="false">IF(M1303&lt;&gt;"",SUMIF(J1303:J1346,J1303,L1303:L1346),"")</f>
        <v/>
      </c>
      <c r="Q1303" s="20" t="str">
        <f aca="false">IF(A1303="PREÇO TOTAL (c/ taxa):",G1303,"")</f>
        <v/>
      </c>
      <c r="AC1303" s="22"/>
    </row>
    <row r="1304" customFormat="false" ht="14.05" hidden="false" customHeight="true" outlineLevel="0" collapsed="false">
      <c r="A1304" s="44" t="s">
        <v>454</v>
      </c>
      <c r="B1304" s="44" t="s">
        <v>455</v>
      </c>
      <c r="C1304" s="44"/>
      <c r="D1304" s="44"/>
      <c r="E1304" s="44"/>
      <c r="F1304" s="44"/>
      <c r="G1304" s="44"/>
      <c r="J1304" s="23" t="n">
        <f aca="false">IF(AND(A1304&lt;&gt;"",A1303=""),J1303+1,J1303)</f>
        <v>81</v>
      </c>
      <c r="K1304" s="23" t="str">
        <f aca="false">IF(C1304="M.O.",G1304,"")</f>
        <v/>
      </c>
      <c r="L1304" s="23" t="str">
        <f aca="false">IF(AND(F1304&lt;&gt;"",K1304=""),G1304,"")</f>
        <v/>
      </c>
      <c r="M1304" s="23" t="str">
        <f aca="false">IF(AND(E1304="",F1304="",D1304&lt;&gt;""),A1304,"")</f>
        <v/>
      </c>
      <c r="N1304" s="23" t="str">
        <f aca="false">IF(M1304&lt;&gt;"",SUMIF(J1304:J1347,J1304,K1304:K1347),"")</f>
        <v/>
      </c>
      <c r="O1304" s="23" t="str">
        <f aca="false">IF(M1304&lt;&gt;"",SUMIF(J1304:J1347,J1304,L1304:L1347),"")</f>
        <v/>
      </c>
      <c r="Q1304" s="20" t="str">
        <f aca="false">IF(A1304="PREÇO TOTAL (c/ taxa):",G1304,"")</f>
        <v/>
      </c>
      <c r="AC1304" s="22"/>
    </row>
    <row r="1305" customFormat="false" ht="14.05" hidden="false" customHeight="true" outlineLevel="0" collapsed="false">
      <c r="A1305" s="44" t="s">
        <v>456</v>
      </c>
      <c r="B1305" s="44" t="s">
        <v>457</v>
      </c>
      <c r="C1305" s="45" t="s">
        <v>248</v>
      </c>
      <c r="D1305" s="45" t="s">
        <v>451</v>
      </c>
      <c r="E1305" s="46"/>
      <c r="F1305" s="47"/>
      <c r="G1305" s="47"/>
      <c r="J1305" s="23" t="n">
        <f aca="false">IF(AND(A1305&lt;&gt;"",A1304=""),J1304+1,J1304)</f>
        <v>81</v>
      </c>
      <c r="K1305" s="23" t="str">
        <f aca="false">IF(C1305="M.O.",G1305,"")</f>
        <v/>
      </c>
      <c r="L1305" s="23" t="str">
        <f aca="false">IF(AND(F1305&lt;&gt;"",K1305=""),G1305,"")</f>
        <v/>
      </c>
      <c r="M1305" s="23" t="str">
        <f aca="false">IF(AND(E1305="",F1305="",D1305&lt;&gt;""),A1305,"")</f>
        <v>07.02.01</v>
      </c>
      <c r="N1305" s="23" t="n">
        <f aca="false">IF(M1305&lt;&gt;"",SUMIF(J1305:J1334,J1305,K1305:K1334),"")</f>
        <v>339.68</v>
      </c>
      <c r="O1305" s="23" t="n">
        <f aca="false">IF(M1305&lt;&gt;"",SUMIF(J1305:J1334,J1305,L1305:L1334),"")</f>
        <v>0</v>
      </c>
      <c r="Q1305" s="20" t="str">
        <f aca="false">IF(A1305="PREÇO TOTAL (c/ taxa):",G1305,"")</f>
        <v/>
      </c>
      <c r="AC1305" s="22"/>
    </row>
    <row r="1306" customFormat="false" ht="14.05" hidden="false" customHeight="true" outlineLevel="0" collapsed="false">
      <c r="A1306" s="13" t="n">
        <v>6111</v>
      </c>
      <c r="B1306" s="48" t="str">
        <f aca="false">VLOOKUP(A1306,Insumos!$A$9:$E$160,2,FALSE())</f>
        <v>SERVENTE</v>
      </c>
      <c r="C1306" s="49" t="str">
        <f aca="false">VLOOKUP(A1306,Insumos!$A$9:$E$160,3,FALSE())</f>
        <v>M.O.</v>
      </c>
      <c r="D1306" s="49" t="str">
        <f aca="false">VLOOKUP(A1306,Insumos!$A$9:$E$160,4,FALSE())</f>
        <v>H</v>
      </c>
      <c r="E1306" s="46" t="n">
        <v>44</v>
      </c>
      <c r="F1306" s="47" t="n">
        <f aca="false">VLOOKUP(A1306,Insumos!$A$9:$E$160,5,FALSE())</f>
        <v>7.72</v>
      </c>
      <c r="G1306" s="47" t="n">
        <f aca="false">TRUNC(E1306*F1306,2)</f>
        <v>339.68</v>
      </c>
      <c r="J1306" s="23" t="n">
        <f aca="false">IF(AND(A1306&lt;&gt;"",A1305=""),J1305+1,J1305)</f>
        <v>81</v>
      </c>
      <c r="K1306" s="23" t="n">
        <f aca="false">IF(C1306="M.O.",G1306,"")</f>
        <v>339.68</v>
      </c>
      <c r="L1306" s="23" t="str">
        <f aca="false">IF(AND(F1306&lt;&gt;"",K1306=""),G1306,"")</f>
        <v/>
      </c>
      <c r="M1306" s="23" t="str">
        <f aca="false">IF(AND(E1306="",F1306="",D1306&lt;&gt;""),A1306,"")</f>
        <v/>
      </c>
      <c r="N1306" s="23" t="str">
        <f aca="false">IF(M1306&lt;&gt;"",SUMIF(J1306:J1335,J1306,K1306:K1335),"")</f>
        <v/>
      </c>
      <c r="O1306" s="23" t="str">
        <f aca="false">IF(M1306&lt;&gt;"",SUMIF(J1306:J1335,J1306,L1306:L1335),"")</f>
        <v/>
      </c>
      <c r="Q1306" s="20" t="str">
        <f aca="false">IF(A1306="PREÇO TOTAL (c/ taxa):",G1306,"")</f>
        <v/>
      </c>
      <c r="AC1306" s="22"/>
    </row>
    <row r="1307" customFormat="false" ht="14.05" hidden="false" customHeight="true" outlineLevel="0" collapsed="false">
      <c r="A1307" s="50" t="s">
        <v>229</v>
      </c>
      <c r="B1307" s="50"/>
      <c r="C1307" s="50"/>
      <c r="D1307" s="50"/>
      <c r="E1307" s="50"/>
      <c r="F1307" s="50"/>
      <c r="G1307" s="51" t="n">
        <f aca="false">SUMIF(J1244:J1306,J1307,K1244:K1306)</f>
        <v>339.68</v>
      </c>
      <c r="J1307" s="23" t="n">
        <f aca="false">IF(AND(A1307&lt;&gt;"",A1306=""),J1306+1,J1306)</f>
        <v>81</v>
      </c>
      <c r="K1307" s="23" t="str">
        <f aca="false">IF(C1307="M.O.",G1307,"")</f>
        <v/>
      </c>
      <c r="L1307" s="23" t="str">
        <f aca="false">IF(AND(F1307&lt;&gt;"",K1307=""),G1307,"")</f>
        <v/>
      </c>
      <c r="M1307" s="23" t="str">
        <f aca="false">IF(AND(E1307="",F1307="",D1307&lt;&gt;""),A1307,"")</f>
        <v/>
      </c>
      <c r="N1307" s="23" t="str">
        <f aca="false">IF(M1307&lt;&gt;"",SUMIF(J1307:J1336,J1307,K1307:K1336),"")</f>
        <v/>
      </c>
      <c r="O1307" s="23" t="str">
        <f aca="false">IF(M1307&lt;&gt;"",SUMIF(J1307:J1336,J1307,L1307:L1336),"")</f>
        <v/>
      </c>
      <c r="Q1307" s="20" t="str">
        <f aca="false">IF(A1307="PREÇO TOTAL (c/ taxa):",G1307,"")</f>
        <v/>
      </c>
      <c r="AC1307" s="22"/>
    </row>
    <row r="1308" customFormat="false" ht="14.05" hidden="false" customHeight="true" outlineLevel="0" collapsed="false">
      <c r="A1308" s="50" t="s">
        <v>232</v>
      </c>
      <c r="B1308" s="50"/>
      <c r="C1308" s="50"/>
      <c r="D1308" s="50"/>
      <c r="E1308" s="50"/>
      <c r="F1308" s="50"/>
      <c r="G1308" s="51" t="n">
        <f aca="false">SUMIF(J1245:J1307,J1308,L1245:L1307)</f>
        <v>0</v>
      </c>
      <c r="J1308" s="23" t="n">
        <f aca="false">IF(AND(A1308&lt;&gt;"",A1307=""),J1307+1,J1307)</f>
        <v>81</v>
      </c>
      <c r="K1308" s="23" t="str">
        <f aca="false">IF(C1308="M.O.",G1308,"")</f>
        <v/>
      </c>
      <c r="L1308" s="23" t="str">
        <f aca="false">IF(AND(F1308&lt;&gt;"",K1308=""),G1308,"")</f>
        <v/>
      </c>
      <c r="M1308" s="23" t="str">
        <f aca="false">IF(AND(E1308="",F1308="",D1308&lt;&gt;""),A1308,"")</f>
        <v/>
      </c>
      <c r="N1308" s="23" t="str">
        <f aca="false">IF(M1308&lt;&gt;"",SUMIF(J1308:J1337,J1308,K1308:K1337),"")</f>
        <v/>
      </c>
      <c r="O1308" s="23" t="str">
        <f aca="false">IF(M1308&lt;&gt;"",SUMIF(J1308:J1337,J1308,L1308:L1337),"")</f>
        <v/>
      </c>
      <c r="Q1308" s="20" t="str">
        <f aca="false">IF(A1308="PREÇO TOTAL (c/ taxa):",G1308,"")</f>
        <v/>
      </c>
      <c r="AC1308" s="22"/>
    </row>
    <row r="1309" customFormat="false" ht="14.05" hidden="false" customHeight="true" outlineLevel="0" collapsed="false">
      <c r="A1309" s="50" t="s">
        <v>250</v>
      </c>
      <c r="B1309" s="50"/>
      <c r="C1309" s="50"/>
      <c r="D1309" s="50"/>
      <c r="E1309" s="50"/>
      <c r="F1309" s="50"/>
      <c r="G1309" s="51" t="n">
        <f aca="false">SUM(G1307:G1308)</f>
        <v>339.68</v>
      </c>
      <c r="J1309" s="23" t="n">
        <f aca="false">IF(AND(A1309&lt;&gt;"",A1308=""),J1308+1,J1308)</f>
        <v>81</v>
      </c>
      <c r="K1309" s="23" t="str">
        <f aca="false">IF(C1309="M.O.",G1309,"")</f>
        <v/>
      </c>
      <c r="L1309" s="23" t="str">
        <f aca="false">IF(AND(F1309&lt;&gt;"",K1309=""),G1309,"")</f>
        <v/>
      </c>
      <c r="M1309" s="23" t="str">
        <f aca="false">IF(AND(E1309="",F1309="",D1309&lt;&gt;""),A1309,"")</f>
        <v/>
      </c>
      <c r="N1309" s="23" t="str">
        <f aca="false">IF(M1309&lt;&gt;"",SUMIF(J1309:J1338,J1309,K1309:K1338),"")</f>
        <v/>
      </c>
      <c r="O1309" s="23" t="str">
        <f aca="false">IF(M1309&lt;&gt;"",SUMIF(J1309:J1338,J1309,L1309:L1338),"")</f>
        <v/>
      </c>
      <c r="Q1309" s="20" t="str">
        <f aca="false">IF(A1309="PREÇO TOTAL (c/ taxa):",G1309,"")</f>
        <v/>
      </c>
      <c r="AC1309" s="22"/>
    </row>
    <row r="1310" customFormat="false" ht="14.05" hidden="false" customHeight="true" outlineLevel="0" collapsed="false">
      <c r="A1310" s="50" t="s">
        <v>251</v>
      </c>
      <c r="B1310" s="50"/>
      <c r="C1310" s="50"/>
      <c r="D1310" s="50"/>
      <c r="E1310" s="50"/>
      <c r="F1310" s="50"/>
      <c r="G1310" s="51" t="n">
        <v>0</v>
      </c>
      <c r="J1310" s="23" t="n">
        <f aca="false">IF(AND(A1310&lt;&gt;"",A1309=""),J1309+1,J1309)</f>
        <v>81</v>
      </c>
      <c r="K1310" s="23" t="str">
        <f aca="false">IF(C1310="M.O.",G1310,"")</f>
        <v/>
      </c>
      <c r="L1310" s="23" t="str">
        <f aca="false">IF(AND(F1310&lt;&gt;"",K1310=""),G1310,"")</f>
        <v/>
      </c>
      <c r="M1310" s="23" t="str">
        <f aca="false">IF(AND(E1310="",F1310="",D1310&lt;&gt;""),A1310,"")</f>
        <v/>
      </c>
      <c r="N1310" s="23" t="str">
        <f aca="false">IF(M1310&lt;&gt;"",SUMIF(J1310:J1339,J1310,K1310:K1339),"")</f>
        <v/>
      </c>
      <c r="O1310" s="23" t="str">
        <f aca="false">IF(M1310&lt;&gt;"",SUMIF(J1310:J1339,J1310,L1310:L1339),"")</f>
        <v/>
      </c>
      <c r="Q1310" s="20" t="str">
        <f aca="false">IF(A1310="PREÇO TOTAL (c/ taxa):",G1310,"")</f>
        <v/>
      </c>
      <c r="AC1310" s="22"/>
    </row>
    <row r="1311" customFormat="false" ht="14.05" hidden="false" customHeight="true" outlineLevel="0" collapsed="false">
      <c r="A1311" s="50" t="s">
        <v>252</v>
      </c>
      <c r="B1311" s="50"/>
      <c r="C1311" s="50"/>
      <c r="D1311" s="50"/>
      <c r="E1311" s="50"/>
      <c r="F1311" s="50"/>
      <c r="G1311" s="51" t="n">
        <f aca="false">TRUNC(G1309*$G$9,2)</f>
        <v>85.6</v>
      </c>
      <c r="J1311" s="23" t="n">
        <f aca="false">IF(AND(A1311&lt;&gt;"",A1310=""),J1310+1,J1310)</f>
        <v>81</v>
      </c>
      <c r="K1311" s="23" t="str">
        <f aca="false">IF(C1311="M.O.",G1311,"")</f>
        <v/>
      </c>
      <c r="L1311" s="23" t="str">
        <f aca="false">IF(AND(F1311&lt;&gt;"",K1311=""),G1311,"")</f>
        <v/>
      </c>
      <c r="M1311" s="23" t="str">
        <f aca="false">IF(AND(E1311="",F1311="",D1311&lt;&gt;""),A1311,"")</f>
        <v/>
      </c>
      <c r="N1311" s="23" t="str">
        <f aca="false">IF(M1311&lt;&gt;"",SUMIF(J1311:J1340,J1311,K1311:K1340),"")</f>
        <v/>
      </c>
      <c r="O1311" s="23" t="str">
        <f aca="false">IF(M1311&lt;&gt;"",SUMIF(J1311:J1340,J1311,L1311:L1340),"")</f>
        <v/>
      </c>
      <c r="Q1311" s="20" t="str">
        <f aca="false">IF(A1311="PREÇO TOTAL (c/ taxa):",G1311,"")</f>
        <v/>
      </c>
      <c r="AC1311" s="22"/>
    </row>
    <row r="1312" customFormat="false" ht="14.05" hidden="false" customHeight="true" outlineLevel="0" collapsed="false">
      <c r="A1312" s="50" t="s">
        <v>253</v>
      </c>
      <c r="B1312" s="50"/>
      <c r="C1312" s="50"/>
      <c r="D1312" s="50"/>
      <c r="E1312" s="50"/>
      <c r="F1312" s="50"/>
      <c r="G1312" s="51" t="n">
        <v>0</v>
      </c>
      <c r="J1312" s="23" t="n">
        <f aca="false">IF(AND(A1312&lt;&gt;"",A1311=""),J1311+1,J1311)</f>
        <v>81</v>
      </c>
      <c r="K1312" s="23" t="str">
        <f aca="false">IF(C1312="M.O.",G1312,"")</f>
        <v/>
      </c>
      <c r="L1312" s="23" t="str">
        <f aca="false">IF(AND(F1312&lt;&gt;"",K1312=""),G1312,"")</f>
        <v/>
      </c>
      <c r="M1312" s="23" t="str">
        <f aca="false">IF(AND(E1312="",F1312="",D1312&lt;&gt;""),A1312,"")</f>
        <v/>
      </c>
      <c r="N1312" s="23" t="str">
        <f aca="false">IF(M1312&lt;&gt;"",SUMIF(J1312:J1341,J1312,K1312:K1341),"")</f>
        <v/>
      </c>
      <c r="O1312" s="23" t="str">
        <f aca="false">IF(M1312&lt;&gt;"",SUMIF(J1312:J1341,J1312,L1312:L1341),"")</f>
        <v/>
      </c>
      <c r="Q1312" s="20" t="str">
        <f aca="false">IF(A1312="PREÇO TOTAL (c/ taxa):",G1312,"")</f>
        <v/>
      </c>
      <c r="AC1312" s="22"/>
    </row>
    <row r="1313" customFormat="false" ht="14.05" hidden="false" customHeight="true" outlineLevel="0" collapsed="false">
      <c r="A1313" s="50" t="s">
        <v>254</v>
      </c>
      <c r="B1313" s="50"/>
      <c r="C1313" s="50"/>
      <c r="D1313" s="50"/>
      <c r="E1313" s="50"/>
      <c r="F1313" s="50"/>
      <c r="G1313" s="51" t="n">
        <f aca="false">SUM(G1310:G1312)</f>
        <v>85.6</v>
      </c>
      <c r="J1313" s="23" t="n">
        <f aca="false">IF(AND(A1313&lt;&gt;"",A1312=""),J1312+1,J1312)</f>
        <v>81</v>
      </c>
      <c r="K1313" s="23" t="str">
        <f aca="false">IF(C1313="M.O.",G1313,"")</f>
        <v/>
      </c>
      <c r="L1313" s="23" t="str">
        <f aca="false">IF(AND(F1313&lt;&gt;"",K1313=""),G1313,"")</f>
        <v/>
      </c>
      <c r="M1313" s="23" t="str">
        <f aca="false">IF(AND(E1313="",F1313="",D1313&lt;&gt;""),A1313,"")</f>
        <v/>
      </c>
      <c r="N1313" s="23" t="str">
        <f aca="false">IF(M1313&lt;&gt;"",SUMIF(J1313:J1342,J1313,K1313:K1342),"")</f>
        <v/>
      </c>
      <c r="O1313" s="23" t="str">
        <f aca="false">IF(M1313&lt;&gt;"",SUMIF(J1313:J1342,J1313,L1313:L1342),"")</f>
        <v/>
      </c>
      <c r="Q1313" s="20" t="str">
        <f aca="false">IF(A1313="PREÇO TOTAL (c/ taxa):",G1313,"")</f>
        <v/>
      </c>
      <c r="AC1313" s="22"/>
    </row>
    <row r="1314" customFormat="false" ht="14.05" hidden="false" customHeight="true" outlineLevel="0" collapsed="false">
      <c r="A1314" s="50" t="s">
        <v>256</v>
      </c>
      <c r="B1314" s="50"/>
      <c r="C1314" s="50"/>
      <c r="D1314" s="50"/>
      <c r="E1314" s="50"/>
      <c r="F1314" s="50"/>
      <c r="G1314" s="51" t="n">
        <f aca="false">G1309+G1313</f>
        <v>425.28</v>
      </c>
      <c r="J1314" s="23" t="n">
        <f aca="false">IF(AND(A1314&lt;&gt;"",A1313=""),J1313+1,J1313)</f>
        <v>81</v>
      </c>
      <c r="K1314" s="23" t="str">
        <f aca="false">IF(C1314="M.O.",G1314,"")</f>
        <v/>
      </c>
      <c r="L1314" s="23" t="str">
        <f aca="false">IF(AND(F1314&lt;&gt;"",K1314=""),G1314,"")</f>
        <v/>
      </c>
      <c r="M1314" s="23" t="str">
        <f aca="false">IF(AND(E1314="",F1314="",D1314&lt;&gt;""),A1314,"")</f>
        <v/>
      </c>
      <c r="N1314" s="23" t="str">
        <f aca="false">IF(M1314&lt;&gt;"",SUMIF(J1314:J1343,J1314,K1314:K1343),"")</f>
        <v/>
      </c>
      <c r="O1314" s="23" t="str">
        <f aca="false">IF(M1314&lt;&gt;"",SUMIF(J1314:J1343,J1314,L1314:L1343),"")</f>
        <v/>
      </c>
      <c r="Q1314" s="20" t="str">
        <f aca="false">IF(A1314="PREÇO TOTAL (c/ taxa):",G1314,"")</f>
        <v/>
      </c>
      <c r="AC1314" s="22"/>
    </row>
    <row r="1315" customFormat="false" ht="14.05" hidden="false" customHeight="true" outlineLevel="0" collapsed="false">
      <c r="A1315" s="50" t="s">
        <v>257</v>
      </c>
      <c r="B1315" s="50"/>
      <c r="C1315" s="50"/>
      <c r="D1315" s="50"/>
      <c r="E1315" s="50"/>
      <c r="F1315" s="50"/>
      <c r="G1315" s="51" t="n">
        <v>5</v>
      </c>
      <c r="J1315" s="23" t="n">
        <f aca="false">IF(AND(A1315&lt;&gt;"",A1314=""),J1314+1,J1314)</f>
        <v>81</v>
      </c>
      <c r="K1315" s="23" t="str">
        <f aca="false">IF(C1315="M.O.",G1315,"")</f>
        <v/>
      </c>
      <c r="L1315" s="23" t="str">
        <f aca="false">IF(AND(F1315&lt;&gt;"",K1315=""),G1315,"")</f>
        <v/>
      </c>
      <c r="M1315" s="23" t="str">
        <f aca="false">IF(AND(E1315="",F1315="",D1315&lt;&gt;""),A1315,"")</f>
        <v/>
      </c>
      <c r="N1315" s="23" t="str">
        <f aca="false">IF(M1315&lt;&gt;"",SUMIF(J1315:J1344,J1315,K1315:K1344),"")</f>
        <v/>
      </c>
      <c r="O1315" s="23" t="str">
        <f aca="false">IF(M1315&lt;&gt;"",SUMIF(J1315:J1344,J1315,L1315:L1344),"")</f>
        <v/>
      </c>
      <c r="Q1315" s="20" t="str">
        <f aca="false">IF(A1315="PREÇO TOTAL (c/ taxa):",G1315,"")</f>
        <v/>
      </c>
      <c r="AC1315" s="22"/>
    </row>
    <row r="1316" customFormat="false" ht="14.05" hidden="false" customHeight="true" outlineLevel="0" collapsed="false">
      <c r="A1316" s="50" t="s">
        <v>258</v>
      </c>
      <c r="B1316" s="50"/>
      <c r="C1316" s="50"/>
      <c r="D1316" s="50"/>
      <c r="E1316" s="50"/>
      <c r="F1316" s="50"/>
      <c r="G1316" s="51" t="n">
        <f aca="false">TRUNC(G1315*G1314,2)</f>
        <v>2126.4</v>
      </c>
      <c r="J1316" s="23" t="n">
        <f aca="false">IF(AND(A1316&lt;&gt;"",A1315=""),J1315+1,J1315)</f>
        <v>81</v>
      </c>
      <c r="K1316" s="23" t="str">
        <f aca="false">IF(C1316="M.O.",G1316,"")</f>
        <v/>
      </c>
      <c r="L1316" s="23" t="str">
        <f aca="false">IF(AND(F1316&lt;&gt;"",K1316=""),G1316,"")</f>
        <v/>
      </c>
      <c r="M1316" s="23" t="str">
        <f aca="false">IF(AND(E1316="",F1316="",D1316&lt;&gt;""),A1316,"")</f>
        <v/>
      </c>
      <c r="N1316" s="23" t="str">
        <f aca="false">IF(M1316&lt;&gt;"",SUMIF(J1316:J1345,J1316,K1316:K1345),"")</f>
        <v/>
      </c>
      <c r="O1316" s="23" t="str">
        <f aca="false">IF(M1316&lt;&gt;"",SUMIF(J1316:J1345,J1316,L1316:L1345),"")</f>
        <v/>
      </c>
      <c r="Q1316" s="20" t="n">
        <f aca="false">IF(A1316="PREÇO TOTAL (c/ taxa):",G1316,"")</f>
        <v>2126.4</v>
      </c>
      <c r="AC1316" s="22"/>
    </row>
    <row r="1317" customFormat="false" ht="14.05" hidden="false" customHeight="true" outlineLevel="0" collapsed="false">
      <c r="A1317" s="52"/>
      <c r="B1317" s="52"/>
      <c r="C1317" s="52"/>
      <c r="D1317" s="52"/>
      <c r="E1317" s="52"/>
      <c r="F1317" s="52"/>
      <c r="G1317" s="52"/>
      <c r="J1317" s="23" t="n">
        <f aca="false">IF(AND(A1317&lt;&gt;"",A1316=""),J1316+1,J1316)</f>
        <v>81</v>
      </c>
      <c r="K1317" s="23" t="str">
        <f aca="false">IF(C1317="M.O.",G1317,"")</f>
        <v/>
      </c>
      <c r="L1317" s="23" t="str">
        <f aca="false">IF(AND(F1317&lt;&gt;"",K1317=""),G1317,"")</f>
        <v/>
      </c>
      <c r="M1317" s="23" t="str">
        <f aca="false">IF(AND(E1317="",F1317="",D1317&lt;&gt;""),A1317,"")</f>
        <v/>
      </c>
      <c r="N1317" s="23" t="str">
        <f aca="false">IF(M1317&lt;&gt;"",SUMIF(J1317:J1362,J1317,K1317:K1362),"")</f>
        <v/>
      </c>
      <c r="O1317" s="23" t="str">
        <f aca="false">IF(M1317&lt;&gt;"",SUMIF(J1317:J1362,J1317,L1317:L1362),"")</f>
        <v/>
      </c>
      <c r="Q1317" s="20" t="str">
        <f aca="false">IF(A1317="PREÇO TOTAL (c/ taxa):",G1317,"")</f>
        <v/>
      </c>
      <c r="AC1317" s="22"/>
    </row>
    <row r="1318" customFormat="false" ht="37.3" hidden="false" customHeight="true" outlineLevel="0" collapsed="false">
      <c r="A1318" s="44" t="s">
        <v>458</v>
      </c>
      <c r="B1318" s="44" t="s">
        <v>459</v>
      </c>
      <c r="C1318" s="45" t="s">
        <v>248</v>
      </c>
      <c r="D1318" s="45" t="s">
        <v>306</v>
      </c>
      <c r="E1318" s="46"/>
      <c r="F1318" s="47"/>
      <c r="G1318" s="47"/>
      <c r="J1318" s="23" t="n">
        <f aca="false">IF(AND(A1318&lt;&gt;"",A1317=""),J1317+1,J1317)</f>
        <v>82</v>
      </c>
      <c r="K1318" s="23" t="str">
        <f aca="false">IF(C1318="M.O.",G1318,"")</f>
        <v/>
      </c>
      <c r="L1318" s="23" t="str">
        <f aca="false">IF(AND(F1318&lt;&gt;"",K1318=""),G1318,"")</f>
        <v/>
      </c>
      <c r="M1318" s="23" t="str">
        <f aca="false">IF(AND(E1318="",F1318="",D1318&lt;&gt;""),A1318,"")</f>
        <v>07.02.02</v>
      </c>
      <c r="N1318" s="23" t="n">
        <f aca="false">IF(M1318&lt;&gt;"",SUMIF(J1318:J1363,J1318,K1318:K1363),"")</f>
        <v>23.16</v>
      </c>
      <c r="O1318" s="23" t="n">
        <f aca="false">IF(M1318&lt;&gt;"",SUMIF(J1318:J1363,J1318,L1318:L1363),"")</f>
        <v>130</v>
      </c>
      <c r="Q1318" s="20" t="str">
        <f aca="false">IF(A1318="PREÇO TOTAL (c/ taxa):",G1318,"")</f>
        <v/>
      </c>
      <c r="AC1318" s="22"/>
    </row>
    <row r="1319" customFormat="false" ht="14.05" hidden="false" customHeight="true" outlineLevel="0" collapsed="false">
      <c r="A1319" s="13" t="s">
        <v>115</v>
      </c>
      <c r="B1319" s="48" t="str">
        <f aca="false">VLOOKUP(A1319,Insumos!$A$9:$E$160,2,FALSE())</f>
        <v>Caçamba (5 m³) para transporte de entulho</v>
      </c>
      <c r="C1319" s="49" t="str">
        <f aca="false">VLOOKUP(A1319,Insumos!$A$9:$E$160,3,FALSE())</f>
        <v>MAT.</v>
      </c>
      <c r="D1319" s="49" t="str">
        <f aca="false">VLOOKUP(A1319,Insumos!$A$9:$E$160,4,FALSE())</f>
        <v>UN</v>
      </c>
      <c r="E1319" s="46" t="n">
        <v>1</v>
      </c>
      <c r="F1319" s="47" t="n">
        <f aca="false">VLOOKUP(A1319,Insumos!$A$9:$E$160,5,FALSE())</f>
        <v>130</v>
      </c>
      <c r="G1319" s="47" t="n">
        <f aca="false">TRUNC(E1319*F1319,2)</f>
        <v>130</v>
      </c>
      <c r="J1319" s="23" t="n">
        <f aca="false">IF(AND(A1319&lt;&gt;"",A1318=""),J1318+1,J1318)</f>
        <v>82</v>
      </c>
      <c r="K1319" s="23" t="str">
        <f aca="false">IF(C1319="M.O.",G1319,"")</f>
        <v/>
      </c>
      <c r="L1319" s="23" t="n">
        <f aca="false">IF(AND(F1319&lt;&gt;"",K1319=""),G1319,"")</f>
        <v>130</v>
      </c>
      <c r="M1319" s="23" t="str">
        <f aca="false">IF(AND(E1319="",F1319="",D1319&lt;&gt;""),A1319,"")</f>
        <v/>
      </c>
      <c r="N1319" s="23" t="str">
        <f aca="false">IF(M1319&lt;&gt;"",SUMIF(J1319:J1363,J1319,K1319:K1363),"")</f>
        <v/>
      </c>
      <c r="O1319" s="23" t="str">
        <f aca="false">IF(M1319&lt;&gt;"",SUMIF(J1319:J1363,J1319,L1319:L1363),"")</f>
        <v/>
      </c>
      <c r="Q1319" s="20" t="str">
        <f aca="false">IF(A1319="PREÇO TOTAL (c/ taxa):",G1319,"")</f>
        <v/>
      </c>
      <c r="AC1319" s="22"/>
    </row>
    <row r="1320" customFormat="false" ht="14.05" hidden="false" customHeight="true" outlineLevel="0" collapsed="false">
      <c r="A1320" s="13" t="n">
        <v>6111</v>
      </c>
      <c r="B1320" s="48" t="str">
        <f aca="false">VLOOKUP(A1320,Insumos!$A$9:$E$160,2,FALSE())</f>
        <v>SERVENTE</v>
      </c>
      <c r="C1320" s="49" t="str">
        <f aca="false">VLOOKUP(A1320,Insumos!$A$9:$E$160,3,FALSE())</f>
        <v>M.O.</v>
      </c>
      <c r="D1320" s="49" t="str">
        <f aca="false">VLOOKUP(A1320,Insumos!$A$9:$E$160,4,FALSE())</f>
        <v>H</v>
      </c>
      <c r="E1320" s="46" t="n">
        <v>3</v>
      </c>
      <c r="F1320" s="47" t="n">
        <f aca="false">VLOOKUP(A1320,Insumos!$A$9:$E$160,5,FALSE())</f>
        <v>7.72</v>
      </c>
      <c r="G1320" s="47" t="n">
        <f aca="false">TRUNC(E1320*F1320,2)</f>
        <v>23.16</v>
      </c>
      <c r="J1320" s="23" t="n">
        <f aca="false">IF(AND(A1320&lt;&gt;"",A1319=""),J1319+1,J1319)</f>
        <v>82</v>
      </c>
      <c r="K1320" s="23" t="n">
        <f aca="false">IF(C1320="M.O.",G1320,"")</f>
        <v>23.16</v>
      </c>
      <c r="L1320" s="23" t="str">
        <f aca="false">IF(AND(F1320&lt;&gt;"",K1320=""),G1320,"")</f>
        <v/>
      </c>
      <c r="M1320" s="23" t="str">
        <f aca="false">IF(AND(E1320="",F1320="",D1320&lt;&gt;""),A1320,"")</f>
        <v/>
      </c>
      <c r="N1320" s="23" t="str">
        <f aca="false">IF(M1320&lt;&gt;"",SUMIF(J1320:J1369,J1320,K1320:K1369),"")</f>
        <v/>
      </c>
      <c r="O1320" s="23" t="str">
        <f aca="false">IF(M1320&lt;&gt;"",SUMIF(J1320:J1369,J1320,L1320:L1369),"")</f>
        <v/>
      </c>
      <c r="Q1320" s="20" t="str">
        <f aca="false">IF(A1320="PREÇO TOTAL (c/ taxa):",G1320,"")</f>
        <v/>
      </c>
      <c r="AC1320" s="22"/>
    </row>
    <row r="1321" customFormat="false" ht="14.05" hidden="false" customHeight="true" outlineLevel="0" collapsed="false">
      <c r="A1321" s="50" t="s">
        <v>229</v>
      </c>
      <c r="B1321" s="50"/>
      <c r="C1321" s="50"/>
      <c r="D1321" s="50"/>
      <c r="E1321" s="50"/>
      <c r="F1321" s="50"/>
      <c r="G1321" s="51" t="n">
        <f aca="false">SUMIF(J1258:J1320,J1321,K1258:K1320)</f>
        <v>23.16</v>
      </c>
      <c r="J1321" s="23" t="n">
        <f aca="false">IF(AND(A1321&lt;&gt;"",A1320=""),J1320+1,J1320)</f>
        <v>82</v>
      </c>
      <c r="K1321" s="23" t="str">
        <f aca="false">IF(C1321="M.O.",G1321,"")</f>
        <v/>
      </c>
      <c r="L1321" s="23" t="str">
        <f aca="false">IF(AND(F1321&lt;&gt;"",K1321=""),G1321,"")</f>
        <v/>
      </c>
      <c r="M1321" s="23" t="str">
        <f aca="false">IF(AND(E1321="",F1321="",D1321&lt;&gt;""),A1321,"")</f>
        <v/>
      </c>
      <c r="N1321" s="23" t="str">
        <f aca="false">IF(M1321&lt;&gt;"",SUMIF(J1321:J1370,J1321,K1321:K1370),"")</f>
        <v/>
      </c>
      <c r="O1321" s="23" t="str">
        <f aca="false">IF(M1321&lt;&gt;"",SUMIF(J1321:J1370,J1321,L1321:L1370),"")</f>
        <v/>
      </c>
      <c r="Q1321" s="20" t="str">
        <f aca="false">IF(A1321="PREÇO TOTAL (c/ taxa):",G1321,"")</f>
        <v/>
      </c>
      <c r="AC1321" s="22"/>
    </row>
    <row r="1322" customFormat="false" ht="14.05" hidden="false" customHeight="true" outlineLevel="0" collapsed="false">
      <c r="A1322" s="50" t="s">
        <v>232</v>
      </c>
      <c r="B1322" s="50"/>
      <c r="C1322" s="50"/>
      <c r="D1322" s="50"/>
      <c r="E1322" s="50"/>
      <c r="F1322" s="50"/>
      <c r="G1322" s="51" t="n">
        <f aca="false">SUMIF(J1259:J1321,J1322,L1259:L1321)</f>
        <v>130</v>
      </c>
      <c r="J1322" s="23" t="n">
        <f aca="false">IF(AND(A1322&lt;&gt;"",A1321=""),J1321+1,J1321)</f>
        <v>82</v>
      </c>
      <c r="K1322" s="23" t="str">
        <f aca="false">IF(C1322="M.O.",G1322,"")</f>
        <v/>
      </c>
      <c r="L1322" s="23" t="str">
        <f aca="false">IF(AND(F1322&lt;&gt;"",K1322=""),G1322,"")</f>
        <v/>
      </c>
      <c r="M1322" s="23" t="str">
        <f aca="false">IF(AND(E1322="",F1322="",D1322&lt;&gt;""),A1322,"")</f>
        <v/>
      </c>
      <c r="N1322" s="23" t="str">
        <f aca="false">IF(M1322&lt;&gt;"",SUMIF(J1322:J1371,J1322,K1322:K1371),"")</f>
        <v/>
      </c>
      <c r="O1322" s="23" t="str">
        <f aca="false">IF(M1322&lt;&gt;"",SUMIF(J1322:J1371,J1322,L1322:L1371),"")</f>
        <v/>
      </c>
      <c r="Q1322" s="20" t="str">
        <f aca="false">IF(A1322="PREÇO TOTAL (c/ taxa):",G1322,"")</f>
        <v/>
      </c>
      <c r="AC1322" s="22"/>
    </row>
    <row r="1323" customFormat="false" ht="14.05" hidden="false" customHeight="true" outlineLevel="0" collapsed="false">
      <c r="A1323" s="50" t="s">
        <v>250</v>
      </c>
      <c r="B1323" s="50"/>
      <c r="C1323" s="50"/>
      <c r="D1323" s="50"/>
      <c r="E1323" s="50"/>
      <c r="F1323" s="50"/>
      <c r="G1323" s="51" t="n">
        <f aca="false">SUM(G1321:G1322)</f>
        <v>153.16</v>
      </c>
      <c r="J1323" s="23" t="n">
        <f aca="false">IF(AND(A1323&lt;&gt;"",A1322=""),J1322+1,J1322)</f>
        <v>82</v>
      </c>
      <c r="K1323" s="23" t="str">
        <f aca="false">IF(C1323="M.O.",G1323,"")</f>
        <v/>
      </c>
      <c r="L1323" s="23" t="str">
        <f aca="false">IF(AND(F1323&lt;&gt;"",K1323=""),G1323,"")</f>
        <v/>
      </c>
      <c r="M1323" s="23" t="str">
        <f aca="false">IF(AND(E1323="",F1323="",D1323&lt;&gt;""),A1323,"")</f>
        <v/>
      </c>
      <c r="N1323" s="23" t="str">
        <f aca="false">IF(M1323&lt;&gt;"",SUMIF(J1323:J1372,J1323,K1323:K1372),"")</f>
        <v/>
      </c>
      <c r="O1323" s="23" t="str">
        <f aca="false">IF(M1323&lt;&gt;"",SUMIF(J1323:J1372,J1323,L1323:L1372),"")</f>
        <v/>
      </c>
      <c r="Q1323" s="20" t="str">
        <f aca="false">IF(A1323="PREÇO TOTAL (c/ taxa):",G1323,"")</f>
        <v/>
      </c>
      <c r="AC1323" s="22"/>
    </row>
    <row r="1324" customFormat="false" ht="14.05" hidden="false" customHeight="true" outlineLevel="0" collapsed="false">
      <c r="A1324" s="50" t="s">
        <v>251</v>
      </c>
      <c r="B1324" s="50"/>
      <c r="C1324" s="50"/>
      <c r="D1324" s="50"/>
      <c r="E1324" s="50"/>
      <c r="F1324" s="50"/>
      <c r="G1324" s="51" t="n">
        <v>0</v>
      </c>
      <c r="J1324" s="23" t="n">
        <f aca="false">IF(AND(A1324&lt;&gt;"",A1323=""),J1323+1,J1323)</f>
        <v>82</v>
      </c>
      <c r="K1324" s="23" t="str">
        <f aca="false">IF(C1324="M.O.",G1324,"")</f>
        <v/>
      </c>
      <c r="L1324" s="23" t="str">
        <f aca="false">IF(AND(F1324&lt;&gt;"",K1324=""),G1324,"")</f>
        <v/>
      </c>
      <c r="M1324" s="23" t="str">
        <f aca="false">IF(AND(E1324="",F1324="",D1324&lt;&gt;""),A1324,"")</f>
        <v/>
      </c>
      <c r="N1324" s="23" t="str">
        <f aca="false">IF(M1324&lt;&gt;"",SUMIF(J1324:J1373,J1324,K1324:K1373),"")</f>
        <v/>
      </c>
      <c r="O1324" s="23" t="str">
        <f aca="false">IF(M1324&lt;&gt;"",SUMIF(J1324:J1373,J1324,L1324:L1373),"")</f>
        <v/>
      </c>
      <c r="Q1324" s="20" t="str">
        <f aca="false">IF(A1324="PREÇO TOTAL (c/ taxa):",G1324,"")</f>
        <v/>
      </c>
      <c r="AC1324" s="22"/>
    </row>
    <row r="1325" customFormat="false" ht="14.05" hidden="false" customHeight="true" outlineLevel="0" collapsed="false">
      <c r="A1325" s="50" t="s">
        <v>252</v>
      </c>
      <c r="B1325" s="50"/>
      <c r="C1325" s="50"/>
      <c r="D1325" s="50"/>
      <c r="E1325" s="50"/>
      <c r="F1325" s="50"/>
      <c r="G1325" s="51" t="n">
        <f aca="false">TRUNC(G1323*$G$9,2)</f>
        <v>38.6</v>
      </c>
      <c r="J1325" s="23" t="n">
        <f aca="false">IF(AND(A1325&lt;&gt;"",A1324=""),J1324+1,J1324)</f>
        <v>82</v>
      </c>
      <c r="K1325" s="23" t="str">
        <f aca="false">IF(C1325="M.O.",G1325,"")</f>
        <v/>
      </c>
      <c r="L1325" s="23" t="str">
        <f aca="false">IF(AND(F1325&lt;&gt;"",K1325=""),G1325,"")</f>
        <v/>
      </c>
      <c r="M1325" s="23" t="str">
        <f aca="false">IF(AND(E1325="",F1325="",D1325&lt;&gt;""),A1325,"")</f>
        <v/>
      </c>
      <c r="N1325" s="23" t="str">
        <f aca="false">IF(M1325&lt;&gt;"",SUMIF(J1325:J1374,J1325,K1325:K1374),"")</f>
        <v/>
      </c>
      <c r="O1325" s="23" t="str">
        <f aca="false">IF(M1325&lt;&gt;"",SUMIF(J1325:J1374,J1325,L1325:L1374),"")</f>
        <v/>
      </c>
      <c r="Q1325" s="20" t="str">
        <f aca="false">IF(A1325="PREÇO TOTAL (c/ taxa):",G1325,"")</f>
        <v/>
      </c>
      <c r="AC1325" s="22"/>
    </row>
    <row r="1326" customFormat="false" ht="14.05" hidden="false" customHeight="true" outlineLevel="0" collapsed="false">
      <c r="A1326" s="50" t="s">
        <v>253</v>
      </c>
      <c r="B1326" s="50"/>
      <c r="C1326" s="50"/>
      <c r="D1326" s="50"/>
      <c r="E1326" s="50"/>
      <c r="F1326" s="50"/>
      <c r="G1326" s="51" t="n">
        <v>0</v>
      </c>
      <c r="J1326" s="23" t="n">
        <f aca="false">IF(AND(A1326&lt;&gt;"",A1325=""),J1325+1,J1325)</f>
        <v>82</v>
      </c>
      <c r="K1326" s="23" t="str">
        <f aca="false">IF(C1326="M.O.",G1326,"")</f>
        <v/>
      </c>
      <c r="L1326" s="23" t="str">
        <f aca="false">IF(AND(F1326&lt;&gt;"",K1326=""),G1326,"")</f>
        <v/>
      </c>
      <c r="M1326" s="23" t="str">
        <f aca="false">IF(AND(E1326="",F1326="",D1326&lt;&gt;""),A1326,"")</f>
        <v/>
      </c>
      <c r="N1326" s="23" t="str">
        <f aca="false">IF(M1326&lt;&gt;"",SUMIF(J1326:J1375,J1326,K1326:K1375),"")</f>
        <v/>
      </c>
      <c r="O1326" s="23" t="str">
        <f aca="false">IF(M1326&lt;&gt;"",SUMIF(J1326:J1375,J1326,L1326:L1375),"")</f>
        <v/>
      </c>
      <c r="Q1326" s="20" t="str">
        <f aca="false">IF(A1326="PREÇO TOTAL (c/ taxa):",G1326,"")</f>
        <v/>
      </c>
      <c r="AC1326" s="22"/>
    </row>
    <row r="1327" customFormat="false" ht="14.05" hidden="false" customHeight="true" outlineLevel="0" collapsed="false">
      <c r="A1327" s="50" t="s">
        <v>254</v>
      </c>
      <c r="B1327" s="50"/>
      <c r="C1327" s="50"/>
      <c r="D1327" s="50"/>
      <c r="E1327" s="50"/>
      <c r="F1327" s="50"/>
      <c r="G1327" s="51" t="n">
        <f aca="false">SUM(G1324:G1326)</f>
        <v>38.6</v>
      </c>
      <c r="J1327" s="23" t="n">
        <f aca="false">IF(AND(A1327&lt;&gt;"",A1326=""),J1326+1,J1326)</f>
        <v>82</v>
      </c>
      <c r="K1327" s="23" t="str">
        <f aca="false">IF(C1327="M.O.",G1327,"")</f>
        <v/>
      </c>
      <c r="L1327" s="23" t="str">
        <f aca="false">IF(AND(F1327&lt;&gt;"",K1327=""),G1327,"")</f>
        <v/>
      </c>
      <c r="M1327" s="23" t="str">
        <f aca="false">IF(AND(E1327="",F1327="",D1327&lt;&gt;""),A1327,"")</f>
        <v/>
      </c>
      <c r="N1327" s="23" t="str">
        <f aca="false">IF(M1327&lt;&gt;"",SUMIF(J1327:J1376,J1327,K1327:K1376),"")</f>
        <v/>
      </c>
      <c r="O1327" s="23" t="str">
        <f aca="false">IF(M1327&lt;&gt;"",SUMIF(J1327:J1376,J1327,L1327:L1376),"")</f>
        <v/>
      </c>
      <c r="Q1327" s="20" t="str">
        <f aca="false">IF(A1327="PREÇO TOTAL (c/ taxa):",G1327,"")</f>
        <v/>
      </c>
      <c r="AC1327" s="22"/>
    </row>
    <row r="1328" customFormat="false" ht="14.05" hidden="false" customHeight="true" outlineLevel="0" collapsed="false">
      <c r="A1328" s="50" t="s">
        <v>256</v>
      </c>
      <c r="B1328" s="50"/>
      <c r="C1328" s="50"/>
      <c r="D1328" s="50"/>
      <c r="E1328" s="50"/>
      <c r="F1328" s="50"/>
      <c r="G1328" s="51" t="n">
        <f aca="false">G1323+G1327</f>
        <v>191.76</v>
      </c>
      <c r="J1328" s="23" t="n">
        <f aca="false">IF(AND(A1328&lt;&gt;"",A1327=""),J1327+1,J1327)</f>
        <v>82</v>
      </c>
      <c r="K1328" s="23" t="str">
        <f aca="false">IF(C1328="M.O.",G1328,"")</f>
        <v/>
      </c>
      <c r="L1328" s="23" t="str">
        <f aca="false">IF(AND(F1328&lt;&gt;"",K1328=""),G1328,"")</f>
        <v/>
      </c>
      <c r="M1328" s="23" t="str">
        <f aca="false">IF(AND(E1328="",F1328="",D1328&lt;&gt;""),A1328,"")</f>
        <v/>
      </c>
      <c r="N1328" s="23" t="str">
        <f aca="false">IF(M1328&lt;&gt;"",SUMIF(J1328:J1377,J1328,K1328:K1377),"")</f>
        <v/>
      </c>
      <c r="O1328" s="23" t="str">
        <f aca="false">IF(M1328&lt;&gt;"",SUMIF(J1328:J1377,J1328,L1328:L1377),"")</f>
        <v/>
      </c>
      <c r="Q1328" s="20" t="str">
        <f aca="false">IF(A1328="PREÇO TOTAL (c/ taxa):",G1328,"")</f>
        <v/>
      </c>
      <c r="AC1328" s="22"/>
    </row>
    <row r="1329" customFormat="false" ht="14.05" hidden="false" customHeight="true" outlineLevel="0" collapsed="false">
      <c r="A1329" s="50" t="s">
        <v>257</v>
      </c>
      <c r="B1329" s="50"/>
      <c r="C1329" s="50"/>
      <c r="D1329" s="50"/>
      <c r="E1329" s="50"/>
      <c r="F1329" s="50"/>
      <c r="G1329" s="51" t="n">
        <v>5</v>
      </c>
      <c r="J1329" s="23" t="n">
        <f aca="false">IF(AND(A1329&lt;&gt;"",A1328=""),J1328+1,J1328)</f>
        <v>82</v>
      </c>
      <c r="K1329" s="23" t="str">
        <f aca="false">IF(C1329="M.O.",G1329,"")</f>
        <v/>
      </c>
      <c r="L1329" s="23" t="str">
        <f aca="false">IF(AND(F1329&lt;&gt;"",K1329=""),G1329,"")</f>
        <v/>
      </c>
      <c r="M1329" s="23" t="str">
        <f aca="false">IF(AND(E1329="",F1329="",D1329&lt;&gt;""),A1329,"")</f>
        <v/>
      </c>
      <c r="N1329" s="23" t="str">
        <f aca="false">IF(M1329&lt;&gt;"",SUMIF(J1329:J1378,J1329,K1329:K1378),"")</f>
        <v/>
      </c>
      <c r="O1329" s="23" t="str">
        <f aca="false">IF(M1329&lt;&gt;"",SUMIF(J1329:J1378,J1329,L1329:L1378),"")</f>
        <v/>
      </c>
      <c r="Q1329" s="20" t="str">
        <f aca="false">IF(A1329="PREÇO TOTAL (c/ taxa):",G1329,"")</f>
        <v/>
      </c>
      <c r="AC1329" s="22"/>
    </row>
    <row r="1330" customFormat="false" ht="14.05" hidden="false" customHeight="true" outlineLevel="0" collapsed="false">
      <c r="A1330" s="50" t="s">
        <v>258</v>
      </c>
      <c r="B1330" s="50"/>
      <c r="C1330" s="50"/>
      <c r="D1330" s="50"/>
      <c r="E1330" s="50"/>
      <c r="F1330" s="50"/>
      <c r="G1330" s="51" t="n">
        <f aca="false">TRUNC(G1329*G1328,2)</f>
        <v>958.8</v>
      </c>
      <c r="J1330" s="23" t="n">
        <f aca="false">IF(AND(A1330&lt;&gt;"",A1329=""),J1329+1,J1329)</f>
        <v>82</v>
      </c>
      <c r="K1330" s="23" t="str">
        <f aca="false">IF(C1330="M.O.",G1330,"")</f>
        <v/>
      </c>
      <c r="L1330" s="23" t="str">
        <f aca="false">IF(AND(F1330&lt;&gt;"",K1330=""),G1330,"")</f>
        <v/>
      </c>
      <c r="M1330" s="23" t="str">
        <f aca="false">IF(AND(E1330="",F1330="",D1330&lt;&gt;""),A1330,"")</f>
        <v/>
      </c>
      <c r="N1330" s="23" t="str">
        <f aca="false">IF(M1330&lt;&gt;"",SUMIF(J1330:J1379,J1330,K1330:K1379),"")</f>
        <v/>
      </c>
      <c r="O1330" s="23" t="str">
        <f aca="false">IF(M1330&lt;&gt;"",SUMIF(J1330:J1379,J1330,L1330:L1379),"")</f>
        <v/>
      </c>
      <c r="Q1330" s="20" t="n">
        <f aca="false">IF(A1330="PREÇO TOTAL (c/ taxa):",G1330,"")</f>
        <v>958.8</v>
      </c>
      <c r="AC1330" s="22"/>
    </row>
    <row r="1331" customFormat="false" ht="14.05" hidden="false" customHeight="true" outlineLevel="0" collapsed="false">
      <c r="A1331" s="52"/>
      <c r="B1331" s="52"/>
      <c r="C1331" s="52"/>
      <c r="D1331" s="52"/>
      <c r="E1331" s="52"/>
      <c r="F1331" s="52"/>
      <c r="G1331" s="52"/>
      <c r="J1331" s="23" t="n">
        <f aca="false">IF(AND(A1331&lt;&gt;"",A1330=""),J1330+1,J1330)</f>
        <v>82</v>
      </c>
      <c r="K1331" s="23" t="str">
        <f aca="false">IF(C1331="M.O.",G1331,"")</f>
        <v/>
      </c>
      <c r="L1331" s="23" t="str">
        <f aca="false">IF(AND(F1331&lt;&gt;"",K1331=""),G1331,"")</f>
        <v/>
      </c>
      <c r="M1331" s="23" t="str">
        <f aca="false">IF(AND(E1331="",F1331="",D1331&lt;&gt;""),A1331,"")</f>
        <v/>
      </c>
      <c r="N1331" s="23" t="str">
        <f aca="false">IF(M1331&lt;&gt;"",SUMIF(J1331:J1379,J1331,K1331:K1379),"")</f>
        <v/>
      </c>
      <c r="O1331" s="23" t="str">
        <f aca="false">IF(M1331&lt;&gt;"",SUMIF(J1331:J1379,J1331,L1331:L1379),"")</f>
        <v/>
      </c>
      <c r="Q1331" s="20" t="str">
        <f aca="false">IF(A1331="PREÇO TOTAL (c/ taxa):",G1331,"")</f>
        <v/>
      </c>
      <c r="AC1331" s="22"/>
    </row>
    <row r="1332" customFormat="false" ht="25.35" hidden="false" customHeight="true" outlineLevel="0" collapsed="false">
      <c r="A1332" s="44" t="s">
        <v>460</v>
      </c>
      <c r="B1332" s="44" t="s">
        <v>461</v>
      </c>
      <c r="C1332" s="45" t="s">
        <v>248</v>
      </c>
      <c r="D1332" s="45" t="s">
        <v>249</v>
      </c>
      <c r="E1332" s="46"/>
      <c r="F1332" s="47"/>
      <c r="G1332" s="47"/>
      <c r="J1332" s="23" t="n">
        <f aca="false">IF(AND(A1332&lt;&gt;"",A1331=""),J1331+1,J1331)</f>
        <v>83</v>
      </c>
      <c r="K1332" s="23" t="str">
        <f aca="false">IF(C1332="M.O.",G1332,"")</f>
        <v/>
      </c>
      <c r="L1332" s="23" t="str">
        <f aca="false">IF(AND(F1332&lt;&gt;"",K1332=""),G1332,"")</f>
        <v/>
      </c>
      <c r="M1332" s="23" t="str">
        <f aca="false">IF(AND(E1332="",F1332="",D1332&lt;&gt;""),A1332,"")</f>
        <v>07.02.03</v>
      </c>
      <c r="N1332" s="23" t="n">
        <f aca="false">IF(M1332&lt;&gt;"",SUMIF(J1332:J1379,J1332,K1332:K1379),"")</f>
        <v>0.77</v>
      </c>
      <c r="O1332" s="23" t="n">
        <f aca="false">IF(M1332&lt;&gt;"",SUMIF(J1332:J1379,J1332,L1332:L1379),"")</f>
        <v>0.82</v>
      </c>
      <c r="Q1332" s="20" t="str">
        <f aca="false">IF(A1332="PREÇO TOTAL (c/ taxa):",G1332,"")</f>
        <v/>
      </c>
      <c r="AC1332" s="22"/>
    </row>
    <row r="1333" customFormat="false" ht="14.05" hidden="false" customHeight="true" outlineLevel="0" collapsed="false">
      <c r="A1333" s="13" t="n">
        <v>3777</v>
      </c>
      <c r="B1333" s="48" t="str">
        <f aca="false">VLOOKUP(A1333,Insumos!$A$9:$E$160,2,FALSE())</f>
        <v>LONA PLASTICA, COR PRETA, ESPESSURA DE 150 MICRAS</v>
      </c>
      <c r="C1333" s="49" t="str">
        <f aca="false">VLOOKUP(A1333,Insumos!$A$9:$E$160,3,FALSE())</f>
        <v>MAT.</v>
      </c>
      <c r="D1333" s="49" t="str">
        <f aca="false">VLOOKUP(A1333,Insumos!$A$9:$E$160,4,FALSE())</f>
        <v>M2</v>
      </c>
      <c r="E1333" s="46" t="n">
        <v>1.1</v>
      </c>
      <c r="F1333" s="47" t="n">
        <f aca="false">VLOOKUP(A1333,Insumos!$A$9:$E$160,5,FALSE())</f>
        <v>0.75</v>
      </c>
      <c r="G1333" s="47" t="n">
        <f aca="false">TRUNC(E1333*F1333,2)</f>
        <v>0.82</v>
      </c>
      <c r="J1333" s="23" t="n">
        <f aca="false">IF(AND(A1333&lt;&gt;"",A1332=""),J1332+1,J1332)</f>
        <v>83</v>
      </c>
      <c r="K1333" s="23" t="str">
        <f aca="false">IF(C1333="M.O.",G1333,"")</f>
        <v/>
      </c>
      <c r="L1333" s="23" t="n">
        <f aca="false">IF(AND(F1333&lt;&gt;"",K1333=""),G1333,"")</f>
        <v>0.82</v>
      </c>
      <c r="M1333" s="23" t="str">
        <f aca="false">IF(AND(E1333="",F1333="",D1333&lt;&gt;""),A1333,"")</f>
        <v/>
      </c>
      <c r="N1333" s="23" t="str">
        <f aca="false">IF(M1333&lt;&gt;"",SUMIF(J1333:J1379,J1333,K1333:K1379),"")</f>
        <v/>
      </c>
      <c r="O1333" s="23" t="str">
        <f aca="false">IF(M1333&lt;&gt;"",SUMIF(J1333:J1379,J1333,L1333:L1379),"")</f>
        <v/>
      </c>
      <c r="Q1333" s="20" t="str">
        <f aca="false">IF(A1333="PREÇO TOTAL (c/ taxa):",G1333,"")</f>
        <v/>
      </c>
      <c r="AC1333" s="22"/>
    </row>
    <row r="1334" customFormat="false" ht="14.05" hidden="false" customHeight="true" outlineLevel="0" collapsed="false">
      <c r="A1334" s="13" t="n">
        <v>6111</v>
      </c>
      <c r="B1334" s="48" t="str">
        <f aca="false">VLOOKUP(A1334,Insumos!$A$9:$E$160,2,FALSE())</f>
        <v>SERVENTE</v>
      </c>
      <c r="C1334" s="49" t="str">
        <f aca="false">VLOOKUP(A1334,Insumos!$A$9:$E$160,3,FALSE())</f>
        <v>M.O.</v>
      </c>
      <c r="D1334" s="49" t="str">
        <f aca="false">VLOOKUP(A1334,Insumos!$A$9:$E$160,4,FALSE())</f>
        <v>H</v>
      </c>
      <c r="E1334" s="46" t="n">
        <v>0.1</v>
      </c>
      <c r="F1334" s="47" t="n">
        <f aca="false">VLOOKUP(A1334,Insumos!$A$9:$E$160,5,FALSE())</f>
        <v>7.72</v>
      </c>
      <c r="G1334" s="47" t="n">
        <f aca="false">TRUNC(E1334*F1334,2)</f>
        <v>0.77</v>
      </c>
      <c r="J1334" s="23" t="n">
        <f aca="false">IF(AND(A1334&lt;&gt;"",A1333=""),J1333+1,J1333)</f>
        <v>83</v>
      </c>
      <c r="K1334" s="23" t="n">
        <f aca="false">IF(C1334="M.O.",G1334,"")</f>
        <v>0.77</v>
      </c>
      <c r="L1334" s="23" t="str">
        <f aca="false">IF(AND(F1334&lt;&gt;"",K1334=""),G1334,"")</f>
        <v/>
      </c>
      <c r="M1334" s="23" t="str">
        <f aca="false">IF(AND(E1334="",F1334="",D1334&lt;&gt;""),A1334,"")</f>
        <v/>
      </c>
      <c r="N1334" s="23" t="str">
        <f aca="false">IF(M1334&lt;&gt;"",SUMIF(J1334:J1379,J1334,K1334:K1379),"")</f>
        <v/>
      </c>
      <c r="O1334" s="23" t="str">
        <f aca="false">IF(M1334&lt;&gt;"",SUMIF(J1334:J1379,J1334,L1334:L1379),"")</f>
        <v/>
      </c>
      <c r="Q1334" s="20" t="str">
        <f aca="false">IF(A1334="PREÇO TOTAL (c/ taxa):",G1334,"")</f>
        <v/>
      </c>
      <c r="AC1334" s="22"/>
    </row>
    <row r="1335" customFormat="false" ht="14.05" hidden="false" customHeight="true" outlineLevel="0" collapsed="false">
      <c r="A1335" s="50" t="s">
        <v>229</v>
      </c>
      <c r="B1335" s="50"/>
      <c r="C1335" s="50"/>
      <c r="D1335" s="50"/>
      <c r="E1335" s="50"/>
      <c r="F1335" s="50"/>
      <c r="G1335" s="51" t="n">
        <f aca="false">SUMIF(J1272:J1334,J1335,K1272:K1334)</f>
        <v>0.77</v>
      </c>
      <c r="J1335" s="23" t="n">
        <f aca="false">IF(AND(A1335&lt;&gt;"",A1334=""),J1334+1,J1334)</f>
        <v>83</v>
      </c>
      <c r="K1335" s="23" t="str">
        <f aca="false">IF(C1335="M.O.",G1335,"")</f>
        <v/>
      </c>
      <c r="L1335" s="23" t="str">
        <f aca="false">IF(AND(F1335&lt;&gt;"",K1335=""),G1335,"")</f>
        <v/>
      </c>
      <c r="M1335" s="23" t="str">
        <f aca="false">IF(AND(E1335="",F1335="",D1335&lt;&gt;""),A1335,"")</f>
        <v/>
      </c>
      <c r="N1335" s="23" t="str">
        <f aca="false">IF(M1335&lt;&gt;"",SUMIF(J1335:J1379,J1335,K1335:K1379),"")</f>
        <v/>
      </c>
      <c r="O1335" s="23" t="str">
        <f aca="false">IF(M1335&lt;&gt;"",SUMIF(J1335:J1379,J1335,L1335:L1379),"")</f>
        <v/>
      </c>
      <c r="Q1335" s="20" t="str">
        <f aca="false">IF(A1335="PREÇO TOTAL (c/ taxa):",G1335,"")</f>
        <v/>
      </c>
      <c r="AC1335" s="22"/>
    </row>
    <row r="1336" customFormat="false" ht="14.05" hidden="false" customHeight="true" outlineLevel="0" collapsed="false">
      <c r="A1336" s="50" t="s">
        <v>232</v>
      </c>
      <c r="B1336" s="50"/>
      <c r="C1336" s="50"/>
      <c r="D1336" s="50"/>
      <c r="E1336" s="50"/>
      <c r="F1336" s="50"/>
      <c r="G1336" s="51" t="n">
        <f aca="false">SUMIF(J1273:J1335,J1336,L1273:L1335)</f>
        <v>0.82</v>
      </c>
      <c r="J1336" s="23" t="n">
        <f aca="false">IF(AND(A1336&lt;&gt;"",A1335=""),J1335+1,J1335)</f>
        <v>83</v>
      </c>
      <c r="K1336" s="23" t="str">
        <f aca="false">IF(C1336="M.O.",G1336,"")</f>
        <v/>
      </c>
      <c r="L1336" s="23" t="str">
        <f aca="false">IF(AND(F1336&lt;&gt;"",K1336=""),G1336,"")</f>
        <v/>
      </c>
      <c r="M1336" s="23" t="str">
        <f aca="false">IF(AND(E1336="",F1336="",D1336&lt;&gt;""),A1336,"")</f>
        <v/>
      </c>
      <c r="N1336" s="23" t="str">
        <f aca="false">IF(M1336&lt;&gt;"",SUMIF(J1336:J1379,J1336,K1336:K1379),"")</f>
        <v/>
      </c>
      <c r="O1336" s="23" t="str">
        <f aca="false">IF(M1336&lt;&gt;"",SUMIF(J1336:J1379,J1336,L1336:L1379),"")</f>
        <v/>
      </c>
      <c r="Q1336" s="20" t="str">
        <f aca="false">IF(A1336="PREÇO TOTAL (c/ taxa):",G1336,"")</f>
        <v/>
      </c>
      <c r="AC1336" s="22"/>
    </row>
    <row r="1337" customFormat="false" ht="14.05" hidden="false" customHeight="true" outlineLevel="0" collapsed="false">
      <c r="A1337" s="50" t="s">
        <v>250</v>
      </c>
      <c r="B1337" s="50"/>
      <c r="C1337" s="50"/>
      <c r="D1337" s="50"/>
      <c r="E1337" s="50"/>
      <c r="F1337" s="50"/>
      <c r="G1337" s="51" t="n">
        <f aca="false">SUM(G1335:G1336)</f>
        <v>1.59</v>
      </c>
      <c r="J1337" s="23" t="n">
        <f aca="false">IF(AND(A1337&lt;&gt;"",A1336=""),J1336+1,J1336)</f>
        <v>83</v>
      </c>
      <c r="K1337" s="23" t="str">
        <f aca="false">IF(C1337="M.O.",G1337,"")</f>
        <v/>
      </c>
      <c r="L1337" s="23" t="str">
        <f aca="false">IF(AND(F1337&lt;&gt;"",K1337=""),G1337,"")</f>
        <v/>
      </c>
      <c r="M1337" s="23" t="str">
        <f aca="false">IF(AND(E1337="",F1337="",D1337&lt;&gt;""),A1337,"")</f>
        <v/>
      </c>
      <c r="N1337" s="23" t="str">
        <f aca="false">IF(M1337&lt;&gt;"",SUMIF(J1337:J1379,J1337,K1337:K1379),"")</f>
        <v/>
      </c>
      <c r="O1337" s="23" t="str">
        <f aca="false">IF(M1337&lt;&gt;"",SUMIF(J1337:J1379,J1337,L1337:L1379),"")</f>
        <v/>
      </c>
      <c r="Q1337" s="20" t="str">
        <f aca="false">IF(A1337="PREÇO TOTAL (c/ taxa):",G1337,"")</f>
        <v/>
      </c>
      <c r="AC1337" s="22"/>
    </row>
    <row r="1338" customFormat="false" ht="14.05" hidden="false" customHeight="true" outlineLevel="0" collapsed="false">
      <c r="A1338" s="50" t="s">
        <v>251</v>
      </c>
      <c r="B1338" s="50"/>
      <c r="C1338" s="50"/>
      <c r="D1338" s="50"/>
      <c r="E1338" s="50"/>
      <c r="F1338" s="50"/>
      <c r="G1338" s="51" t="n">
        <v>0</v>
      </c>
      <c r="J1338" s="23" t="n">
        <f aca="false">IF(AND(A1338&lt;&gt;"",A1337=""),J1337+1,J1337)</f>
        <v>83</v>
      </c>
      <c r="K1338" s="23" t="str">
        <f aca="false">IF(C1338="M.O.",G1338,"")</f>
        <v/>
      </c>
      <c r="L1338" s="23" t="str">
        <f aca="false">IF(AND(F1338&lt;&gt;"",K1338=""),G1338,"")</f>
        <v/>
      </c>
      <c r="M1338" s="23" t="str">
        <f aca="false">IF(AND(E1338="",F1338="",D1338&lt;&gt;""),A1338,"")</f>
        <v/>
      </c>
      <c r="N1338" s="23" t="str">
        <f aca="false">IF(M1338&lt;&gt;"",SUMIF(J1338:J1379,J1338,K1338:K1379),"")</f>
        <v/>
      </c>
      <c r="O1338" s="23" t="str">
        <f aca="false">IF(M1338&lt;&gt;"",SUMIF(J1338:J1379,J1338,L1338:L1379),"")</f>
        <v/>
      </c>
      <c r="Q1338" s="20" t="str">
        <f aca="false">IF(A1338="PREÇO TOTAL (c/ taxa):",G1338,"")</f>
        <v/>
      </c>
      <c r="AC1338" s="22"/>
    </row>
    <row r="1339" customFormat="false" ht="14.05" hidden="false" customHeight="true" outlineLevel="0" collapsed="false">
      <c r="A1339" s="50" t="s">
        <v>252</v>
      </c>
      <c r="B1339" s="50"/>
      <c r="C1339" s="50"/>
      <c r="D1339" s="50"/>
      <c r="E1339" s="50"/>
      <c r="F1339" s="50"/>
      <c r="G1339" s="51" t="n">
        <f aca="false">TRUNC(G1337*$G$9,2)</f>
        <v>0.4</v>
      </c>
      <c r="J1339" s="23" t="n">
        <f aca="false">IF(AND(A1339&lt;&gt;"",A1338=""),J1338+1,J1338)</f>
        <v>83</v>
      </c>
      <c r="K1339" s="23" t="str">
        <f aca="false">IF(C1339="M.O.",G1339,"")</f>
        <v/>
      </c>
      <c r="L1339" s="23" t="str">
        <f aca="false">IF(AND(F1339&lt;&gt;"",K1339=""),G1339,"")</f>
        <v/>
      </c>
      <c r="M1339" s="23" t="str">
        <f aca="false">IF(AND(E1339="",F1339="",D1339&lt;&gt;""),A1339,"")</f>
        <v/>
      </c>
      <c r="N1339" s="23" t="str">
        <f aca="false">IF(M1339&lt;&gt;"",SUMIF(J1339:J1380,J1339,K1339:K1380),"")</f>
        <v/>
      </c>
      <c r="O1339" s="23" t="str">
        <f aca="false">IF(M1339&lt;&gt;"",SUMIF(J1339:J1380,J1339,L1339:L1380),"")</f>
        <v/>
      </c>
      <c r="Q1339" s="20" t="str">
        <f aca="false">IF(A1339="PREÇO TOTAL (c/ taxa):",G1339,"")</f>
        <v/>
      </c>
      <c r="AC1339" s="22"/>
    </row>
    <row r="1340" customFormat="false" ht="14.05" hidden="false" customHeight="true" outlineLevel="0" collapsed="false">
      <c r="A1340" s="50" t="s">
        <v>253</v>
      </c>
      <c r="B1340" s="50"/>
      <c r="C1340" s="50"/>
      <c r="D1340" s="50"/>
      <c r="E1340" s="50"/>
      <c r="F1340" s="50"/>
      <c r="G1340" s="51" t="n">
        <v>0</v>
      </c>
      <c r="J1340" s="23" t="n">
        <f aca="false">IF(AND(A1340&lt;&gt;"",A1339=""),J1339+1,J1339)</f>
        <v>83</v>
      </c>
      <c r="K1340" s="23" t="str">
        <f aca="false">IF(C1340="M.O.",G1340,"")</f>
        <v/>
      </c>
      <c r="L1340" s="23" t="str">
        <f aca="false">IF(AND(F1340&lt;&gt;"",K1340=""),G1340,"")</f>
        <v/>
      </c>
      <c r="M1340" s="23" t="str">
        <f aca="false">IF(AND(E1340="",F1340="",D1340&lt;&gt;""),A1340,"")</f>
        <v/>
      </c>
      <c r="N1340" s="23" t="str">
        <f aca="false">IF(M1340&lt;&gt;"",SUMIF(J1340:J1381,J1340,K1340:K1381),"")</f>
        <v/>
      </c>
      <c r="O1340" s="23" t="str">
        <f aca="false">IF(M1340&lt;&gt;"",SUMIF(J1340:J1381,J1340,L1340:L1381),"")</f>
        <v/>
      </c>
      <c r="Q1340" s="20" t="str">
        <f aca="false">IF(A1340="PREÇO TOTAL (c/ taxa):",G1340,"")</f>
        <v/>
      </c>
      <c r="AC1340" s="22"/>
    </row>
    <row r="1341" customFormat="false" ht="14.05" hidden="false" customHeight="true" outlineLevel="0" collapsed="false">
      <c r="A1341" s="50" t="s">
        <v>254</v>
      </c>
      <c r="B1341" s="50"/>
      <c r="C1341" s="50"/>
      <c r="D1341" s="50"/>
      <c r="E1341" s="50"/>
      <c r="F1341" s="50"/>
      <c r="G1341" s="51" t="n">
        <f aca="false">SUM(G1338:G1340)</f>
        <v>0.4</v>
      </c>
      <c r="J1341" s="23" t="n">
        <f aca="false">IF(AND(A1341&lt;&gt;"",A1340=""),J1340+1,J1340)</f>
        <v>83</v>
      </c>
      <c r="K1341" s="23" t="str">
        <f aca="false">IF(C1341="M.O.",G1341,"")</f>
        <v/>
      </c>
      <c r="L1341" s="23" t="str">
        <f aca="false">IF(AND(F1341&lt;&gt;"",K1341=""),G1341,"")</f>
        <v/>
      </c>
      <c r="M1341" s="23" t="str">
        <f aca="false">IF(AND(E1341="",F1341="",D1341&lt;&gt;""),A1341,"")</f>
        <v/>
      </c>
      <c r="N1341" s="23" t="str">
        <f aca="false">IF(M1341&lt;&gt;"",SUMIF(J1341:J1382,J1341,K1341:K1382),"")</f>
        <v/>
      </c>
      <c r="O1341" s="23" t="str">
        <f aca="false">IF(M1341&lt;&gt;"",SUMIF(J1341:J1382,J1341,L1341:L1382),"")</f>
        <v/>
      </c>
      <c r="Q1341" s="20" t="str">
        <f aca="false">IF(A1341="PREÇO TOTAL (c/ taxa):",G1341,"")</f>
        <v/>
      </c>
      <c r="AC1341" s="22"/>
    </row>
    <row r="1342" customFormat="false" ht="14.05" hidden="false" customHeight="true" outlineLevel="0" collapsed="false">
      <c r="A1342" s="50" t="s">
        <v>256</v>
      </c>
      <c r="B1342" s="50"/>
      <c r="C1342" s="50"/>
      <c r="D1342" s="50"/>
      <c r="E1342" s="50"/>
      <c r="F1342" s="50"/>
      <c r="G1342" s="51" t="n">
        <f aca="false">G1337+G1341</f>
        <v>1.99</v>
      </c>
      <c r="J1342" s="23" t="n">
        <f aca="false">IF(AND(A1342&lt;&gt;"",A1341=""),J1341+1,J1341)</f>
        <v>83</v>
      </c>
      <c r="K1342" s="23" t="str">
        <f aca="false">IF(C1342="M.O.",G1342,"")</f>
        <v/>
      </c>
      <c r="L1342" s="23" t="str">
        <f aca="false">IF(AND(F1342&lt;&gt;"",K1342=""),G1342,"")</f>
        <v/>
      </c>
      <c r="M1342" s="23" t="str">
        <f aca="false">IF(AND(E1342="",F1342="",D1342&lt;&gt;""),A1342,"")</f>
        <v/>
      </c>
      <c r="N1342" s="23" t="str">
        <f aca="false">IF(M1342&lt;&gt;"",SUMIF(J1342:J1383,J1342,K1342:K1383),"")</f>
        <v/>
      </c>
      <c r="O1342" s="23" t="str">
        <f aca="false">IF(M1342&lt;&gt;"",SUMIF(J1342:J1383,J1342,L1342:L1383),"")</f>
        <v/>
      </c>
      <c r="Q1342" s="20" t="str">
        <f aca="false">IF(A1342="PREÇO TOTAL (c/ taxa):",G1342,"")</f>
        <v/>
      </c>
      <c r="AC1342" s="22"/>
    </row>
    <row r="1343" customFormat="false" ht="14.05" hidden="false" customHeight="true" outlineLevel="0" collapsed="false">
      <c r="A1343" s="50" t="s">
        <v>257</v>
      </c>
      <c r="B1343" s="50"/>
      <c r="C1343" s="50"/>
      <c r="D1343" s="50"/>
      <c r="E1343" s="50"/>
      <c r="F1343" s="50"/>
      <c r="G1343" s="51" t="n">
        <v>100</v>
      </c>
      <c r="J1343" s="23" t="n">
        <f aca="false">IF(AND(A1343&lt;&gt;"",A1342=""),J1342+1,J1342)</f>
        <v>83</v>
      </c>
      <c r="K1343" s="23" t="str">
        <f aca="false">IF(C1343="M.O.",G1343,"")</f>
        <v/>
      </c>
      <c r="L1343" s="23" t="str">
        <f aca="false">IF(AND(F1343&lt;&gt;"",K1343=""),G1343,"")</f>
        <v/>
      </c>
      <c r="M1343" s="23" t="str">
        <f aca="false">IF(AND(E1343="",F1343="",D1343&lt;&gt;""),A1343,"")</f>
        <v/>
      </c>
      <c r="N1343" s="23" t="str">
        <f aca="false">IF(M1343&lt;&gt;"",SUMIF(J1343:J1384,J1343,K1343:K1384),"")</f>
        <v/>
      </c>
      <c r="O1343" s="23" t="str">
        <f aca="false">IF(M1343&lt;&gt;"",SUMIF(J1343:J1384,J1343,L1343:L1384),"")</f>
        <v/>
      </c>
      <c r="Q1343" s="20" t="str">
        <f aca="false">IF(A1343="PREÇO TOTAL (c/ taxa):",G1343,"")</f>
        <v/>
      </c>
      <c r="AC1343" s="22"/>
    </row>
    <row r="1344" customFormat="false" ht="14.05" hidden="false" customHeight="true" outlineLevel="0" collapsed="false">
      <c r="A1344" s="50" t="s">
        <v>258</v>
      </c>
      <c r="B1344" s="50"/>
      <c r="C1344" s="50"/>
      <c r="D1344" s="50"/>
      <c r="E1344" s="50"/>
      <c r="F1344" s="50"/>
      <c r="G1344" s="51" t="n">
        <f aca="false">TRUNC(G1343*G1342,2)</f>
        <v>199</v>
      </c>
      <c r="J1344" s="23" t="n">
        <f aca="false">IF(AND(A1344&lt;&gt;"",A1343=""),J1343+1,J1343)</f>
        <v>83</v>
      </c>
      <c r="K1344" s="23" t="str">
        <f aca="false">IF(C1344="M.O.",G1344,"")</f>
        <v/>
      </c>
      <c r="L1344" s="23" t="str">
        <f aca="false">IF(AND(F1344&lt;&gt;"",K1344=""),G1344,"")</f>
        <v/>
      </c>
      <c r="M1344" s="23" t="str">
        <f aca="false">IF(AND(E1344="",F1344="",D1344&lt;&gt;""),A1344,"")</f>
        <v/>
      </c>
      <c r="N1344" s="23" t="str">
        <f aca="false">IF(M1344&lt;&gt;"",SUMIF(J1344:J1385,J1344,K1344:K1385),"")</f>
        <v/>
      </c>
      <c r="O1344" s="23" t="str">
        <f aca="false">IF(M1344&lt;&gt;"",SUMIF(J1344:J1385,J1344,L1344:L1385),"")</f>
        <v/>
      </c>
      <c r="Q1344" s="20" t="n">
        <f aca="false">IF(A1344="PREÇO TOTAL (c/ taxa):",G1344,"")</f>
        <v>199</v>
      </c>
      <c r="AC1344" s="22"/>
    </row>
    <row r="1345" customFormat="false" ht="14.05" hidden="false" customHeight="true" outlineLevel="0" collapsed="false">
      <c r="A1345" s="52"/>
      <c r="B1345" s="52"/>
      <c r="C1345" s="52"/>
      <c r="D1345" s="52"/>
      <c r="E1345" s="52"/>
      <c r="F1345" s="52"/>
      <c r="G1345" s="52"/>
      <c r="J1345" s="23" t="n">
        <f aca="false">IF(AND(A1345&lt;&gt;"",A1344=""),J1344+1,J1344)</f>
        <v>83</v>
      </c>
      <c r="K1345" s="23" t="str">
        <f aca="false">IF(C1345="M.O.",G1345,"")</f>
        <v/>
      </c>
      <c r="L1345" s="23" t="str">
        <f aca="false">IF(AND(F1345&lt;&gt;"",K1345=""),G1345,"")</f>
        <v/>
      </c>
      <c r="M1345" s="23" t="str">
        <f aca="false">IF(AND(E1345="",F1345="",D1345&lt;&gt;""),A1345,"")</f>
        <v/>
      </c>
      <c r="N1345" s="23" t="str">
        <f aca="false">IF(M1345&lt;&gt;"",SUMIF(J1345:J1386,J1345,K1345:K1386),"")</f>
        <v/>
      </c>
      <c r="O1345" s="23" t="str">
        <f aca="false">IF(M1345&lt;&gt;"",SUMIF(J1345:J1386,J1345,L1345:L1386),"")</f>
        <v/>
      </c>
      <c r="Q1345" s="20" t="str">
        <f aca="false">IF(A1345="PREÇO TOTAL (c/ taxa):",G1345,"")</f>
        <v/>
      </c>
      <c r="AC1345" s="22"/>
    </row>
    <row r="1346" customFormat="false" ht="14.05" hidden="false" customHeight="true" outlineLevel="0" collapsed="false">
      <c r="J1346" s="23" t="n">
        <f aca="false">IF(AND(A1346&lt;&gt;"",A1345=""),J1345+1,J1345)</f>
        <v>83</v>
      </c>
      <c r="K1346" s="23" t="str">
        <f aca="false">IF(C1346="M.O.",G1346,"")</f>
        <v/>
      </c>
      <c r="L1346" s="23" t="str">
        <f aca="false">IF(AND(F1346&lt;&gt;"",K1346=""),G1346,"")</f>
        <v/>
      </c>
      <c r="M1346" s="23" t="str">
        <f aca="false">IF(AND(E1346="",F1346="",D1346&lt;&gt;""),A1346,"")</f>
        <v/>
      </c>
      <c r="N1346" s="23" t="str">
        <f aca="false">IF(M1346&lt;&gt;"",SUMIF(J1346:J1387,J1346,K1346:K1387),"")</f>
        <v/>
      </c>
      <c r="O1346" s="23" t="str">
        <f aca="false">IF(M1346&lt;&gt;"",SUMIF(J1346:J1387,J1346,L1346:L1387),"")</f>
        <v/>
      </c>
      <c r="Q1346" s="20" t="str">
        <f aca="false">IF(A1346="PREÇO TOTAL (c/ taxa):",G1346,"")</f>
        <v/>
      </c>
    </row>
    <row r="1347" customFormat="false" ht="14.05" hidden="false" customHeight="true" outlineLevel="0" collapsed="false">
      <c r="J1347" s="23" t="n">
        <f aca="false">IF(AND(A1347&lt;&gt;"",A1346=""),J1346+1,J1346)</f>
        <v>83</v>
      </c>
      <c r="K1347" s="23" t="str">
        <f aca="false">IF(C1347="M.O.",G1347,"")</f>
        <v/>
      </c>
      <c r="L1347" s="23" t="str">
        <f aca="false">IF(AND(F1347&lt;&gt;"",K1347=""),G1347,"")</f>
        <v/>
      </c>
      <c r="M1347" s="23" t="str">
        <f aca="false">IF(AND(E1347="",F1347="",D1347&lt;&gt;""),A1347,"")</f>
        <v/>
      </c>
      <c r="N1347" s="23" t="str">
        <f aca="false">IF(M1347&lt;&gt;"",SUMIF(J1347:J1388,J1347,K1347:K1388),"")</f>
        <v/>
      </c>
      <c r="O1347" s="23" t="str">
        <f aca="false">IF(M1347&lt;&gt;"",SUMIF(J1347:J1388,J1347,L1347:L1388),"")</f>
        <v/>
      </c>
      <c r="Q1347" s="20" t="str">
        <f aca="false">IF(A1347="PREÇO TOTAL (c/ taxa):",G1347,"")</f>
        <v/>
      </c>
    </row>
    <row r="1348" customFormat="false" ht="14.05" hidden="false" customHeight="true" outlineLevel="0" collapsed="false">
      <c r="J1348" s="23" t="n">
        <f aca="false">IF(AND(A1348&lt;&gt;"",A1347=""),J1347+1,J1347)</f>
        <v>83</v>
      </c>
      <c r="K1348" s="23" t="str">
        <f aca="false">IF(C1348="M.O.",G1348,"")</f>
        <v/>
      </c>
      <c r="L1348" s="23" t="str">
        <f aca="false">IF(AND(F1348&lt;&gt;"",K1348=""),G1348,"")</f>
        <v/>
      </c>
      <c r="M1348" s="23" t="str">
        <f aca="false">IF(AND(E1348="",F1348="",D1348&lt;&gt;""),A1348,"")</f>
        <v/>
      </c>
      <c r="N1348" s="23" t="str">
        <f aca="false">IF(M1348&lt;&gt;"",SUMIF(J1348:J1389,J1348,K1348:K1389),"")</f>
        <v/>
      </c>
      <c r="O1348" s="23" t="str">
        <f aca="false">IF(M1348&lt;&gt;"",SUMIF(J1348:J1389,J1348,L1348:L1389),"")</f>
        <v/>
      </c>
      <c r="Q1348" s="20" t="str">
        <f aca="false">IF(A1348="PREÇO TOTAL (c/ taxa):",G1348,"")</f>
        <v/>
      </c>
    </row>
    <row r="1349" customFormat="false" ht="14.05" hidden="false" customHeight="true" outlineLevel="0" collapsed="false">
      <c r="J1349" s="23" t="n">
        <f aca="false">IF(AND(A1349&lt;&gt;"",A1348=""),J1348+1,J1348)</f>
        <v>83</v>
      </c>
      <c r="K1349" s="23" t="str">
        <f aca="false">IF(C1349="M.O.",G1349,"")</f>
        <v/>
      </c>
      <c r="L1349" s="23" t="str">
        <f aca="false">IF(AND(F1349&lt;&gt;"",K1349=""),G1349,"")</f>
        <v/>
      </c>
      <c r="M1349" s="23" t="str">
        <f aca="false">IF(AND(E1349="",F1349="",D1349&lt;&gt;""),A1349,"")</f>
        <v/>
      </c>
      <c r="N1349" s="23" t="str">
        <f aca="false">IF(M1349&lt;&gt;"",SUMIF(J1349:J1390,J1349,K1349:K1390),"")</f>
        <v/>
      </c>
      <c r="O1349" s="23" t="str">
        <f aca="false">IF(M1349&lt;&gt;"",SUMIF(J1349:J1390,J1349,L1349:L1390),"")</f>
        <v/>
      </c>
      <c r="Q1349" s="20" t="str">
        <f aca="false">IF(A1349="PREÇO TOTAL (c/ taxa):",G1349,"")</f>
        <v/>
      </c>
    </row>
    <row r="1350" customFormat="false" ht="14.05" hidden="false" customHeight="true" outlineLevel="0" collapsed="false">
      <c r="J1350" s="23" t="n">
        <f aca="false">IF(AND(A1350&lt;&gt;"",A1349=""),J1349+1,J1349)</f>
        <v>83</v>
      </c>
      <c r="K1350" s="23" t="str">
        <f aca="false">IF(C1350="M.O.",G1350,"")</f>
        <v/>
      </c>
      <c r="L1350" s="23" t="str">
        <f aca="false">IF(AND(F1350&lt;&gt;"",K1350=""),G1350,"")</f>
        <v/>
      </c>
      <c r="M1350" s="23" t="str">
        <f aca="false">IF(AND(E1350="",F1350="",D1350&lt;&gt;""),A1350,"")</f>
        <v/>
      </c>
      <c r="N1350" s="23" t="str">
        <f aca="false">IF(M1350&lt;&gt;"",SUMIF(J1350:J1391,J1350,K1350:K1391),"")</f>
        <v/>
      </c>
      <c r="O1350" s="23" t="str">
        <f aca="false">IF(M1350&lt;&gt;"",SUMIF(J1350:J1391,J1350,L1350:L1391),"")</f>
        <v/>
      </c>
      <c r="Q1350" s="20" t="str">
        <f aca="false">IF(A1350="PREÇO TOTAL (c/ taxa):",G1350,"")</f>
        <v/>
      </c>
    </row>
    <row r="1351" customFormat="false" ht="14.05" hidden="false" customHeight="true" outlineLevel="0" collapsed="false">
      <c r="J1351" s="23" t="n">
        <f aca="false">IF(AND(A1351&lt;&gt;"",A1350=""),J1350+1,J1350)</f>
        <v>83</v>
      </c>
      <c r="K1351" s="23" t="str">
        <f aca="false">IF(C1351="M.O.",G1351,"")</f>
        <v/>
      </c>
      <c r="L1351" s="23" t="str">
        <f aca="false">IF(AND(F1351&lt;&gt;"",K1351=""),G1351,"")</f>
        <v/>
      </c>
      <c r="M1351" s="23" t="str">
        <f aca="false">IF(AND(E1351="",F1351="",D1351&lt;&gt;""),A1351,"")</f>
        <v/>
      </c>
      <c r="N1351" s="23" t="str">
        <f aca="false">IF(M1351&lt;&gt;"",SUMIF(J1351:J1392,J1351,K1351:K1392),"")</f>
        <v/>
      </c>
      <c r="O1351" s="23" t="str">
        <f aca="false">IF(M1351&lt;&gt;"",SUMIF(J1351:J1392,J1351,L1351:L1392),"")</f>
        <v/>
      </c>
      <c r="Q1351" s="20" t="str">
        <f aca="false">IF(A1351="PREÇO TOTAL (c/ taxa):",G1351,"")</f>
        <v/>
      </c>
    </row>
    <row r="1352" customFormat="false" ht="14.05" hidden="false" customHeight="true" outlineLevel="0" collapsed="false">
      <c r="J1352" s="23" t="n">
        <f aca="false">IF(AND(A1352&lt;&gt;"",A1351=""),J1351+1,J1351)</f>
        <v>83</v>
      </c>
      <c r="K1352" s="23" t="str">
        <f aca="false">IF(C1352="M.O.",G1352,"")</f>
        <v/>
      </c>
      <c r="L1352" s="23" t="str">
        <f aca="false">IF(AND(F1352&lt;&gt;"",K1352=""),G1352,"")</f>
        <v/>
      </c>
      <c r="M1352" s="23" t="str">
        <f aca="false">IF(AND(E1352="",F1352="",D1352&lt;&gt;""),A1352,"")</f>
        <v/>
      </c>
      <c r="N1352" s="23" t="str">
        <f aca="false">IF(M1352&lt;&gt;"",SUMIF(J1352:J1393,J1352,K1352:K1393),"")</f>
        <v/>
      </c>
      <c r="O1352" s="23" t="str">
        <f aca="false">IF(M1352&lt;&gt;"",SUMIF(J1352:J1393,J1352,L1352:L1393),"")</f>
        <v/>
      </c>
      <c r="Q1352" s="20" t="str">
        <f aca="false">IF(A1352="PREÇO TOTAL (c/ taxa):",G1352,"")</f>
        <v/>
      </c>
    </row>
    <row r="1353" customFormat="false" ht="14.05" hidden="false" customHeight="true" outlineLevel="0" collapsed="false">
      <c r="J1353" s="23" t="n">
        <f aca="false">IF(AND(A1353&lt;&gt;"",A1352=""),J1352+1,J1352)</f>
        <v>83</v>
      </c>
      <c r="K1353" s="23" t="str">
        <f aca="false">IF(C1353="M.O.",G1353,"")</f>
        <v/>
      </c>
      <c r="L1353" s="23" t="str">
        <f aca="false">IF(AND(F1353&lt;&gt;"",K1353=""),G1353,"")</f>
        <v/>
      </c>
      <c r="M1353" s="23" t="str">
        <f aca="false">IF(AND(E1353="",F1353="",D1353&lt;&gt;""),A1353,"")</f>
        <v/>
      </c>
      <c r="N1353" s="23" t="str">
        <f aca="false">IF(M1353&lt;&gt;"",SUMIF(J1353:J1394,J1353,K1353:K1394),"")</f>
        <v/>
      </c>
      <c r="O1353" s="23" t="str">
        <f aca="false">IF(M1353&lt;&gt;"",SUMIF(J1353:J1394,J1353,L1353:L1394),"")</f>
        <v/>
      </c>
      <c r="Q1353" s="20" t="str">
        <f aca="false">IF(A1353="PREÇO TOTAL (c/ taxa):",G1353,"")</f>
        <v/>
      </c>
    </row>
    <row r="1354" customFormat="false" ht="14.05" hidden="false" customHeight="true" outlineLevel="0" collapsed="false">
      <c r="J1354" s="23" t="n">
        <f aca="false">IF(AND(A1354&lt;&gt;"",A1353=""),J1353+1,J1353)</f>
        <v>83</v>
      </c>
      <c r="K1354" s="23" t="str">
        <f aca="false">IF(C1354="M.O.",G1354,"")</f>
        <v/>
      </c>
      <c r="L1354" s="23" t="str">
        <f aca="false">IF(AND(F1354&lt;&gt;"",K1354=""),G1354,"")</f>
        <v/>
      </c>
      <c r="M1354" s="23" t="str">
        <f aca="false">IF(AND(E1354="",F1354="",D1354&lt;&gt;""),A1354,"")</f>
        <v/>
      </c>
      <c r="N1354" s="23" t="str">
        <f aca="false">IF(M1354&lt;&gt;"",SUMIF(J1354:J1395,J1354,K1354:K1395),"")</f>
        <v/>
      </c>
      <c r="O1354" s="23" t="str">
        <f aca="false">IF(M1354&lt;&gt;"",SUMIF(J1354:J1395,J1354,L1354:L1395),"")</f>
        <v/>
      </c>
      <c r="Q1354" s="20" t="str">
        <f aca="false">IF(A1354="PREÇO TOTAL (c/ taxa):",G1354,"")</f>
        <v/>
      </c>
    </row>
    <row r="1355" customFormat="false" ht="14.05" hidden="false" customHeight="true" outlineLevel="0" collapsed="false">
      <c r="J1355" s="23" t="n">
        <f aca="false">IF(AND(A1355&lt;&gt;"",A1354=""),J1354+1,J1354)</f>
        <v>83</v>
      </c>
      <c r="K1355" s="23" t="str">
        <f aca="false">IF(C1355="M.O.",G1355,"")</f>
        <v/>
      </c>
      <c r="L1355" s="23" t="str">
        <f aca="false">IF(AND(F1355&lt;&gt;"",K1355=""),G1355,"")</f>
        <v/>
      </c>
      <c r="M1355" s="23" t="str">
        <f aca="false">IF(AND(E1355="",F1355="",D1355&lt;&gt;""),A1355,"")</f>
        <v/>
      </c>
      <c r="N1355" s="23" t="str">
        <f aca="false">IF(M1355&lt;&gt;"",SUMIF(J1355:J1396,J1355,K1355:K1396),"")</f>
        <v/>
      </c>
      <c r="O1355" s="23" t="str">
        <f aca="false">IF(M1355&lt;&gt;"",SUMIF(J1355:J1396,J1355,L1355:L1396),"")</f>
        <v/>
      </c>
      <c r="Q1355" s="20" t="str">
        <f aca="false">IF(A1355="PREÇO TOTAL (c/ taxa):",G1355,"")</f>
        <v/>
      </c>
    </row>
    <row r="1356" customFormat="false" ht="14.05" hidden="false" customHeight="true" outlineLevel="0" collapsed="false">
      <c r="J1356" s="23" t="n">
        <f aca="false">IF(AND(A1356&lt;&gt;"",A1355=""),J1355+1,J1355)</f>
        <v>83</v>
      </c>
      <c r="K1356" s="23" t="str">
        <f aca="false">IF(C1356="M.O.",G1356,"")</f>
        <v/>
      </c>
      <c r="L1356" s="23" t="str">
        <f aca="false">IF(AND(F1356&lt;&gt;"",K1356=""),G1356,"")</f>
        <v/>
      </c>
      <c r="M1356" s="23" t="str">
        <f aca="false">IF(AND(E1356="",F1356="",D1356&lt;&gt;""),A1356,"")</f>
        <v/>
      </c>
      <c r="N1356" s="23" t="str">
        <f aca="false">IF(M1356&lt;&gt;"",SUMIF(J1356:J1397,J1356,K1356:K1397),"")</f>
        <v/>
      </c>
      <c r="O1356" s="23" t="str">
        <f aca="false">IF(M1356&lt;&gt;"",SUMIF(J1356:J1397,J1356,L1356:L1397),"")</f>
        <v/>
      </c>
      <c r="Q1356" s="20" t="str">
        <f aca="false">IF(A1356="PREÇO TOTAL (c/ taxa):",G1356,"")</f>
        <v/>
      </c>
    </row>
    <row r="1357" customFormat="false" ht="14.05" hidden="false" customHeight="true" outlineLevel="0" collapsed="false">
      <c r="J1357" s="23" t="n">
        <f aca="false">IF(AND(A1357&lt;&gt;"",A1356=""),J1356+1,J1356)</f>
        <v>83</v>
      </c>
      <c r="K1357" s="23" t="str">
        <f aca="false">IF(C1357="M.O.",G1357,"")</f>
        <v/>
      </c>
      <c r="L1357" s="23" t="str">
        <f aca="false">IF(AND(F1357&lt;&gt;"",K1357=""),G1357,"")</f>
        <v/>
      </c>
      <c r="M1357" s="23" t="str">
        <f aca="false">IF(AND(E1357="",F1357="",D1357&lt;&gt;""),A1357,"")</f>
        <v/>
      </c>
      <c r="N1357" s="23" t="str">
        <f aca="false">IF(M1357&lt;&gt;"",SUMIF(J1357:J1398,J1357,K1357:K1398),"")</f>
        <v/>
      </c>
      <c r="O1357" s="23" t="str">
        <f aca="false">IF(M1357&lt;&gt;"",SUMIF(J1357:J1398,J1357,L1357:L1398),"")</f>
        <v/>
      </c>
      <c r="Q1357" s="20" t="str">
        <f aca="false">IF(A1357="PREÇO TOTAL (c/ taxa):",G1357,"")</f>
        <v/>
      </c>
    </row>
    <row r="1358" customFormat="false" ht="14.05" hidden="false" customHeight="true" outlineLevel="0" collapsed="false">
      <c r="J1358" s="23" t="n">
        <f aca="false">IF(AND(A1358&lt;&gt;"",A1357=""),J1357+1,J1357)</f>
        <v>83</v>
      </c>
      <c r="K1358" s="23" t="str">
        <f aca="false">IF(C1358="M.O.",G1358,"")</f>
        <v/>
      </c>
      <c r="L1358" s="23" t="str">
        <f aca="false">IF(AND(F1358&lt;&gt;"",K1358=""),G1358,"")</f>
        <v/>
      </c>
      <c r="M1358" s="23" t="str">
        <f aca="false">IF(AND(E1358="",F1358="",D1358&lt;&gt;""),A1358,"")</f>
        <v/>
      </c>
      <c r="N1358" s="23" t="str">
        <f aca="false">IF(M1358&lt;&gt;"",SUMIF(J1358:J1399,J1358,K1358:K1399),"")</f>
        <v/>
      </c>
      <c r="O1358" s="23" t="str">
        <f aca="false">IF(M1358&lt;&gt;"",SUMIF(J1358:J1399,J1358,L1358:L1399),"")</f>
        <v/>
      </c>
      <c r="Q1358" s="20" t="str">
        <f aca="false">IF(A1358="PREÇO TOTAL (c/ taxa):",G1358,"")</f>
        <v/>
      </c>
    </row>
    <row r="1359" customFormat="false" ht="14.05" hidden="false" customHeight="true" outlineLevel="0" collapsed="false">
      <c r="J1359" s="23" t="n">
        <f aca="false">IF(AND(A1359&lt;&gt;"",A1358=""),J1358+1,J1358)</f>
        <v>83</v>
      </c>
      <c r="K1359" s="23" t="str">
        <f aca="false">IF(C1359="M.O.",G1359,"")</f>
        <v/>
      </c>
      <c r="L1359" s="23" t="str">
        <f aca="false">IF(AND(F1359&lt;&gt;"",K1359=""),G1359,"")</f>
        <v/>
      </c>
      <c r="M1359" s="23" t="str">
        <f aca="false">IF(AND(E1359="",F1359="",D1359&lt;&gt;""),A1359,"")</f>
        <v/>
      </c>
      <c r="N1359" s="23" t="str">
        <f aca="false">IF(M1359&lt;&gt;"",SUMIF(J1359:J1400,J1359,K1359:K1400),"")</f>
        <v/>
      </c>
      <c r="O1359" s="23" t="str">
        <f aca="false">IF(M1359&lt;&gt;"",SUMIF(J1359:J1400,J1359,L1359:L1400),"")</f>
        <v/>
      </c>
      <c r="Q1359" s="20" t="str">
        <f aca="false">IF(A1359="PREÇO TOTAL (c/ taxa):",G1359,"")</f>
        <v/>
      </c>
    </row>
    <row r="1360" customFormat="false" ht="14.05" hidden="false" customHeight="true" outlineLevel="0" collapsed="false">
      <c r="A1360" s="52"/>
      <c r="B1360" s="52"/>
      <c r="C1360" s="52"/>
      <c r="D1360" s="52"/>
      <c r="E1360" s="52"/>
      <c r="F1360" s="52"/>
      <c r="G1360" s="52"/>
      <c r="J1360" s="23" t="n">
        <f aca="false">IF(AND(A1360&lt;&gt;"",A1359=""),J1359+1,J1359)</f>
        <v>83</v>
      </c>
      <c r="K1360" s="23" t="str">
        <f aca="false">IF(C1360="M.O.",G1360,"")</f>
        <v/>
      </c>
      <c r="L1360" s="23" t="str">
        <f aca="false">IF(AND(F1360&lt;&gt;"",K1360=""),G1360,"")</f>
        <v/>
      </c>
      <c r="M1360" s="23" t="str">
        <f aca="false">IF(AND(E1360="",F1360="",D1360&lt;&gt;""),A1360,"")</f>
        <v/>
      </c>
      <c r="N1360" s="23" t="str">
        <f aca="false">IF(M1360&lt;&gt;"",SUMIF(J1360:J1401,J1360,K1360:K1401),"")</f>
        <v/>
      </c>
      <c r="O1360" s="23" t="str">
        <f aca="false">IF(M1360&lt;&gt;"",SUMIF(J1360:J1401,J1360,L1360:L1401),"")</f>
        <v/>
      </c>
      <c r="Q1360" s="20" t="str">
        <f aca="false">IF(A1360="PREÇO TOTAL (c/ taxa):",G1360,"")</f>
        <v/>
      </c>
      <c r="AC1360" s="22"/>
    </row>
    <row r="1361" customFormat="false" ht="14.05" hidden="false" customHeight="true" outlineLevel="0" collapsed="false">
      <c r="A1361" s="44" t="n">
        <v>8</v>
      </c>
      <c r="B1361" s="44" t="s">
        <v>462</v>
      </c>
      <c r="C1361" s="44"/>
      <c r="D1361" s="44"/>
      <c r="E1361" s="44"/>
      <c r="F1361" s="44"/>
      <c r="G1361" s="44"/>
      <c r="J1361" s="23" t="n">
        <f aca="false">IF(AND(A1361&lt;&gt;"",A1360=""),J1360+1,J1360)</f>
        <v>84</v>
      </c>
      <c r="K1361" s="23" t="str">
        <f aca="false">IF(C1361="M.O.",G1361,"")</f>
        <v/>
      </c>
      <c r="L1361" s="23" t="str">
        <f aca="false">IF(AND(F1361&lt;&gt;"",K1361=""),G1361,"")</f>
        <v/>
      </c>
      <c r="M1361" s="23" t="str">
        <f aca="false">IF(AND(E1361="",F1361="",D1361&lt;&gt;""),A1361,"")</f>
        <v/>
      </c>
      <c r="N1361" s="23" t="str">
        <f aca="false">IF(M1361&lt;&gt;"",SUMIF(J1361:J1402,J1361,K1361:K1402),"")</f>
        <v/>
      </c>
      <c r="O1361" s="23" t="str">
        <f aca="false">IF(M1361&lt;&gt;"",SUMIF(J1361:J1402,J1361,L1361:L1402),"")</f>
        <v/>
      </c>
      <c r="Q1361" s="20" t="str">
        <f aca="false">IF(A1361="PREÇO TOTAL (c/ taxa):",G1361,"")</f>
        <v/>
      </c>
      <c r="AC1361" s="22"/>
    </row>
    <row r="1362" customFormat="false" ht="14.05" hidden="false" customHeight="true" outlineLevel="0" collapsed="false">
      <c r="A1362" s="44" t="s">
        <v>463</v>
      </c>
      <c r="B1362" s="44" t="s">
        <v>464</v>
      </c>
      <c r="C1362" s="44"/>
      <c r="D1362" s="44"/>
      <c r="E1362" s="44"/>
      <c r="F1362" s="44"/>
      <c r="G1362" s="44"/>
      <c r="J1362" s="23" t="n">
        <f aca="false">IF(AND(A1362&lt;&gt;"",A1361=""),J1361+1,J1361)</f>
        <v>84</v>
      </c>
      <c r="K1362" s="23" t="str">
        <f aca="false">IF(C1362="M.O.",G1362,"")</f>
        <v/>
      </c>
      <c r="L1362" s="23" t="str">
        <f aca="false">IF(AND(F1362&lt;&gt;"",K1362=""),G1362,"")</f>
        <v/>
      </c>
      <c r="M1362" s="23" t="str">
        <f aca="false">IF(AND(E1362="",F1362="",D1362&lt;&gt;""),A1362,"")</f>
        <v/>
      </c>
      <c r="N1362" s="23" t="str">
        <f aca="false">IF(M1362&lt;&gt;"",SUMIF(J1362:J1403,J1362,K1362:K1403),"")</f>
        <v/>
      </c>
      <c r="O1362" s="23" t="str">
        <f aca="false">IF(M1362&lt;&gt;"",SUMIF(J1362:J1403,J1362,L1362:L1403),"")</f>
        <v/>
      </c>
      <c r="Q1362" s="20" t="str">
        <f aca="false">IF(A1362="PREÇO TOTAL (c/ taxa):",G1362,"")</f>
        <v/>
      </c>
      <c r="AC1362" s="22"/>
    </row>
    <row r="1363" customFormat="false" ht="14.05" hidden="false" customHeight="true" outlineLevel="0" collapsed="false">
      <c r="A1363" s="44" t="s">
        <v>465</v>
      </c>
      <c r="B1363" s="44" t="s">
        <v>462</v>
      </c>
      <c r="C1363" s="45" t="s">
        <v>248</v>
      </c>
      <c r="D1363" s="45" t="s">
        <v>466</v>
      </c>
      <c r="E1363" s="46"/>
      <c r="F1363" s="46"/>
      <c r="G1363" s="46"/>
      <c r="J1363" s="23" t="n">
        <f aca="false">IF(AND(A1363&lt;&gt;"",A1362=""),J1362+1,J1362)</f>
        <v>84</v>
      </c>
      <c r="K1363" s="23" t="str">
        <f aca="false">IF(C1363="M.O.",G1363,"")</f>
        <v/>
      </c>
      <c r="L1363" s="23" t="str">
        <f aca="false">IF(AND(F1363&lt;&gt;"",K1363=""),G1363,"")</f>
        <v/>
      </c>
      <c r="M1363" s="23" t="str">
        <f aca="false">IF(AND(E1363="",F1363="",D1363&lt;&gt;""),A1363,"")</f>
        <v>08.01.01</v>
      </c>
      <c r="N1363" s="23" t="n">
        <f aca="false">IF(M1363&lt;&gt;"",SUMIF(J1363:J1404,J1363,K1363:K1404),"")</f>
        <v>343.36</v>
      </c>
      <c r="O1363" s="23" t="n">
        <f aca="false">IF(M1363&lt;&gt;"",SUMIF(J1363:J1404,J1363,L1363:L1404),"")</f>
        <v>31.87</v>
      </c>
      <c r="Q1363" s="20" t="str">
        <f aca="false">IF(A1363="PREÇO TOTAL (c/ taxa):",G1363,"")</f>
        <v/>
      </c>
      <c r="AC1363" s="22"/>
    </row>
    <row r="1364" customFormat="false" ht="25.35" hidden="false" customHeight="true" outlineLevel="0" collapsed="false">
      <c r="A1364" s="13" t="n">
        <v>2706</v>
      </c>
      <c r="B1364" s="48" t="str">
        <f aca="false">VLOOKUP(A1364,Insumos!$A$9:$E$160,2,FALSE())</f>
        <v>ENGENHEIRO OU ARQUITETO AUXILIAR/JUNIOR - DE OBRA (encargo de mensalista)</v>
      </c>
      <c r="C1364" s="49" t="str">
        <f aca="false">VLOOKUP(A1364,Insumos!$A$9:$E$160,3,FALSE())</f>
        <v>M.O.</v>
      </c>
      <c r="D1364" s="49" t="str">
        <f aca="false">VLOOKUP(A1364,Insumos!$A$9:$E$160,4,FALSE())</f>
        <v>H</v>
      </c>
      <c r="E1364" s="47" t="n">
        <v>0.8</v>
      </c>
      <c r="F1364" s="47" t="n">
        <f aca="false">VLOOKUP(A1364,Insumos!$A$9:$E$160,5,FALSE())</f>
        <v>66.76</v>
      </c>
      <c r="G1364" s="47" t="n">
        <f aca="false">TRUNC(E1364*F1364,2)</f>
        <v>53.4</v>
      </c>
      <c r="J1364" s="23" t="n">
        <f aca="false">IF(AND(A1364&lt;&gt;"",A1363=""),J1363+1,J1363)</f>
        <v>84</v>
      </c>
      <c r="K1364" s="23" t="n">
        <f aca="false">IF(C1364="M.O.",G1364,"")</f>
        <v>53.4</v>
      </c>
      <c r="L1364" s="23" t="str">
        <f aca="false">IF(AND(F1364&lt;&gt;"",K1364=""),G1364,"")</f>
        <v/>
      </c>
      <c r="M1364" s="23" t="str">
        <f aca="false">IF(AND(E1364="",F1364="",D1364&lt;&gt;""),A1364,"")</f>
        <v/>
      </c>
      <c r="N1364" s="23" t="str">
        <f aca="false">IF(M1364&lt;&gt;"",SUMIF(J1364:J1405,J1364,K1364:K1405),"")</f>
        <v/>
      </c>
      <c r="O1364" s="23" t="str">
        <f aca="false">IF(M1364&lt;&gt;"",SUMIF(J1364:J1405,J1364,L1364:L1405),"")</f>
        <v/>
      </c>
      <c r="Q1364" s="20" t="str">
        <f aca="false">IF(A1364="PREÇO TOTAL (c/ taxa):",G1364,"")</f>
        <v/>
      </c>
      <c r="AC1364" s="22"/>
    </row>
    <row r="1365" customFormat="false" ht="14.05" hidden="false" customHeight="true" outlineLevel="0" collapsed="false">
      <c r="A1365" s="13" t="n">
        <v>4069</v>
      </c>
      <c r="B1365" s="48" t="str">
        <f aca="false">VLOOKUP(A1365,Insumos!$A$9:$E$160,2,FALSE())</f>
        <v>MESTRE DE OBRAS (encargo de mensalista)</v>
      </c>
      <c r="C1365" s="49" t="str">
        <f aca="false">VLOOKUP(A1365,Insumos!$A$9:$E$160,3,FALSE())</f>
        <v>M.O.</v>
      </c>
      <c r="D1365" s="49" t="str">
        <f aca="false">VLOOKUP(A1365,Insumos!$A$9:$E$160,4,FALSE())</f>
        <v>H</v>
      </c>
      <c r="E1365" s="47" t="n">
        <v>8.8</v>
      </c>
      <c r="F1365" s="47" t="n">
        <f aca="false">VLOOKUP(A1365,Insumos!$A$9:$E$160,5,FALSE())</f>
        <v>32.95</v>
      </c>
      <c r="G1365" s="47" t="n">
        <f aca="false">TRUNC(E1365*F1365,2)</f>
        <v>289.96</v>
      </c>
      <c r="J1365" s="23" t="n">
        <f aca="false">IF(AND(A1365&lt;&gt;"",A1364=""),J1364+1,J1364)</f>
        <v>84</v>
      </c>
      <c r="K1365" s="23" t="n">
        <f aca="false">IF(C1365="M.O.",G1365,"")</f>
        <v>289.96</v>
      </c>
      <c r="L1365" s="23" t="str">
        <f aca="false">IF(AND(F1365&lt;&gt;"",K1365=""),G1365,"")</f>
        <v/>
      </c>
      <c r="M1365" s="23" t="str">
        <f aca="false">IF(AND(E1365="",F1365="",D1365&lt;&gt;""),A1365,"")</f>
        <v/>
      </c>
      <c r="N1365" s="23" t="str">
        <f aca="false">IF(M1365&lt;&gt;"",SUMIF(J1365:J1406,J1365,K1365:K1406),"")</f>
        <v/>
      </c>
      <c r="O1365" s="23" t="str">
        <f aca="false">IF(M1365&lt;&gt;"",SUMIF(J1365:J1406,J1365,L1365:L1406),"")</f>
        <v/>
      </c>
      <c r="Q1365" s="20" t="str">
        <f aca="false">IF(A1365="PREÇO TOTAL (c/ taxa):",G1365,"")</f>
        <v/>
      </c>
      <c r="AC1365" s="22"/>
    </row>
    <row r="1366" customFormat="false" ht="14.05" hidden="false" customHeight="true" outlineLevel="0" collapsed="false">
      <c r="A1366" s="13" t="s">
        <v>27</v>
      </c>
      <c r="B1366" s="48" t="str">
        <f aca="false">VLOOKUP(A1366,Insumos!$A$9:$E$160,2,FALSE())</f>
        <v>Equipamento de proteção individual</v>
      </c>
      <c r="C1366" s="49" t="str">
        <f aca="false">VLOOKUP(A1366,Insumos!$A$9:$E$160,3,FALSE())</f>
        <v>MAT.</v>
      </c>
      <c r="D1366" s="49" t="str">
        <f aca="false">VLOOKUP(A1366,Insumos!$A$9:$E$160,4,FALSE())</f>
        <v>UN</v>
      </c>
      <c r="E1366" s="47" t="n">
        <v>0.3</v>
      </c>
      <c r="F1366" s="47" t="n">
        <f aca="false">VLOOKUP(A1366,Insumos!$A$9:$E$160,5,FALSE())</f>
        <v>75</v>
      </c>
      <c r="G1366" s="47" t="n">
        <f aca="false">TRUNC(E1366*F1366,2)</f>
        <v>22.5</v>
      </c>
      <c r="J1366" s="23" t="n">
        <f aca="false">IF(AND(A1366&lt;&gt;"",A1365=""),J1365+1,J1365)</f>
        <v>84</v>
      </c>
      <c r="K1366" s="23" t="str">
        <f aca="false">IF(C1366="M.O.",G1366,"")</f>
        <v/>
      </c>
      <c r="L1366" s="23" t="n">
        <f aca="false">IF(AND(F1366&lt;&gt;"",K1366=""),G1366,"")</f>
        <v>22.5</v>
      </c>
      <c r="M1366" s="23" t="str">
        <f aca="false">IF(AND(E1366="",F1366="",D1366&lt;&gt;""),A1366,"")</f>
        <v/>
      </c>
      <c r="N1366" s="23" t="str">
        <f aca="false">IF(M1366&lt;&gt;"",SUMIF(J1366:J1407,J1366,K1366:K1407),"")</f>
        <v/>
      </c>
      <c r="O1366" s="23" t="str">
        <f aca="false">IF(M1366&lt;&gt;"",SUMIF(J1366:J1407,J1366,L1366:L1407),"")</f>
        <v/>
      </c>
      <c r="Q1366" s="20" t="str">
        <f aca="false">IF(A1366="PREÇO TOTAL (c/ taxa):",G1366,"")</f>
        <v/>
      </c>
      <c r="AC1366" s="22"/>
    </row>
    <row r="1367" customFormat="false" ht="14.05" hidden="false" customHeight="true" outlineLevel="0" collapsed="false">
      <c r="A1367" s="13" t="s">
        <v>31</v>
      </c>
      <c r="B1367" s="48" t="str">
        <f aca="false">VLOOKUP(A1367,Insumos!$A$9:$E$160,2,FALSE())</f>
        <v>Café da manhã / almoço</v>
      </c>
      <c r="C1367" s="49" t="str">
        <f aca="false">VLOOKUP(A1367,Insumos!$A$9:$E$160,3,FALSE())</f>
        <v>MAT.</v>
      </c>
      <c r="D1367" s="49" t="str">
        <f aca="false">VLOOKUP(A1367,Insumos!$A$9:$E$160,4,FALSE())</f>
        <v>UN</v>
      </c>
      <c r="E1367" s="47" t="n">
        <v>0.75</v>
      </c>
      <c r="F1367" s="47" t="n">
        <f aca="false">VLOOKUP(A1367,Insumos!$A$9:$E$160,5,FALSE())</f>
        <v>6.5</v>
      </c>
      <c r="G1367" s="47" t="n">
        <f aca="false">TRUNC(E1367*F1367,2)</f>
        <v>4.87</v>
      </c>
      <c r="J1367" s="23" t="n">
        <f aca="false">IF(AND(A1367&lt;&gt;"",A1366=""),J1366+1,J1366)</f>
        <v>84</v>
      </c>
      <c r="K1367" s="23" t="str">
        <f aca="false">IF(C1367="M.O.",G1367,"")</f>
        <v/>
      </c>
      <c r="L1367" s="23" t="n">
        <f aca="false">IF(AND(F1367&lt;&gt;"",K1367=""),G1367,"")</f>
        <v>4.87</v>
      </c>
      <c r="M1367" s="23" t="str">
        <f aca="false">IF(AND(E1367="",F1367="",D1367&lt;&gt;""),A1367,"")</f>
        <v/>
      </c>
      <c r="N1367" s="23" t="str">
        <f aca="false">IF(M1367&lt;&gt;"",SUMIF(J1367:J1408,J1367,K1367:K1408),"")</f>
        <v/>
      </c>
      <c r="O1367" s="23" t="str">
        <f aca="false">IF(M1367&lt;&gt;"",SUMIF(J1367:J1408,J1367,L1367:L1408),"")</f>
        <v/>
      </c>
      <c r="Q1367" s="20" t="str">
        <f aca="false">IF(A1367="PREÇO TOTAL (c/ taxa):",G1367,"")</f>
        <v/>
      </c>
      <c r="AC1367" s="22"/>
    </row>
    <row r="1368" customFormat="false" ht="14.05" hidden="false" customHeight="true" outlineLevel="0" collapsed="false">
      <c r="A1368" s="13" t="s">
        <v>33</v>
      </c>
      <c r="B1368" s="48" t="str">
        <f aca="false">VLOOKUP(A1368,Insumos!$A$9:$E$160,2,FALSE())</f>
        <v>Vale transporte</v>
      </c>
      <c r="C1368" s="49" t="str">
        <f aca="false">VLOOKUP(A1368,Insumos!$A$9:$E$160,3,FALSE())</f>
        <v>MAT.</v>
      </c>
      <c r="D1368" s="49" t="str">
        <f aca="false">VLOOKUP(A1368,Insumos!$A$9:$E$160,4,FALSE())</f>
        <v>UN</v>
      </c>
      <c r="E1368" s="47" t="n">
        <v>0.75</v>
      </c>
      <c r="F1368" s="47" t="n">
        <f aca="false">VLOOKUP(A1368,Insumos!$A$9:$E$160,5,FALSE())</f>
        <v>6</v>
      </c>
      <c r="G1368" s="47" t="n">
        <f aca="false">TRUNC(E1368*F1368,2)</f>
        <v>4.5</v>
      </c>
      <c r="J1368" s="23" t="n">
        <f aca="false">IF(AND(A1368&lt;&gt;"",A1367=""),J1367+1,J1367)</f>
        <v>84</v>
      </c>
      <c r="K1368" s="23" t="str">
        <f aca="false">IF(C1368="M.O.",G1368,"")</f>
        <v/>
      </c>
      <c r="L1368" s="23" t="n">
        <f aca="false">IF(AND(F1368&lt;&gt;"",K1368=""),G1368,"")</f>
        <v>4.5</v>
      </c>
      <c r="M1368" s="23" t="str">
        <f aca="false">IF(AND(E1368="",F1368="",D1368&lt;&gt;""),A1368,"")</f>
        <v/>
      </c>
      <c r="N1368" s="23" t="str">
        <f aca="false">IF(M1368&lt;&gt;"",SUMIF(J1368:J1409,J1368,K1368:K1409),"")</f>
        <v/>
      </c>
      <c r="O1368" s="23" t="str">
        <f aca="false">IF(M1368&lt;&gt;"",SUMIF(J1368:J1409,J1368,L1368:L1409),"")</f>
        <v/>
      </c>
      <c r="Q1368" s="20" t="str">
        <f aca="false">IF(A1368="PREÇO TOTAL (c/ taxa):",G1368,"")</f>
        <v/>
      </c>
      <c r="AC1368" s="22"/>
    </row>
    <row r="1369" customFormat="false" ht="14.05" hidden="false" customHeight="true" outlineLevel="0" collapsed="false">
      <c r="A1369" s="50" t="s">
        <v>229</v>
      </c>
      <c r="B1369" s="50"/>
      <c r="C1369" s="50"/>
      <c r="D1369" s="50"/>
      <c r="E1369" s="50"/>
      <c r="F1369" s="50"/>
      <c r="G1369" s="51" t="n">
        <f aca="false">SUMIF(J1305:J1368,J1369,K1305:K1368)</f>
        <v>343.36</v>
      </c>
      <c r="J1369" s="23" t="n">
        <f aca="false">IF(AND(A1369&lt;&gt;"",A1368=""),J1368+1,J1368)</f>
        <v>84</v>
      </c>
      <c r="K1369" s="23" t="str">
        <f aca="false">IF(C1369="M.O.",G1369,"")</f>
        <v/>
      </c>
      <c r="L1369" s="23" t="str">
        <f aca="false">IF(AND(F1369&lt;&gt;"",K1369=""),G1369,"")</f>
        <v/>
      </c>
      <c r="M1369" s="23" t="str">
        <f aca="false">IF(AND(E1369="",F1369="",D1369&lt;&gt;""),A1369,"")</f>
        <v/>
      </c>
      <c r="N1369" s="23" t="str">
        <f aca="false">IF(M1369&lt;&gt;"",SUMIF(J1369:J1390,J1369,K1369:K1390),"")</f>
        <v/>
      </c>
      <c r="O1369" s="23" t="str">
        <f aca="false">IF(M1369&lt;&gt;"",SUMIF(J1369:J1390,J1369,L1369:L1390),"")</f>
        <v/>
      </c>
      <c r="Q1369" s="20" t="str">
        <f aca="false">IF(A1369="PREÇO TOTAL (c/ taxa):",G1369,"")</f>
        <v/>
      </c>
      <c r="AC1369" s="22"/>
    </row>
    <row r="1370" customFormat="false" ht="14.05" hidden="false" customHeight="true" outlineLevel="0" collapsed="false">
      <c r="A1370" s="50" t="s">
        <v>232</v>
      </c>
      <c r="B1370" s="50"/>
      <c r="C1370" s="50"/>
      <c r="D1370" s="50"/>
      <c r="E1370" s="50"/>
      <c r="F1370" s="50"/>
      <c r="G1370" s="51" t="n">
        <f aca="false">SUMIF(J1306:J1369,J1370,L1306:L1369)</f>
        <v>31.87</v>
      </c>
      <c r="J1370" s="23" t="n">
        <f aca="false">IF(AND(A1370&lt;&gt;"",A1369=""),J1369+1,J1369)</f>
        <v>84</v>
      </c>
      <c r="K1370" s="23" t="str">
        <f aca="false">IF(C1370="M.O.",G1370,"")</f>
        <v/>
      </c>
      <c r="L1370" s="23" t="str">
        <f aca="false">IF(AND(F1370&lt;&gt;"",K1370=""),G1370,"")</f>
        <v/>
      </c>
      <c r="M1370" s="23" t="str">
        <f aca="false">IF(AND(E1370="",F1370="",D1370&lt;&gt;""),A1370,"")</f>
        <v/>
      </c>
      <c r="N1370" s="23" t="str">
        <f aca="false">IF(M1370&lt;&gt;"",SUMIF(J1370:J1391,J1370,K1370:K1391),"")</f>
        <v/>
      </c>
      <c r="O1370" s="23" t="str">
        <f aca="false">IF(M1370&lt;&gt;"",SUMIF(J1370:J1391,J1370,L1370:L1391),"")</f>
        <v/>
      </c>
      <c r="Q1370" s="20" t="str">
        <f aca="false">IF(A1370="PREÇO TOTAL (c/ taxa):",G1370,"")</f>
        <v/>
      </c>
      <c r="AC1370" s="22"/>
    </row>
    <row r="1371" customFormat="false" ht="14.05" hidden="false" customHeight="true" outlineLevel="0" collapsed="false">
      <c r="A1371" s="50" t="s">
        <v>250</v>
      </c>
      <c r="B1371" s="50"/>
      <c r="C1371" s="50"/>
      <c r="D1371" s="50"/>
      <c r="E1371" s="50"/>
      <c r="F1371" s="50"/>
      <c r="G1371" s="51" t="n">
        <f aca="false">SUM(G1369:G1370)</f>
        <v>375.23</v>
      </c>
      <c r="J1371" s="23" t="n">
        <f aca="false">IF(AND(A1371&lt;&gt;"",A1370=""),J1370+1,J1370)</f>
        <v>84</v>
      </c>
      <c r="K1371" s="23" t="str">
        <f aca="false">IF(C1371="M.O.",G1371,"")</f>
        <v/>
      </c>
      <c r="L1371" s="23" t="str">
        <f aca="false">IF(AND(F1371&lt;&gt;"",K1371=""),G1371,"")</f>
        <v/>
      </c>
      <c r="M1371" s="23" t="str">
        <f aca="false">IF(AND(E1371="",F1371="",D1371&lt;&gt;""),A1371,"")</f>
        <v/>
      </c>
      <c r="N1371" s="23" t="str">
        <f aca="false">IF(M1371&lt;&gt;"",SUMIF(J1371:J1392,J1371,K1371:K1392),"")</f>
        <v/>
      </c>
      <c r="O1371" s="23" t="str">
        <f aca="false">IF(M1371&lt;&gt;"",SUMIF(J1371:J1392,J1371,L1371:L1392),"")</f>
        <v/>
      </c>
      <c r="Q1371" s="20" t="str">
        <f aca="false">IF(A1371="PREÇO TOTAL (c/ taxa):",G1371,"")</f>
        <v/>
      </c>
      <c r="AC1371" s="22"/>
    </row>
    <row r="1372" customFormat="false" ht="14.05" hidden="false" customHeight="true" outlineLevel="0" collapsed="false">
      <c r="A1372" s="50" t="s">
        <v>251</v>
      </c>
      <c r="B1372" s="50"/>
      <c r="C1372" s="50"/>
      <c r="D1372" s="50"/>
      <c r="E1372" s="50"/>
      <c r="F1372" s="50"/>
      <c r="G1372" s="51" t="n">
        <v>0</v>
      </c>
      <c r="J1372" s="23" t="n">
        <f aca="false">IF(AND(A1372&lt;&gt;"",A1371=""),J1371+1,J1371)</f>
        <v>84</v>
      </c>
      <c r="K1372" s="23" t="str">
        <f aca="false">IF(C1372="M.O.",G1372,"")</f>
        <v/>
      </c>
      <c r="L1372" s="23" t="str">
        <f aca="false">IF(AND(F1372&lt;&gt;"",K1372=""),G1372,"")</f>
        <v/>
      </c>
      <c r="M1372" s="23" t="str">
        <f aca="false">IF(AND(E1372="",F1372="",D1372&lt;&gt;""),A1372,"")</f>
        <v/>
      </c>
      <c r="N1372" s="23" t="str">
        <f aca="false">IF(M1372&lt;&gt;"",SUMIF(J1372:J1393,J1372,K1372:K1393),"")</f>
        <v/>
      </c>
      <c r="O1372" s="23" t="str">
        <f aca="false">IF(M1372&lt;&gt;"",SUMIF(J1372:J1393,J1372,L1372:L1393),"")</f>
        <v/>
      </c>
      <c r="Q1372" s="20" t="str">
        <f aca="false">IF(A1372="PREÇO TOTAL (c/ taxa):",G1372,"")</f>
        <v/>
      </c>
      <c r="AC1372" s="22"/>
    </row>
    <row r="1373" customFormat="false" ht="14.05" hidden="false" customHeight="true" outlineLevel="0" collapsed="false">
      <c r="A1373" s="50" t="s">
        <v>252</v>
      </c>
      <c r="B1373" s="50"/>
      <c r="C1373" s="50"/>
      <c r="D1373" s="50"/>
      <c r="E1373" s="50"/>
      <c r="F1373" s="50"/>
      <c r="G1373" s="51" t="n">
        <f aca="false">TRUNC(G1371*$G$9,2)</f>
        <v>94.56</v>
      </c>
      <c r="J1373" s="23" t="n">
        <f aca="false">IF(AND(A1373&lt;&gt;"",A1372=""),J1372+1,J1372)</f>
        <v>84</v>
      </c>
      <c r="K1373" s="23" t="str">
        <f aca="false">IF(C1373="M.O.",G1373,"")</f>
        <v/>
      </c>
      <c r="L1373" s="23" t="str">
        <f aca="false">IF(AND(F1373&lt;&gt;"",K1373=""),G1373,"")</f>
        <v/>
      </c>
      <c r="M1373" s="23" t="str">
        <f aca="false">IF(AND(E1373="",F1373="",D1373&lt;&gt;""),A1373,"")</f>
        <v/>
      </c>
      <c r="N1373" s="23" t="str">
        <f aca="false">IF(M1373&lt;&gt;"",SUMIF(J1373:J1394,J1373,K1373:K1394),"")</f>
        <v/>
      </c>
      <c r="O1373" s="23" t="str">
        <f aca="false">IF(M1373&lt;&gt;"",SUMIF(J1373:J1394,J1373,L1373:L1394),"")</f>
        <v/>
      </c>
      <c r="Q1373" s="20" t="str">
        <f aca="false">IF(A1373="PREÇO TOTAL (c/ taxa):",G1373,"")</f>
        <v/>
      </c>
      <c r="AC1373" s="22"/>
    </row>
    <row r="1374" customFormat="false" ht="14.05" hidden="false" customHeight="true" outlineLevel="0" collapsed="false">
      <c r="A1374" s="50" t="s">
        <v>253</v>
      </c>
      <c r="B1374" s="50"/>
      <c r="C1374" s="50"/>
      <c r="D1374" s="50"/>
      <c r="E1374" s="50"/>
      <c r="F1374" s="50"/>
      <c r="G1374" s="51" t="n">
        <v>0</v>
      </c>
      <c r="J1374" s="23" t="n">
        <f aca="false">IF(AND(A1374&lt;&gt;"",A1373=""),J1373+1,J1373)</f>
        <v>84</v>
      </c>
      <c r="K1374" s="23" t="str">
        <f aca="false">IF(C1374="M.O.",G1374,"")</f>
        <v/>
      </c>
      <c r="L1374" s="23" t="str">
        <f aca="false">IF(AND(F1374&lt;&gt;"",K1374=""),G1374,"")</f>
        <v/>
      </c>
      <c r="M1374" s="23" t="str">
        <f aca="false">IF(AND(E1374="",F1374="",D1374&lt;&gt;""),A1374,"")</f>
        <v/>
      </c>
      <c r="N1374" s="23" t="str">
        <f aca="false">IF(M1374&lt;&gt;"",SUMIF(J1374:J1395,J1374,K1374:K1395),"")</f>
        <v/>
      </c>
      <c r="O1374" s="23" t="str">
        <f aca="false">IF(M1374&lt;&gt;"",SUMIF(J1374:J1395,J1374,L1374:L1395),"")</f>
        <v/>
      </c>
      <c r="Q1374" s="20" t="str">
        <f aca="false">IF(A1374="PREÇO TOTAL (c/ taxa):",G1374,"")</f>
        <v/>
      </c>
      <c r="AC1374" s="22"/>
    </row>
    <row r="1375" customFormat="false" ht="14.05" hidden="false" customHeight="true" outlineLevel="0" collapsed="false">
      <c r="A1375" s="50" t="s">
        <v>254</v>
      </c>
      <c r="B1375" s="50"/>
      <c r="C1375" s="50"/>
      <c r="D1375" s="50"/>
      <c r="E1375" s="50"/>
      <c r="F1375" s="50"/>
      <c r="G1375" s="51" t="n">
        <f aca="false">SUM(G1372:G1374)</f>
        <v>94.56</v>
      </c>
      <c r="J1375" s="23" t="n">
        <f aca="false">IF(AND(A1375&lt;&gt;"",A1374=""),J1374+1,J1374)</f>
        <v>84</v>
      </c>
      <c r="K1375" s="23" t="str">
        <f aca="false">IF(C1375="M.O.",G1375,"")</f>
        <v/>
      </c>
      <c r="L1375" s="23" t="str">
        <f aca="false">IF(AND(F1375&lt;&gt;"",K1375=""),G1375,"")</f>
        <v/>
      </c>
      <c r="M1375" s="23" t="str">
        <f aca="false">IF(AND(E1375="",F1375="",D1375&lt;&gt;""),A1375,"")</f>
        <v/>
      </c>
      <c r="N1375" s="23" t="str">
        <f aca="false">IF(M1375&lt;&gt;"",SUMIF(J1375:J1396,J1375,K1375:K1396),"")</f>
        <v/>
      </c>
      <c r="O1375" s="23" t="str">
        <f aca="false">IF(M1375&lt;&gt;"",SUMIF(J1375:J1396,J1375,L1375:L1396),"")</f>
        <v/>
      </c>
      <c r="Q1375" s="20" t="str">
        <f aca="false">IF(A1375="PREÇO TOTAL (c/ taxa):",G1375,"")</f>
        <v/>
      </c>
      <c r="AC1375" s="22"/>
    </row>
    <row r="1376" customFormat="false" ht="14.05" hidden="false" customHeight="true" outlineLevel="0" collapsed="false">
      <c r="A1376" s="50" t="s">
        <v>256</v>
      </c>
      <c r="B1376" s="50"/>
      <c r="C1376" s="50"/>
      <c r="D1376" s="50"/>
      <c r="E1376" s="50"/>
      <c r="F1376" s="50"/>
      <c r="G1376" s="51" t="n">
        <f aca="false">G1371+G1375</f>
        <v>469.79</v>
      </c>
      <c r="J1376" s="23" t="n">
        <f aca="false">IF(AND(A1376&lt;&gt;"",A1375=""),J1375+1,J1375)</f>
        <v>84</v>
      </c>
      <c r="K1376" s="23" t="str">
        <f aca="false">IF(C1376="M.O.",G1376,"")</f>
        <v/>
      </c>
      <c r="L1376" s="23" t="str">
        <f aca="false">IF(AND(F1376&lt;&gt;"",K1376=""),G1376,"")</f>
        <v/>
      </c>
      <c r="M1376" s="23" t="str">
        <f aca="false">IF(AND(E1376="",F1376="",D1376&lt;&gt;""),A1376,"")</f>
        <v/>
      </c>
      <c r="N1376" s="23" t="str">
        <f aca="false">IF(M1376&lt;&gt;"",SUMIF(J1376:J1397,J1376,K1376:K1397),"")</f>
        <v/>
      </c>
      <c r="O1376" s="23" t="str">
        <f aca="false">IF(M1376&lt;&gt;"",SUMIF(J1376:J1397,J1376,L1376:L1397),"")</f>
        <v/>
      </c>
      <c r="Q1376" s="20" t="str">
        <f aca="false">IF(A1376="PREÇO TOTAL (c/ taxa):",G1376,"")</f>
        <v/>
      </c>
      <c r="AC1376" s="22"/>
    </row>
    <row r="1377" customFormat="false" ht="14.05" hidden="false" customHeight="true" outlineLevel="0" collapsed="false">
      <c r="A1377" s="50" t="s">
        <v>257</v>
      </c>
      <c r="B1377" s="50"/>
      <c r="C1377" s="50"/>
      <c r="D1377" s="50"/>
      <c r="E1377" s="50"/>
      <c r="F1377" s="50"/>
      <c r="G1377" s="51" t="n">
        <v>100</v>
      </c>
      <c r="J1377" s="23" t="n">
        <f aca="false">IF(AND(A1377&lt;&gt;"",A1376=""),J1376+1,J1376)</f>
        <v>84</v>
      </c>
      <c r="K1377" s="23" t="str">
        <f aca="false">IF(C1377="M.O.",G1377,"")</f>
        <v/>
      </c>
      <c r="L1377" s="23" t="str">
        <f aca="false">IF(AND(F1377&lt;&gt;"",K1377=""),G1377,"")</f>
        <v/>
      </c>
      <c r="M1377" s="23" t="str">
        <f aca="false">IF(AND(E1377="",F1377="",D1377&lt;&gt;""),A1377,"")</f>
        <v/>
      </c>
      <c r="N1377" s="23" t="str">
        <f aca="false">IF(M1377&lt;&gt;"",SUMIF(J1377:J1398,J1377,K1377:K1398),"")</f>
        <v/>
      </c>
      <c r="O1377" s="23" t="str">
        <f aca="false">IF(M1377&lt;&gt;"",SUMIF(J1377:J1398,J1377,L1377:L1398),"")</f>
        <v/>
      </c>
      <c r="Q1377" s="20" t="str">
        <f aca="false">IF(A1377="PREÇO TOTAL (c/ taxa):",G1377,"")</f>
        <v/>
      </c>
      <c r="AC1377" s="22"/>
    </row>
    <row r="1378" customFormat="false" ht="14.05" hidden="false" customHeight="true" outlineLevel="0" collapsed="false">
      <c r="A1378" s="50" t="s">
        <v>258</v>
      </c>
      <c r="B1378" s="50"/>
      <c r="C1378" s="50"/>
      <c r="D1378" s="50"/>
      <c r="E1378" s="50"/>
      <c r="F1378" s="50"/>
      <c r="G1378" s="51" t="n">
        <f aca="false">TRUNC(G1377*G1376,2)</f>
        <v>46979</v>
      </c>
      <c r="J1378" s="23" t="n">
        <f aca="false">IF(AND(A1378&lt;&gt;"",A1377=""),J1377+1,J1377)</f>
        <v>84</v>
      </c>
      <c r="K1378" s="23" t="str">
        <f aca="false">IF(C1378="M.O.",G1378,"")</f>
        <v/>
      </c>
      <c r="L1378" s="23" t="str">
        <f aca="false">IF(AND(F1378&lt;&gt;"",K1378=""),G1378,"")</f>
        <v/>
      </c>
      <c r="M1378" s="23" t="str">
        <f aca="false">IF(AND(E1378="",F1378="",D1378&lt;&gt;""),A1378,"")</f>
        <v/>
      </c>
      <c r="N1378" s="23" t="str">
        <f aca="false">IF(M1378&lt;&gt;"",SUMIF(J1378:J1399,J1378,K1378:K1399),"")</f>
        <v/>
      </c>
      <c r="O1378" s="23" t="str">
        <f aca="false">IF(M1378&lt;&gt;"",SUMIF(J1378:J1399,J1378,L1378:L1399),"")</f>
        <v/>
      </c>
      <c r="Q1378" s="20" t="n">
        <f aca="false">IF(A1378="PREÇO TOTAL (c/ taxa):",G1378,"")</f>
        <v>46979</v>
      </c>
      <c r="AC1378" s="22"/>
    </row>
    <row r="1379" customFormat="false" ht="14.05" hidden="false" customHeight="true" outlineLevel="0" collapsed="false">
      <c r="A1379" s="52"/>
      <c r="B1379" s="52"/>
      <c r="C1379" s="52"/>
      <c r="D1379" s="52"/>
      <c r="E1379" s="52"/>
      <c r="F1379" s="52"/>
      <c r="G1379" s="52"/>
      <c r="J1379" s="23" t="n">
        <f aca="false">IF(AND(A1379&lt;&gt;"",A1378=""),J1378+1,J1378)</f>
        <v>84</v>
      </c>
      <c r="K1379" s="23" t="str">
        <f aca="false">IF(C1379="M.O.",G1379,"")</f>
        <v/>
      </c>
      <c r="L1379" s="23" t="str">
        <f aca="false">IF(AND(F1379&lt;&gt;"",K1379=""),G1379,"")</f>
        <v/>
      </c>
      <c r="M1379" s="23" t="str">
        <f aca="false">IF(AND(E1379="",F1379="",D1379&lt;&gt;""),A1379,"")</f>
        <v/>
      </c>
      <c r="N1379" s="23" t="str">
        <f aca="false">IF(M1379&lt;&gt;"",SUMIF(J1379:J1400,J1379,K1379:K1400),"")</f>
        <v/>
      </c>
      <c r="O1379" s="23" t="str">
        <f aca="false">IF(M1379&lt;&gt;"",SUMIF(J1379:J1400,J1379,L1379:L1400),"")</f>
        <v/>
      </c>
      <c r="Q1379" s="20" t="str">
        <f aca="false">IF(A1379="PREÇO TOTAL (c/ taxa):",G1379,"")</f>
        <v/>
      </c>
    </row>
    <row r="1381" customFormat="false" ht="14.05" hidden="false" customHeight="true" outlineLevel="0" collapsed="false">
      <c r="Q1381" s="22" t="n">
        <f aca="false">SUM(Q26:Q1379)</f>
        <v>213803.95</v>
      </c>
    </row>
  </sheetData>
  <sheetProtection sheet="true" objects="true" scenarios="true"/>
  <mergeCells count="959">
    <mergeCell ref="A1:G1"/>
    <mergeCell ref="A2:G2"/>
    <mergeCell ref="A3:G3"/>
    <mergeCell ref="A4:G4"/>
    <mergeCell ref="A5:G5"/>
    <mergeCell ref="A6:G6"/>
    <mergeCell ref="A7:G7"/>
    <mergeCell ref="A8:F8"/>
    <mergeCell ref="A9:F9"/>
    <mergeCell ref="A12:G12"/>
    <mergeCell ref="B13:G13"/>
    <mergeCell ref="B14:G14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G27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G40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G56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G72"/>
    <mergeCell ref="B73:G73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G97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G120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G145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G159"/>
    <mergeCell ref="A166:F166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G176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91:F191"/>
    <mergeCell ref="A192:G192"/>
    <mergeCell ref="A198:F198"/>
    <mergeCell ref="A199:F199"/>
    <mergeCell ref="A200:F200"/>
    <mergeCell ref="A201:F201"/>
    <mergeCell ref="A202:F202"/>
    <mergeCell ref="A203:F203"/>
    <mergeCell ref="A204:F204"/>
    <mergeCell ref="A205:F205"/>
    <mergeCell ref="A206:F206"/>
    <mergeCell ref="A207:F207"/>
    <mergeCell ref="A208:G208"/>
    <mergeCell ref="B209:G209"/>
    <mergeCell ref="A212:F212"/>
    <mergeCell ref="A213:F213"/>
    <mergeCell ref="A214:F214"/>
    <mergeCell ref="A215:F215"/>
    <mergeCell ref="A216:F216"/>
    <mergeCell ref="A217:F217"/>
    <mergeCell ref="A218:F218"/>
    <mergeCell ref="A219:F219"/>
    <mergeCell ref="A220:F220"/>
    <mergeCell ref="A221:F221"/>
    <mergeCell ref="A222:G222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37:F237"/>
    <mergeCell ref="A238:G238"/>
    <mergeCell ref="A245:F245"/>
    <mergeCell ref="A246:F246"/>
    <mergeCell ref="A247:F247"/>
    <mergeCell ref="A248:F248"/>
    <mergeCell ref="A249:F249"/>
    <mergeCell ref="A250:F250"/>
    <mergeCell ref="A251:F251"/>
    <mergeCell ref="A252:F252"/>
    <mergeCell ref="A253:F253"/>
    <mergeCell ref="A254:F254"/>
    <mergeCell ref="A255:G255"/>
    <mergeCell ref="A263:F263"/>
    <mergeCell ref="A264:F264"/>
    <mergeCell ref="A265:F265"/>
    <mergeCell ref="A266:F266"/>
    <mergeCell ref="A267:F267"/>
    <mergeCell ref="A268:F268"/>
    <mergeCell ref="A269:F269"/>
    <mergeCell ref="A270:F270"/>
    <mergeCell ref="A271:F271"/>
    <mergeCell ref="A272:F272"/>
    <mergeCell ref="A273:G273"/>
    <mergeCell ref="B274:G274"/>
    <mergeCell ref="B275:G275"/>
    <mergeCell ref="A280:F280"/>
    <mergeCell ref="A281:F281"/>
    <mergeCell ref="A282:F282"/>
    <mergeCell ref="A283:F283"/>
    <mergeCell ref="A284:F284"/>
    <mergeCell ref="A285:F285"/>
    <mergeCell ref="A286:F286"/>
    <mergeCell ref="A287:F287"/>
    <mergeCell ref="A288:F288"/>
    <mergeCell ref="A289:F289"/>
    <mergeCell ref="A290:G290"/>
    <mergeCell ref="A295:F295"/>
    <mergeCell ref="A296:F296"/>
    <mergeCell ref="A297:F297"/>
    <mergeCell ref="A298:F298"/>
    <mergeCell ref="A299:F299"/>
    <mergeCell ref="A300:F300"/>
    <mergeCell ref="A301:F301"/>
    <mergeCell ref="A302:F302"/>
    <mergeCell ref="A303:F303"/>
    <mergeCell ref="A304:F304"/>
    <mergeCell ref="A305:G305"/>
    <mergeCell ref="A310:F310"/>
    <mergeCell ref="A311:F311"/>
    <mergeCell ref="A312:F312"/>
    <mergeCell ref="A313:F313"/>
    <mergeCell ref="A314:F314"/>
    <mergeCell ref="A315:F315"/>
    <mergeCell ref="A316:F316"/>
    <mergeCell ref="A317:F317"/>
    <mergeCell ref="A318:F318"/>
    <mergeCell ref="A319:F319"/>
    <mergeCell ref="A320:G320"/>
    <mergeCell ref="A326:F326"/>
    <mergeCell ref="A327:F327"/>
    <mergeCell ref="A328:F328"/>
    <mergeCell ref="A329:F329"/>
    <mergeCell ref="A330:F330"/>
    <mergeCell ref="A331:F331"/>
    <mergeCell ref="A332:F332"/>
    <mergeCell ref="A333:F333"/>
    <mergeCell ref="A334:F334"/>
    <mergeCell ref="A335:F335"/>
    <mergeCell ref="A336:G336"/>
    <mergeCell ref="A341:F341"/>
    <mergeCell ref="A342:F342"/>
    <mergeCell ref="A343:F343"/>
    <mergeCell ref="A344:F344"/>
    <mergeCell ref="A345:F345"/>
    <mergeCell ref="A346:F346"/>
    <mergeCell ref="A347:F347"/>
    <mergeCell ref="A348:F348"/>
    <mergeCell ref="A349:F349"/>
    <mergeCell ref="A350:F350"/>
    <mergeCell ref="A351:G351"/>
    <mergeCell ref="A356:F356"/>
    <mergeCell ref="A357:F357"/>
    <mergeCell ref="A358:F358"/>
    <mergeCell ref="A359:F359"/>
    <mergeCell ref="A360:F360"/>
    <mergeCell ref="A361:F361"/>
    <mergeCell ref="A362:F362"/>
    <mergeCell ref="A363:F363"/>
    <mergeCell ref="A364:F364"/>
    <mergeCell ref="A365:F365"/>
    <mergeCell ref="A366:G366"/>
    <mergeCell ref="A375:F375"/>
    <mergeCell ref="A376:F376"/>
    <mergeCell ref="A377:F377"/>
    <mergeCell ref="A378:F378"/>
    <mergeCell ref="A379:F379"/>
    <mergeCell ref="A380:F380"/>
    <mergeCell ref="A381:F381"/>
    <mergeCell ref="A382:F382"/>
    <mergeCell ref="A383:F383"/>
    <mergeCell ref="A384:F384"/>
    <mergeCell ref="A385:G385"/>
    <mergeCell ref="A392:F392"/>
    <mergeCell ref="A393:F393"/>
    <mergeCell ref="A394:F394"/>
    <mergeCell ref="A395:F395"/>
    <mergeCell ref="A396:F396"/>
    <mergeCell ref="A397:F397"/>
    <mergeCell ref="A398:F398"/>
    <mergeCell ref="A399:F399"/>
    <mergeCell ref="A400:F400"/>
    <mergeCell ref="A401:F401"/>
    <mergeCell ref="A402:G402"/>
    <mergeCell ref="B403:G403"/>
    <mergeCell ref="A408:F408"/>
    <mergeCell ref="A409:F409"/>
    <mergeCell ref="A410:F410"/>
    <mergeCell ref="A411:F411"/>
    <mergeCell ref="A412:F412"/>
    <mergeCell ref="A413:F413"/>
    <mergeCell ref="A414:F414"/>
    <mergeCell ref="A415:F415"/>
    <mergeCell ref="A416:F416"/>
    <mergeCell ref="A417:F417"/>
    <mergeCell ref="A418:G418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31:F431"/>
    <mergeCell ref="A432:F432"/>
    <mergeCell ref="A433:G433"/>
    <mergeCell ref="B434:G434"/>
    <mergeCell ref="A440:F440"/>
    <mergeCell ref="A441:F441"/>
    <mergeCell ref="A442:F442"/>
    <mergeCell ref="A443:F443"/>
    <mergeCell ref="A444:F444"/>
    <mergeCell ref="A445:F445"/>
    <mergeCell ref="A446:F446"/>
    <mergeCell ref="A447:F447"/>
    <mergeCell ref="A448:F448"/>
    <mergeCell ref="A449:F449"/>
    <mergeCell ref="A450:G450"/>
    <mergeCell ref="A455:F455"/>
    <mergeCell ref="A456:F456"/>
    <mergeCell ref="A457:F457"/>
    <mergeCell ref="A458:F458"/>
    <mergeCell ref="A459:F459"/>
    <mergeCell ref="A460:F460"/>
    <mergeCell ref="A461:F461"/>
    <mergeCell ref="A462:F462"/>
    <mergeCell ref="A463:F463"/>
    <mergeCell ref="A464:F464"/>
    <mergeCell ref="A465:G465"/>
    <mergeCell ref="A470:F470"/>
    <mergeCell ref="A471:F471"/>
    <mergeCell ref="A472:F472"/>
    <mergeCell ref="A473:F473"/>
    <mergeCell ref="A474:F474"/>
    <mergeCell ref="A475:F475"/>
    <mergeCell ref="A476:F476"/>
    <mergeCell ref="A477:F477"/>
    <mergeCell ref="A478:F478"/>
    <mergeCell ref="A479:F479"/>
    <mergeCell ref="A480:G480"/>
    <mergeCell ref="A485:F485"/>
    <mergeCell ref="A486:F486"/>
    <mergeCell ref="A487:F487"/>
    <mergeCell ref="A488:F488"/>
    <mergeCell ref="A489:F489"/>
    <mergeCell ref="A490:F490"/>
    <mergeCell ref="A491:F491"/>
    <mergeCell ref="A492:F492"/>
    <mergeCell ref="A493:F493"/>
    <mergeCell ref="A494:F494"/>
    <mergeCell ref="A495:G495"/>
    <mergeCell ref="A500:F500"/>
    <mergeCell ref="A501:F501"/>
    <mergeCell ref="A502:F502"/>
    <mergeCell ref="A503:F503"/>
    <mergeCell ref="A504:F504"/>
    <mergeCell ref="A505:F505"/>
    <mergeCell ref="A506:F506"/>
    <mergeCell ref="A507:F507"/>
    <mergeCell ref="A508:F508"/>
    <mergeCell ref="A509:F509"/>
    <mergeCell ref="A510:G510"/>
    <mergeCell ref="A515:F515"/>
    <mergeCell ref="A516:F516"/>
    <mergeCell ref="A517:F517"/>
    <mergeCell ref="A518:F518"/>
    <mergeCell ref="A519:F519"/>
    <mergeCell ref="A520:F520"/>
    <mergeCell ref="A521:F521"/>
    <mergeCell ref="A522:F522"/>
    <mergeCell ref="A523:F523"/>
    <mergeCell ref="A524:F524"/>
    <mergeCell ref="A525:G525"/>
    <mergeCell ref="B526:G526"/>
    <mergeCell ref="A530:F530"/>
    <mergeCell ref="A531:F531"/>
    <mergeCell ref="A532:F532"/>
    <mergeCell ref="A533:F533"/>
    <mergeCell ref="A534:F534"/>
    <mergeCell ref="A535:F535"/>
    <mergeCell ref="A536:F536"/>
    <mergeCell ref="A537:F537"/>
    <mergeCell ref="A538:F538"/>
    <mergeCell ref="A539:F539"/>
    <mergeCell ref="A540:G540"/>
    <mergeCell ref="A544:F544"/>
    <mergeCell ref="A545:F545"/>
    <mergeCell ref="A546:F546"/>
    <mergeCell ref="A547:F547"/>
    <mergeCell ref="A548:F548"/>
    <mergeCell ref="A549:F549"/>
    <mergeCell ref="A550:F550"/>
    <mergeCell ref="A551:F551"/>
    <mergeCell ref="A552:F552"/>
    <mergeCell ref="A553:F553"/>
    <mergeCell ref="A554:G554"/>
    <mergeCell ref="A558:F558"/>
    <mergeCell ref="A559:F559"/>
    <mergeCell ref="A560:F560"/>
    <mergeCell ref="A561:F561"/>
    <mergeCell ref="A562:F562"/>
    <mergeCell ref="A563:F563"/>
    <mergeCell ref="A564:F564"/>
    <mergeCell ref="A565:F565"/>
    <mergeCell ref="A566:F566"/>
    <mergeCell ref="A567:F567"/>
    <mergeCell ref="A568:G568"/>
    <mergeCell ref="A571:F571"/>
    <mergeCell ref="A572:F572"/>
    <mergeCell ref="A573:F573"/>
    <mergeCell ref="A574:F574"/>
    <mergeCell ref="A575:F575"/>
    <mergeCell ref="A576:F576"/>
    <mergeCell ref="A577:F577"/>
    <mergeCell ref="A578:F578"/>
    <mergeCell ref="A579:F579"/>
    <mergeCell ref="A580:F580"/>
    <mergeCell ref="A581:G581"/>
    <mergeCell ref="B582:G582"/>
    <mergeCell ref="B583:G583"/>
    <mergeCell ref="A588:F588"/>
    <mergeCell ref="A589:F589"/>
    <mergeCell ref="A590:F590"/>
    <mergeCell ref="A591:F591"/>
    <mergeCell ref="A592:F592"/>
    <mergeCell ref="A593:F593"/>
    <mergeCell ref="A594:F594"/>
    <mergeCell ref="A595:F595"/>
    <mergeCell ref="A596:F596"/>
    <mergeCell ref="A597:F597"/>
    <mergeCell ref="A598:G598"/>
    <mergeCell ref="A603:F603"/>
    <mergeCell ref="A604:F604"/>
    <mergeCell ref="A605:F605"/>
    <mergeCell ref="A606:F606"/>
    <mergeCell ref="A607:F607"/>
    <mergeCell ref="A608:F608"/>
    <mergeCell ref="A609:F609"/>
    <mergeCell ref="A610:F610"/>
    <mergeCell ref="A611:F611"/>
    <mergeCell ref="A612:F612"/>
    <mergeCell ref="A613:G613"/>
    <mergeCell ref="A618:F618"/>
    <mergeCell ref="A619:F619"/>
    <mergeCell ref="A620:F620"/>
    <mergeCell ref="A621:F621"/>
    <mergeCell ref="A622:F622"/>
    <mergeCell ref="A623:F623"/>
    <mergeCell ref="A624:F624"/>
    <mergeCell ref="A625:F625"/>
    <mergeCell ref="A626:F626"/>
    <mergeCell ref="A627:F627"/>
    <mergeCell ref="A628:G628"/>
    <mergeCell ref="A633:F633"/>
    <mergeCell ref="A634:F634"/>
    <mergeCell ref="A635:F635"/>
    <mergeCell ref="A636:F636"/>
    <mergeCell ref="A637:F637"/>
    <mergeCell ref="A638:F638"/>
    <mergeCell ref="A639:F639"/>
    <mergeCell ref="A640:F640"/>
    <mergeCell ref="A641:F641"/>
    <mergeCell ref="A642:F642"/>
    <mergeCell ref="A643:G643"/>
    <mergeCell ref="A648:F648"/>
    <mergeCell ref="A649:F649"/>
    <mergeCell ref="A650:F650"/>
    <mergeCell ref="A651:F651"/>
    <mergeCell ref="A652:F652"/>
    <mergeCell ref="A653:F653"/>
    <mergeCell ref="A654:F654"/>
    <mergeCell ref="A655:F655"/>
    <mergeCell ref="A656:F656"/>
    <mergeCell ref="A657:F657"/>
    <mergeCell ref="A658:G658"/>
    <mergeCell ref="A663:F663"/>
    <mergeCell ref="A664:F664"/>
    <mergeCell ref="A665:F665"/>
    <mergeCell ref="A666:F666"/>
    <mergeCell ref="A667:F667"/>
    <mergeCell ref="A668:F668"/>
    <mergeCell ref="A669:F669"/>
    <mergeCell ref="A670:F670"/>
    <mergeCell ref="A671:F671"/>
    <mergeCell ref="A672:F672"/>
    <mergeCell ref="A673:G673"/>
    <mergeCell ref="A678:F678"/>
    <mergeCell ref="A679:F679"/>
    <mergeCell ref="A680:F680"/>
    <mergeCell ref="A681:F681"/>
    <mergeCell ref="A682:F682"/>
    <mergeCell ref="A683:F683"/>
    <mergeCell ref="A684:F684"/>
    <mergeCell ref="A685:F685"/>
    <mergeCell ref="A686:F686"/>
    <mergeCell ref="A687:F687"/>
    <mergeCell ref="A688:G688"/>
    <mergeCell ref="A693:F693"/>
    <mergeCell ref="A694:F694"/>
    <mergeCell ref="A695:F695"/>
    <mergeCell ref="A696:F696"/>
    <mergeCell ref="A697:F697"/>
    <mergeCell ref="A698:F698"/>
    <mergeCell ref="A699:F699"/>
    <mergeCell ref="A700:F700"/>
    <mergeCell ref="A701:F701"/>
    <mergeCell ref="A702:F702"/>
    <mergeCell ref="A703:G703"/>
    <mergeCell ref="A708:F708"/>
    <mergeCell ref="A709:F709"/>
    <mergeCell ref="A710:F710"/>
    <mergeCell ref="A711:F711"/>
    <mergeCell ref="A712:F712"/>
    <mergeCell ref="A713:F713"/>
    <mergeCell ref="A714:F714"/>
    <mergeCell ref="A715:F715"/>
    <mergeCell ref="A716:F716"/>
    <mergeCell ref="A717:F717"/>
    <mergeCell ref="A718:G718"/>
    <mergeCell ref="A723:F723"/>
    <mergeCell ref="A724:F724"/>
    <mergeCell ref="A725:F725"/>
    <mergeCell ref="A726:F726"/>
    <mergeCell ref="A727:F727"/>
    <mergeCell ref="A728:F728"/>
    <mergeCell ref="A729:F729"/>
    <mergeCell ref="A730:F730"/>
    <mergeCell ref="A731:F731"/>
    <mergeCell ref="A732:F732"/>
    <mergeCell ref="A733:G733"/>
    <mergeCell ref="A738:F738"/>
    <mergeCell ref="A739:F739"/>
    <mergeCell ref="A740:F740"/>
    <mergeCell ref="A741:F741"/>
    <mergeCell ref="A742:F742"/>
    <mergeCell ref="A743:F743"/>
    <mergeCell ref="A744:F744"/>
    <mergeCell ref="A745:F745"/>
    <mergeCell ref="A746:F746"/>
    <mergeCell ref="A747:F747"/>
    <mergeCell ref="A748:G748"/>
    <mergeCell ref="A753:F753"/>
    <mergeCell ref="A754:F754"/>
    <mergeCell ref="A755:F755"/>
    <mergeCell ref="A756:F756"/>
    <mergeCell ref="A757:F757"/>
    <mergeCell ref="A758:F758"/>
    <mergeCell ref="A759:F759"/>
    <mergeCell ref="A760:F760"/>
    <mergeCell ref="A761:F761"/>
    <mergeCell ref="A762:F762"/>
    <mergeCell ref="A763:G763"/>
    <mergeCell ref="A768:F768"/>
    <mergeCell ref="A769:F769"/>
    <mergeCell ref="A770:F770"/>
    <mergeCell ref="A771:F771"/>
    <mergeCell ref="A772:F772"/>
    <mergeCell ref="A773:F773"/>
    <mergeCell ref="A774:F774"/>
    <mergeCell ref="A775:F775"/>
    <mergeCell ref="A776:F776"/>
    <mergeCell ref="A777:F777"/>
    <mergeCell ref="A778:G778"/>
    <mergeCell ref="A783:F783"/>
    <mergeCell ref="A784:F784"/>
    <mergeCell ref="A785:F785"/>
    <mergeCell ref="A786:F786"/>
    <mergeCell ref="A787:F787"/>
    <mergeCell ref="A788:F788"/>
    <mergeCell ref="A789:F789"/>
    <mergeCell ref="A790:F790"/>
    <mergeCell ref="A791:F791"/>
    <mergeCell ref="A792:F792"/>
    <mergeCell ref="A793:G793"/>
    <mergeCell ref="A798:F798"/>
    <mergeCell ref="A799:F799"/>
    <mergeCell ref="A800:F800"/>
    <mergeCell ref="A801:F801"/>
    <mergeCell ref="A802:F802"/>
    <mergeCell ref="A803:F803"/>
    <mergeCell ref="A804:F804"/>
    <mergeCell ref="A805:F805"/>
    <mergeCell ref="A806:F806"/>
    <mergeCell ref="A807:F807"/>
    <mergeCell ref="A808:G808"/>
    <mergeCell ref="A813:F813"/>
    <mergeCell ref="A814:F814"/>
    <mergeCell ref="A815:F815"/>
    <mergeCell ref="A816:F816"/>
    <mergeCell ref="A817:F817"/>
    <mergeCell ref="A818:F818"/>
    <mergeCell ref="A819:F819"/>
    <mergeCell ref="A820:F820"/>
    <mergeCell ref="A821:F821"/>
    <mergeCell ref="A822:F822"/>
    <mergeCell ref="A823:G823"/>
    <mergeCell ref="A828:F828"/>
    <mergeCell ref="A829:F829"/>
    <mergeCell ref="A830:F830"/>
    <mergeCell ref="A831:F831"/>
    <mergeCell ref="A832:F832"/>
    <mergeCell ref="A833:F833"/>
    <mergeCell ref="A834:F834"/>
    <mergeCell ref="A835:F835"/>
    <mergeCell ref="A836:F836"/>
    <mergeCell ref="A837:F837"/>
    <mergeCell ref="A838:G838"/>
    <mergeCell ref="A843:F843"/>
    <mergeCell ref="A844:F844"/>
    <mergeCell ref="A845:F845"/>
    <mergeCell ref="A846:F846"/>
    <mergeCell ref="A847:F847"/>
    <mergeCell ref="A848:F848"/>
    <mergeCell ref="A849:F849"/>
    <mergeCell ref="A850:F850"/>
    <mergeCell ref="A851:F851"/>
    <mergeCell ref="A852:F852"/>
    <mergeCell ref="A853:G853"/>
    <mergeCell ref="A858:F858"/>
    <mergeCell ref="A859:F859"/>
    <mergeCell ref="A860:F860"/>
    <mergeCell ref="A861:F861"/>
    <mergeCell ref="A862:F862"/>
    <mergeCell ref="A863:F863"/>
    <mergeCell ref="A864:F864"/>
    <mergeCell ref="A865:F865"/>
    <mergeCell ref="A866:F866"/>
    <mergeCell ref="A867:F867"/>
    <mergeCell ref="A868:G868"/>
    <mergeCell ref="A873:F873"/>
    <mergeCell ref="A874:F874"/>
    <mergeCell ref="A875:F875"/>
    <mergeCell ref="A876:F876"/>
    <mergeCell ref="A877:F877"/>
    <mergeCell ref="A878:F878"/>
    <mergeCell ref="A879:F879"/>
    <mergeCell ref="A880:F880"/>
    <mergeCell ref="A881:F881"/>
    <mergeCell ref="A882:F882"/>
    <mergeCell ref="A883:G883"/>
    <mergeCell ref="B884:G884"/>
    <mergeCell ref="A888:F888"/>
    <mergeCell ref="A889:F889"/>
    <mergeCell ref="A890:F890"/>
    <mergeCell ref="A891:F891"/>
    <mergeCell ref="A892:F892"/>
    <mergeCell ref="A893:F893"/>
    <mergeCell ref="A894:F894"/>
    <mergeCell ref="A895:F895"/>
    <mergeCell ref="A896:F896"/>
    <mergeCell ref="A897:F897"/>
    <mergeCell ref="A898:G898"/>
    <mergeCell ref="A902:F902"/>
    <mergeCell ref="A903:F903"/>
    <mergeCell ref="A904:F904"/>
    <mergeCell ref="A905:F905"/>
    <mergeCell ref="A906:F906"/>
    <mergeCell ref="A907:F907"/>
    <mergeCell ref="A908:F908"/>
    <mergeCell ref="A909:F909"/>
    <mergeCell ref="A910:F910"/>
    <mergeCell ref="A911:F911"/>
    <mergeCell ref="A912:G912"/>
    <mergeCell ref="A918:F918"/>
    <mergeCell ref="A919:F919"/>
    <mergeCell ref="A920:F920"/>
    <mergeCell ref="A921:F921"/>
    <mergeCell ref="A922:F922"/>
    <mergeCell ref="A923:F923"/>
    <mergeCell ref="A924:F924"/>
    <mergeCell ref="A925:F925"/>
    <mergeCell ref="A926:F926"/>
    <mergeCell ref="A927:F927"/>
    <mergeCell ref="A928:G928"/>
    <mergeCell ref="A932:F932"/>
    <mergeCell ref="A933:F933"/>
    <mergeCell ref="A934:F934"/>
    <mergeCell ref="A935:F935"/>
    <mergeCell ref="A936:F936"/>
    <mergeCell ref="A937:F937"/>
    <mergeCell ref="A938:F938"/>
    <mergeCell ref="A939:F939"/>
    <mergeCell ref="A940:F940"/>
    <mergeCell ref="A941:F941"/>
    <mergeCell ref="A942:G942"/>
    <mergeCell ref="B943:G943"/>
    <mergeCell ref="B944:G944"/>
    <mergeCell ref="A949:F949"/>
    <mergeCell ref="A950:F950"/>
    <mergeCell ref="A951:F951"/>
    <mergeCell ref="A952:F952"/>
    <mergeCell ref="A953:F953"/>
    <mergeCell ref="A954:F954"/>
    <mergeCell ref="A955:F955"/>
    <mergeCell ref="A956:F956"/>
    <mergeCell ref="A957:F957"/>
    <mergeCell ref="A958:F958"/>
    <mergeCell ref="A959:G959"/>
    <mergeCell ref="A965:F965"/>
    <mergeCell ref="A966:F966"/>
    <mergeCell ref="A967:F967"/>
    <mergeCell ref="A968:F968"/>
    <mergeCell ref="A969:F969"/>
    <mergeCell ref="A970:F970"/>
    <mergeCell ref="A971:F971"/>
    <mergeCell ref="A972:F972"/>
    <mergeCell ref="A973:F973"/>
    <mergeCell ref="A974:F974"/>
    <mergeCell ref="A975:G975"/>
    <mergeCell ref="A984:F984"/>
    <mergeCell ref="A985:F985"/>
    <mergeCell ref="A986:F986"/>
    <mergeCell ref="A987:F987"/>
    <mergeCell ref="A988:F988"/>
    <mergeCell ref="A989:F989"/>
    <mergeCell ref="A990:F990"/>
    <mergeCell ref="A991:F991"/>
    <mergeCell ref="A992:F992"/>
    <mergeCell ref="A993:F993"/>
    <mergeCell ref="A994:G994"/>
    <mergeCell ref="A1002:F1002"/>
    <mergeCell ref="A1003:F1003"/>
    <mergeCell ref="A1004:F1004"/>
    <mergeCell ref="A1005:F1005"/>
    <mergeCell ref="A1006:F1006"/>
    <mergeCell ref="A1007:F1007"/>
    <mergeCell ref="A1008:F1008"/>
    <mergeCell ref="A1009:F1009"/>
    <mergeCell ref="A1010:F1010"/>
    <mergeCell ref="A1011:F1011"/>
    <mergeCell ref="A1012:G1012"/>
    <mergeCell ref="A1022:F1022"/>
    <mergeCell ref="A1023:F1023"/>
    <mergeCell ref="A1024:F1024"/>
    <mergeCell ref="A1025:F1025"/>
    <mergeCell ref="A1026:F1026"/>
    <mergeCell ref="A1027:F1027"/>
    <mergeCell ref="A1028:F1028"/>
    <mergeCell ref="A1029:F1029"/>
    <mergeCell ref="A1030:F1030"/>
    <mergeCell ref="A1031:F1031"/>
    <mergeCell ref="A1032:G1032"/>
    <mergeCell ref="A1036:F1036"/>
    <mergeCell ref="A1037:F1037"/>
    <mergeCell ref="A1038:F1038"/>
    <mergeCell ref="A1039:F1039"/>
    <mergeCell ref="A1040:F1040"/>
    <mergeCell ref="A1041:F1041"/>
    <mergeCell ref="A1042:F1042"/>
    <mergeCell ref="A1043:F1043"/>
    <mergeCell ref="A1044:F1044"/>
    <mergeCell ref="A1045:F1045"/>
    <mergeCell ref="A1046:G1046"/>
    <mergeCell ref="A1050:F1050"/>
    <mergeCell ref="A1051:F1051"/>
    <mergeCell ref="A1052:F1052"/>
    <mergeCell ref="A1053:F1053"/>
    <mergeCell ref="A1054:F1054"/>
    <mergeCell ref="A1055:F1055"/>
    <mergeCell ref="A1056:F1056"/>
    <mergeCell ref="A1057:F1057"/>
    <mergeCell ref="A1058:F1058"/>
    <mergeCell ref="A1059:F1059"/>
    <mergeCell ref="A1060:G1060"/>
    <mergeCell ref="A1069:F1069"/>
    <mergeCell ref="A1070:F1070"/>
    <mergeCell ref="A1071:F1071"/>
    <mergeCell ref="A1072:F1072"/>
    <mergeCell ref="A1073:F1073"/>
    <mergeCell ref="A1074:F1074"/>
    <mergeCell ref="A1075:F1075"/>
    <mergeCell ref="A1076:F1076"/>
    <mergeCell ref="A1077:F1077"/>
    <mergeCell ref="A1078:F1078"/>
    <mergeCell ref="A1079:G1079"/>
    <mergeCell ref="A1091:F1091"/>
    <mergeCell ref="A1092:F1092"/>
    <mergeCell ref="A1093:F1093"/>
    <mergeCell ref="A1094:F1094"/>
    <mergeCell ref="A1095:F1095"/>
    <mergeCell ref="A1096:F1096"/>
    <mergeCell ref="A1097:F1097"/>
    <mergeCell ref="A1098:F1098"/>
    <mergeCell ref="A1099:F1099"/>
    <mergeCell ref="A1100:F1100"/>
    <mergeCell ref="A1101:G1101"/>
    <mergeCell ref="B1102:G1102"/>
    <mergeCell ref="A1106:F1106"/>
    <mergeCell ref="A1107:F1107"/>
    <mergeCell ref="A1108:F1108"/>
    <mergeCell ref="A1109:F1109"/>
    <mergeCell ref="A1110:F1110"/>
    <mergeCell ref="A1111:F1111"/>
    <mergeCell ref="A1112:F1112"/>
    <mergeCell ref="A1113:F1113"/>
    <mergeCell ref="A1114:F1114"/>
    <mergeCell ref="A1115:F1115"/>
    <mergeCell ref="A1116:G1116"/>
    <mergeCell ref="A1122:F1122"/>
    <mergeCell ref="A1123:F1123"/>
    <mergeCell ref="A1124:F1124"/>
    <mergeCell ref="A1125:F1125"/>
    <mergeCell ref="A1126:F1126"/>
    <mergeCell ref="A1127:F1127"/>
    <mergeCell ref="A1128:F1128"/>
    <mergeCell ref="A1129:F1129"/>
    <mergeCell ref="A1130:F1130"/>
    <mergeCell ref="A1131:F1131"/>
    <mergeCell ref="A1132:G1132"/>
    <mergeCell ref="A1140:F1140"/>
    <mergeCell ref="A1141:F1141"/>
    <mergeCell ref="A1142:F1142"/>
    <mergeCell ref="A1143:F1143"/>
    <mergeCell ref="A1144:F1144"/>
    <mergeCell ref="A1145:F1145"/>
    <mergeCell ref="A1146:F1146"/>
    <mergeCell ref="A1147:F1147"/>
    <mergeCell ref="A1148:F1148"/>
    <mergeCell ref="A1149:F1149"/>
    <mergeCell ref="A1150:G1150"/>
    <mergeCell ref="B1151:G1151"/>
    <mergeCell ref="B1152:G1152"/>
    <mergeCell ref="A1159:F1159"/>
    <mergeCell ref="A1160:F1160"/>
    <mergeCell ref="A1161:F1161"/>
    <mergeCell ref="A1162:F1162"/>
    <mergeCell ref="A1163:F1163"/>
    <mergeCell ref="A1164:F1164"/>
    <mergeCell ref="A1165:F1165"/>
    <mergeCell ref="A1166:F1166"/>
    <mergeCell ref="A1167:F1167"/>
    <mergeCell ref="A1168:F1168"/>
    <mergeCell ref="A1169:G1169"/>
    <mergeCell ref="A1176:F1176"/>
    <mergeCell ref="A1177:F1177"/>
    <mergeCell ref="A1178:F1178"/>
    <mergeCell ref="A1179:F1179"/>
    <mergeCell ref="A1180:F1180"/>
    <mergeCell ref="A1181:F1181"/>
    <mergeCell ref="A1182:F1182"/>
    <mergeCell ref="A1183:F1183"/>
    <mergeCell ref="A1184:F1184"/>
    <mergeCell ref="A1185:F1185"/>
    <mergeCell ref="A1186:G1186"/>
    <mergeCell ref="A1190:F1190"/>
    <mergeCell ref="A1191:F1191"/>
    <mergeCell ref="A1192:F1192"/>
    <mergeCell ref="A1193:F1193"/>
    <mergeCell ref="A1194:F1194"/>
    <mergeCell ref="A1195:F1195"/>
    <mergeCell ref="A1196:F1196"/>
    <mergeCell ref="A1197:F1197"/>
    <mergeCell ref="A1198:F1198"/>
    <mergeCell ref="A1199:F1199"/>
    <mergeCell ref="A1200:G1200"/>
    <mergeCell ref="A1205:F1205"/>
    <mergeCell ref="A1206:F1206"/>
    <mergeCell ref="A1207:F1207"/>
    <mergeCell ref="A1208:F1208"/>
    <mergeCell ref="A1209:F1209"/>
    <mergeCell ref="A1210:F1210"/>
    <mergeCell ref="A1211:F1211"/>
    <mergeCell ref="A1212:F1212"/>
    <mergeCell ref="A1213:F1213"/>
    <mergeCell ref="A1214:F1214"/>
    <mergeCell ref="A1215:G1215"/>
    <mergeCell ref="B1216:G1216"/>
    <mergeCell ref="B1217:G1217"/>
    <mergeCell ref="A1222:F1222"/>
    <mergeCell ref="A1223:F1223"/>
    <mergeCell ref="A1224:F1224"/>
    <mergeCell ref="A1225:F1225"/>
    <mergeCell ref="A1226:F1226"/>
    <mergeCell ref="A1227:F1227"/>
    <mergeCell ref="A1228:F1228"/>
    <mergeCell ref="A1229:F1229"/>
    <mergeCell ref="A1230:F1230"/>
    <mergeCell ref="A1231:F1231"/>
    <mergeCell ref="A1232:G1232"/>
    <mergeCell ref="B1233:G1233"/>
    <mergeCell ref="B1234:G1234"/>
    <mergeCell ref="A1246:F1246"/>
    <mergeCell ref="A1247:F1247"/>
    <mergeCell ref="A1248:F1248"/>
    <mergeCell ref="A1249:F1249"/>
    <mergeCell ref="A1250:F1250"/>
    <mergeCell ref="A1251:F1251"/>
    <mergeCell ref="A1252:F1252"/>
    <mergeCell ref="A1253:F1253"/>
    <mergeCell ref="A1254:F1254"/>
    <mergeCell ref="A1255:F1255"/>
    <mergeCell ref="A1256:G1256"/>
    <mergeCell ref="A1266:F1266"/>
    <mergeCell ref="A1267:F1267"/>
    <mergeCell ref="A1268:F1268"/>
    <mergeCell ref="A1269:F1269"/>
    <mergeCell ref="A1270:F1270"/>
    <mergeCell ref="A1271:F1271"/>
    <mergeCell ref="A1272:F1272"/>
    <mergeCell ref="A1273:F1273"/>
    <mergeCell ref="A1274:F1274"/>
    <mergeCell ref="A1275:F1275"/>
    <mergeCell ref="A1276:G1276"/>
    <mergeCell ref="A1279:F1279"/>
    <mergeCell ref="A1280:F1280"/>
    <mergeCell ref="A1281:F1281"/>
    <mergeCell ref="A1282:F1282"/>
    <mergeCell ref="A1283:F1283"/>
    <mergeCell ref="A1284:F1284"/>
    <mergeCell ref="A1285:F1285"/>
    <mergeCell ref="A1286:F1286"/>
    <mergeCell ref="A1287:F1287"/>
    <mergeCell ref="A1288:F1288"/>
    <mergeCell ref="A1289:G1289"/>
    <mergeCell ref="A1293:F1293"/>
    <mergeCell ref="A1294:F1294"/>
    <mergeCell ref="A1295:F1295"/>
    <mergeCell ref="A1296:F1296"/>
    <mergeCell ref="A1297:F1297"/>
    <mergeCell ref="A1298:F1298"/>
    <mergeCell ref="A1299:F1299"/>
    <mergeCell ref="A1300:F1300"/>
    <mergeCell ref="A1301:F1301"/>
    <mergeCell ref="A1302:F1302"/>
    <mergeCell ref="A1303:G1303"/>
    <mergeCell ref="B1304:G1304"/>
    <mergeCell ref="A1307:F1307"/>
    <mergeCell ref="A1308:F1308"/>
    <mergeCell ref="A1309:F1309"/>
    <mergeCell ref="A1310:F1310"/>
    <mergeCell ref="A1311:F1311"/>
    <mergeCell ref="A1312:F1312"/>
    <mergeCell ref="A1313:F1313"/>
    <mergeCell ref="A1314:F1314"/>
    <mergeCell ref="A1315:F1315"/>
    <mergeCell ref="A1316:F1316"/>
    <mergeCell ref="A1317:G1317"/>
    <mergeCell ref="A1321:F1321"/>
    <mergeCell ref="A1322:F1322"/>
    <mergeCell ref="A1323:F1323"/>
    <mergeCell ref="A1324:F1324"/>
    <mergeCell ref="A1325:F1325"/>
    <mergeCell ref="A1326:F1326"/>
    <mergeCell ref="A1327:F1327"/>
    <mergeCell ref="A1328:F1328"/>
    <mergeCell ref="A1329:F1329"/>
    <mergeCell ref="A1330:F1330"/>
    <mergeCell ref="A1331:G1331"/>
    <mergeCell ref="A1335:F1335"/>
    <mergeCell ref="A1336:F1336"/>
    <mergeCell ref="A1337:F1337"/>
    <mergeCell ref="A1338:F1338"/>
    <mergeCell ref="A1339:F1339"/>
    <mergeCell ref="A1340:F1340"/>
    <mergeCell ref="A1341:F1341"/>
    <mergeCell ref="A1342:F1342"/>
    <mergeCell ref="A1343:F1343"/>
    <mergeCell ref="A1344:F1344"/>
    <mergeCell ref="A1345:G1345"/>
    <mergeCell ref="A1360:G1360"/>
    <mergeCell ref="B1361:G1361"/>
    <mergeCell ref="B1362:G1362"/>
    <mergeCell ref="A1369:F1369"/>
    <mergeCell ref="A1370:F1370"/>
    <mergeCell ref="A1371:F1371"/>
    <mergeCell ref="A1372:F1372"/>
    <mergeCell ref="A1373:F1373"/>
    <mergeCell ref="A1374:F1374"/>
    <mergeCell ref="A1375:F1375"/>
    <mergeCell ref="A1376:F1376"/>
    <mergeCell ref="A1377:F1377"/>
    <mergeCell ref="A1378:F1378"/>
    <mergeCell ref="A1379:G1379"/>
  </mergeCells>
  <conditionalFormatting sqref="E10">
    <cfRule type="expression" priority="2" aboveAverage="0" equalAverage="0" bottom="0" percent="0" rank="0" text="" dxfId="0">
      <formula>LEN(TRIM(Analítico!E10))&gt;0</formula>
    </cfRule>
  </conditionalFormatting>
  <conditionalFormatting sqref="A10">
    <cfRule type="expression" priority="3" aboveAverage="0" equalAverage="0" bottom="0" percent="0" rank="0" text="" dxfId="1">
      <formula>LEN(TRIM(Analítico!A10))&gt;0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0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98" zoomScaleNormal="100" zoomScalePageLayoutView="98" workbookViewId="0">
      <selection pane="topLeft" activeCell="K54" activeCellId="0" sqref="K54"/>
    </sheetView>
  </sheetViews>
  <sheetFormatPr defaultRowHeight="12.75"/>
  <cols>
    <col collapsed="false" hidden="false" max="1" min="1" style="59" width="8.13775510204082"/>
    <col collapsed="false" hidden="false" max="2" min="2" style="59" width="71.0663265306122"/>
    <col collapsed="false" hidden="false" max="3" min="3" style="59" width="5.99489795918367"/>
    <col collapsed="false" hidden="false" max="4" min="4" style="60" width="11.5561224489796"/>
    <col collapsed="false" hidden="false" max="5" min="5" style="60" width="13.4081632653061"/>
    <col collapsed="false" hidden="false" max="6" min="6" style="60" width="13.984693877551"/>
    <col collapsed="false" hidden="false" max="7" min="7" style="60" width="13.4081632653061"/>
    <col collapsed="false" hidden="false" max="8" min="8" style="60" width="13.984693877551"/>
    <col collapsed="false" hidden="false" max="9" min="9" style="60" width="13.4081632653061"/>
    <col collapsed="false" hidden="false" max="10" min="10" style="60" width="13.984693877551"/>
    <col collapsed="false" hidden="false" max="11" min="11" style="1" width="34.1275510204082"/>
    <col collapsed="false" hidden="false" max="12" min="12" style="1" width="11.5561224489796"/>
    <col collapsed="false" hidden="false" max="257" min="13" style="1" width="9.13265306122449"/>
    <col collapsed="false" hidden="false" max="1025" min="258" style="0" width="9.13265306122449"/>
  </cols>
  <sheetData>
    <row r="1" s="62" customFormat="true" ht="12.85" hidden="false" customHeight="true" outlineLevel="0" collapsed="false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="62" customFormat="true" ht="13.4" hidden="false" customHeight="true" outlineLevel="0" collapsed="false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L2" s="63"/>
      <c r="M2" s="63"/>
      <c r="N2" s="63"/>
      <c r="O2" s="63"/>
    </row>
    <row r="3" s="62" customFormat="true" ht="13.4" hidden="false" customHeight="true" outlineLevel="0" collapsed="false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L3" s="63"/>
      <c r="M3" s="63"/>
      <c r="N3" s="63"/>
      <c r="O3" s="63"/>
    </row>
    <row r="4" s="62" customFormat="true" ht="12.85" hidden="false" customHeight="true" outlineLevel="0" collapsed="false">
      <c r="A4" s="61"/>
      <c r="B4" s="61"/>
      <c r="C4" s="61"/>
      <c r="D4" s="61"/>
      <c r="E4" s="61"/>
      <c r="F4" s="61"/>
      <c r="G4" s="61"/>
      <c r="H4" s="61"/>
      <c r="I4" s="61"/>
      <c r="J4" s="61"/>
      <c r="L4" s="63"/>
      <c r="M4" s="63"/>
      <c r="N4" s="63"/>
      <c r="O4" s="63"/>
    </row>
    <row r="5" s="62" customFormat="true" ht="15.95" hidden="false" customHeight="true" outlineLevel="0" collapsed="false">
      <c r="A5" s="64" t="s">
        <v>467</v>
      </c>
      <c r="B5" s="64"/>
      <c r="C5" s="64"/>
      <c r="D5" s="64"/>
      <c r="E5" s="64"/>
      <c r="F5" s="64"/>
      <c r="G5" s="64"/>
      <c r="H5" s="64"/>
      <c r="I5" s="64"/>
      <c r="J5" s="64"/>
      <c r="L5" s="63"/>
      <c r="M5" s="63"/>
      <c r="N5" s="63"/>
      <c r="O5" s="63"/>
    </row>
    <row r="6" s="62" customFormat="true" ht="13.4" hidden="false" customHeight="true" outlineLevel="0" collapsed="false">
      <c r="A6" s="61" t="s">
        <v>468</v>
      </c>
      <c r="B6" s="61"/>
      <c r="C6" s="61"/>
      <c r="D6" s="61"/>
      <c r="E6" s="61"/>
      <c r="F6" s="61"/>
      <c r="G6" s="61"/>
      <c r="H6" s="61"/>
      <c r="I6" s="61"/>
      <c r="J6" s="61"/>
      <c r="L6" s="63"/>
      <c r="M6" s="63"/>
      <c r="N6" s="63"/>
      <c r="O6" s="63"/>
    </row>
    <row r="7" s="62" customFormat="true" ht="12.85" hidden="false" customHeight="true" outlineLevel="0" collapsed="false">
      <c r="A7" s="65"/>
      <c r="B7" s="65"/>
      <c r="C7" s="61"/>
      <c r="D7" s="66"/>
      <c r="E7" s="66"/>
      <c r="F7" s="66"/>
      <c r="G7" s="66"/>
      <c r="H7" s="66"/>
      <c r="I7" s="66"/>
      <c r="J7" s="66"/>
      <c r="L7" s="63"/>
      <c r="M7" s="63"/>
      <c r="N7" s="63"/>
      <c r="O7" s="63"/>
    </row>
    <row r="8" s="62" customFormat="true" ht="13.4" hidden="false" customHeight="true" outlineLevel="0" collapsed="false">
      <c r="A8" s="65"/>
      <c r="B8" s="65"/>
      <c r="C8" s="61"/>
      <c r="D8" s="66"/>
      <c r="E8" s="66"/>
      <c r="F8" s="66" t="s">
        <v>469</v>
      </c>
      <c r="G8" s="66"/>
      <c r="H8" s="66"/>
      <c r="I8" s="66"/>
      <c r="J8" s="67" t="n">
        <f aca="false">'BDI e LS'!D9</f>
        <v>0.8534</v>
      </c>
      <c r="L8" s="63"/>
      <c r="M8" s="63"/>
      <c r="N8" s="63"/>
      <c r="O8" s="63"/>
    </row>
    <row r="9" s="62" customFormat="true" ht="13.4" hidden="false" customHeight="true" outlineLevel="0" collapsed="false">
      <c r="A9" s="65"/>
      <c r="B9" s="65"/>
      <c r="C9" s="61"/>
      <c r="D9" s="66"/>
      <c r="E9" s="66"/>
      <c r="F9" s="66" t="s">
        <v>233</v>
      </c>
      <c r="G9" s="66"/>
      <c r="H9" s="66"/>
      <c r="I9" s="66"/>
      <c r="J9" s="67" t="n">
        <f aca="false">'BDI e LS'!D23</f>
        <v>0.252028153762859</v>
      </c>
      <c r="L9" s="63"/>
      <c r="M9" s="63"/>
      <c r="N9" s="63"/>
      <c r="O9" s="63"/>
    </row>
    <row r="10" s="62" customFormat="true" ht="12.75" hidden="false" customHeight="true" outlineLevel="0" collapsed="false">
      <c r="A10" s="61"/>
      <c r="B10" s="61"/>
      <c r="C10" s="61"/>
      <c r="D10" s="61"/>
      <c r="E10" s="61"/>
      <c r="F10" s="61"/>
      <c r="G10" s="61"/>
      <c r="H10" s="61"/>
      <c r="I10" s="61"/>
      <c r="J10" s="61"/>
      <c r="L10" s="63"/>
      <c r="M10" s="63"/>
      <c r="N10" s="63"/>
      <c r="O10" s="63"/>
    </row>
    <row r="11" s="62" customFormat="true" ht="12.75" hidden="false" customHeight="true" outlineLevel="0" collapsed="false">
      <c r="A11" s="68" t="s">
        <v>236</v>
      </c>
      <c r="B11" s="68" t="s">
        <v>5</v>
      </c>
      <c r="C11" s="68" t="s">
        <v>7</v>
      </c>
      <c r="D11" s="69" t="s">
        <v>470</v>
      </c>
      <c r="E11" s="69" t="s">
        <v>471</v>
      </c>
      <c r="F11" s="69"/>
      <c r="G11" s="69" t="s">
        <v>472</v>
      </c>
      <c r="H11" s="69"/>
      <c r="I11" s="69" t="s">
        <v>473</v>
      </c>
      <c r="J11" s="69"/>
      <c r="L11" s="63"/>
      <c r="M11" s="63"/>
      <c r="N11" s="63"/>
      <c r="O11" s="63"/>
    </row>
    <row r="12" s="62" customFormat="true" ht="13.4" hidden="false" customHeight="true" outlineLevel="0" collapsed="false">
      <c r="A12" s="68"/>
      <c r="B12" s="68"/>
      <c r="C12" s="68"/>
      <c r="D12" s="69"/>
      <c r="E12" s="69" t="s">
        <v>474</v>
      </c>
      <c r="F12" s="69" t="s">
        <v>475</v>
      </c>
      <c r="G12" s="69" t="s">
        <v>474</v>
      </c>
      <c r="H12" s="69" t="s">
        <v>475</v>
      </c>
      <c r="I12" s="69" t="s">
        <v>474</v>
      </c>
      <c r="J12" s="69" t="s">
        <v>475</v>
      </c>
      <c r="L12" s="63"/>
      <c r="M12" s="63"/>
      <c r="N12" s="63"/>
      <c r="O12" s="63"/>
    </row>
    <row r="13" s="3" customFormat="true" ht="12.75" hidden="false" customHeight="true" outlineLevel="0" collapsed="false">
      <c r="A13" s="70" t="n">
        <v>1</v>
      </c>
      <c r="B13" s="70" t="s">
        <v>241</v>
      </c>
      <c r="C13" s="70"/>
      <c r="D13" s="70"/>
      <c r="E13" s="70"/>
      <c r="F13" s="70"/>
      <c r="G13" s="70"/>
      <c r="H13" s="70"/>
      <c r="I13" s="70"/>
      <c r="J13" s="70"/>
    </row>
    <row r="14" s="3" customFormat="true" ht="12.75" hidden="false" customHeight="true" outlineLevel="0" collapsed="false">
      <c r="A14" s="70" t="s">
        <v>476</v>
      </c>
      <c r="B14" s="70" t="s">
        <v>243</v>
      </c>
      <c r="C14" s="70"/>
      <c r="D14" s="70"/>
      <c r="E14" s="70"/>
      <c r="F14" s="70"/>
      <c r="G14" s="70"/>
      <c r="H14" s="70"/>
      <c r="I14" s="70"/>
      <c r="J14" s="70"/>
    </row>
    <row r="15" s="3" customFormat="true" ht="37.3" hidden="false" customHeight="true" outlineLevel="0" collapsed="false">
      <c r="A15" s="8" t="s">
        <v>246</v>
      </c>
      <c r="B15" s="71" t="str">
        <f aca="false">UPPER(INDEX(Analítico!$A$13:$P$1430,MATCH($A15,Analítico!$A$13:$A$1430,0),2))</f>
        <v>FORRO DE GESSO ACARTONADO FIXO, MONOLÍTICO, APARAFUSADO EM PERFIS METÁLICOS ESPAÇADOS A 0,60M, SUSPENSOS POR PENDURAIS RÍGIDOS REGULÁVEIS, ESPAÇADOS A CADA 1,00 M (ESPESSURA: 12,5 MM) </v>
      </c>
      <c r="C15" s="72" t="str">
        <f aca="false">INDEX(Analítico!$A$13:$P$1430,MATCH($A15,Analítico!$A$13:$A$1430,0),4)</f>
        <v>M2 </v>
      </c>
      <c r="D15" s="73" t="n">
        <v>95</v>
      </c>
      <c r="E15" s="73" t="n">
        <f aca="false">(INDEX(Analítico!$A$13:$P$1430,MATCH($A15,Analítico!$A$13:$A$1430,0),15))*(1+$J$9)</f>
        <v>81.3818299945858</v>
      </c>
      <c r="F15" s="73" t="n">
        <f aca="false">TRUNC(E15*D15,2)</f>
        <v>7731.27</v>
      </c>
      <c r="G15" s="73" t="n">
        <f aca="false">(INDEX(Analítico!$A$13:$P$1430,MATCH($A15,Analítico!$A$13:$A$1430,0),14))*(1+$J$9)</f>
        <v>0</v>
      </c>
      <c r="H15" s="73" t="n">
        <f aca="false">TRUNC(G15*D15,2)</f>
        <v>0</v>
      </c>
      <c r="I15" s="73" t="n">
        <f aca="false">SUM(E15,G15)</f>
        <v>81.3818299945858</v>
      </c>
      <c r="J15" s="73" t="n">
        <f aca="false">SUM(F15,H15)</f>
        <v>7731.27</v>
      </c>
    </row>
    <row r="16" s="3" customFormat="true" ht="37.3" hidden="false" customHeight="true" outlineLevel="0" collapsed="false">
      <c r="A16" s="8" t="s">
        <v>260</v>
      </c>
      <c r="B16" s="71" t="str">
        <f aca="false">UPPER(INDEX(Analítico!$A$13:$P$1430,MATCH($A16,Analítico!$A$13:$A$1430,0),2))</f>
        <v>FORRO PVC EM PLACAS COM LARGURA DE 10CM, ESPESSURA 8MM, COMP DE 6,0M,LISO, (INCLUSIVE COLOCACAO, EXCLUSIVE ESTRUTURA DE SUPORTE) </v>
      </c>
      <c r="C16" s="72" t="str">
        <f aca="false">INDEX(Analítico!$A$13:$P$1430,MATCH($A16,Analítico!$A$13:$A$1430,0),4)</f>
        <v>M2 </v>
      </c>
      <c r="D16" s="74" t="n">
        <v>60</v>
      </c>
      <c r="E16" s="73" t="n">
        <f aca="false">(INDEX(Analítico!$A$13:$P$1430,MATCH($A16,Analítico!$A$13:$A$1430,0),15))*(1+$J$9)</f>
        <v>46.2624402815376</v>
      </c>
      <c r="F16" s="73" t="n">
        <f aca="false">TRUNC(E16*D16,2)</f>
        <v>2775.74</v>
      </c>
      <c r="G16" s="73" t="n">
        <f aca="false">(INDEX(Analítico!$A$13:$P$1430,MATCH($A16,Analítico!$A$13:$A$1430,0),14))*(1+$J$9)</f>
        <v>0</v>
      </c>
      <c r="H16" s="73" t="n">
        <f aca="false">TRUNC(G16*D16,2)</f>
        <v>0</v>
      </c>
      <c r="I16" s="73" t="n">
        <f aca="false">SUM(E16,G16)</f>
        <v>46.2624402815376</v>
      </c>
      <c r="J16" s="73" t="n">
        <f aca="false">SUM(F16,H16)</f>
        <v>2775.74</v>
      </c>
    </row>
    <row r="17" s="3" customFormat="true" ht="25.35" hidden="false" customHeight="true" outlineLevel="0" collapsed="false">
      <c r="A17" s="8" t="s">
        <v>266</v>
      </c>
      <c r="B17" s="71" t="str">
        <f aca="false">UPPER(INDEX(Analítico!$A$13:$P$1430,MATCH($A17,Analítico!$A$13:$A$1430,0),2))</f>
        <v>EMASSAMENTO COM MASSA LATEX PVA PARA AMBIENTES INTERNOS, DUAS DEMAOS </v>
      </c>
      <c r="C17" s="72" t="str">
        <f aca="false">INDEX(Analítico!$A$13:$P$1430,MATCH($A17,Analítico!$A$13:$A$1430,0),4)</f>
        <v>M2 </v>
      </c>
      <c r="D17" s="74" t="n">
        <v>480</v>
      </c>
      <c r="E17" s="73" t="n">
        <f aca="false">(INDEX(Analítico!$A$13:$P$1430,MATCH($A17,Analítico!$A$13:$A$1430,0),15))*(1+$J$9)</f>
        <v>3.505678830536</v>
      </c>
      <c r="F17" s="73" t="n">
        <f aca="false">TRUNC(E17*D17,2)</f>
        <v>1682.72</v>
      </c>
      <c r="G17" s="73" t="n">
        <f aca="false">(INDEX(Analítico!$A$13:$P$1430,MATCH($A17,Analítico!$A$13:$A$1430,0),14))*(1+$J$9)</f>
        <v>5.84697147807255</v>
      </c>
      <c r="H17" s="73" t="n">
        <f aca="false">TRUNC(G17*D17,2)</f>
        <v>2806.54</v>
      </c>
      <c r="I17" s="73" t="n">
        <f aca="false">SUM(E17,G17)</f>
        <v>9.35265030860856</v>
      </c>
      <c r="J17" s="73" t="n">
        <f aca="false">SUM(F17,H17)</f>
        <v>4489.26</v>
      </c>
    </row>
    <row r="18" s="3" customFormat="true" ht="13.4" hidden="false" customHeight="true" outlineLevel="0" collapsed="false">
      <c r="A18" s="8" t="s">
        <v>268</v>
      </c>
      <c r="B18" s="71" t="str">
        <f aca="false">UPPER(INDEX(Analítico!$A$13:$P$1430,MATCH($A18,Analítico!$A$13:$A$1430,0),2))</f>
        <v>PINTURA LATEX ACRILICA AMBIENTES INTERNOS/EXTERNOS, DUAS DEMAOS </v>
      </c>
      <c r="C18" s="72" t="str">
        <f aca="false">INDEX(Analítico!$A$13:$P$1430,MATCH($A18,Analítico!$A$13:$A$1430,0),4)</f>
        <v>M2 </v>
      </c>
      <c r="D18" s="74" t="n">
        <v>1000</v>
      </c>
      <c r="E18" s="73" t="n">
        <f aca="false">(INDEX(Analítico!$A$13:$P$1430,MATCH($A18,Analítico!$A$13:$A$1430,0),15))*(1+$J$9)</f>
        <v>5.17087627504061</v>
      </c>
      <c r="F18" s="73" t="n">
        <f aca="false">TRUNC(E18*D18,2)</f>
        <v>5170.87</v>
      </c>
      <c r="G18" s="73" t="n">
        <f aca="false">(INDEX(Analítico!$A$13:$P$1430,MATCH($A18,Analítico!$A$13:$A$1430,0),14))*(1+$J$9)</f>
        <v>9.72825875473742</v>
      </c>
      <c r="H18" s="73" t="n">
        <f aca="false">TRUNC(G18*D18,2)</f>
        <v>9728.25</v>
      </c>
      <c r="I18" s="73" t="n">
        <f aca="false">SUM(E18,G18)</f>
        <v>14.899135029778</v>
      </c>
      <c r="J18" s="73" t="n">
        <f aca="false">SUM(F18,H18)</f>
        <v>14899.12</v>
      </c>
    </row>
    <row r="19" s="3" customFormat="true" ht="12.75" hidden="false" customHeight="true" outlineLevel="0" collapsed="false">
      <c r="A19" s="70" t="s">
        <v>477</v>
      </c>
      <c r="B19" s="70" t="s">
        <v>271</v>
      </c>
      <c r="C19" s="70"/>
      <c r="D19" s="70"/>
      <c r="E19" s="70"/>
      <c r="F19" s="70"/>
      <c r="G19" s="70"/>
      <c r="H19" s="70"/>
      <c r="I19" s="70"/>
      <c r="J19" s="70"/>
    </row>
    <row r="20" s="3" customFormat="true" ht="25.35" hidden="false" customHeight="true" outlineLevel="0" collapsed="false">
      <c r="A20" s="8" t="s">
        <v>272</v>
      </c>
      <c r="B20" s="75" t="str">
        <f aca="false">UPPER(INDEX(Analítico!$A$13:$P$1430,MATCH($A20,Analítico!$A$13:$A$1430,0),2))</f>
        <v>CORRIMÃO SIMPLES DE AÇO GALVANIZADO Ø 45 MM FIXO NA PAREDE, INCLUSIVE LIXAMENTO E PINTURA ESMALTE </v>
      </c>
      <c r="C20" s="76" t="str">
        <f aca="false">INDEX(Analítico!$A$13:$P$1430,MATCH($A20,Analítico!$A$13:$A$1430,0),4)</f>
        <v>M </v>
      </c>
      <c r="D20" s="74" t="n">
        <v>80</v>
      </c>
      <c r="E20" s="73" t="n">
        <f aca="false">(INDEX(Analítico!$A$13:$P$1430,MATCH($A20,Analítico!$A$13:$A$1430,0),15))*(1+$J$9)</f>
        <v>0</v>
      </c>
      <c r="F20" s="73" t="n">
        <f aca="false">TRUNC(E20*D20,2)</f>
        <v>0</v>
      </c>
      <c r="G20" s="73" t="n">
        <f aca="false">(INDEX(Analítico!$A$13:$P$1430,MATCH($A20,Analítico!$A$13:$A$1430,0),14))*(1+$J$9)</f>
        <v>25.8669016567407</v>
      </c>
      <c r="H20" s="73" t="n">
        <f aca="false">TRUNC(G20*D20,2)</f>
        <v>2069.35</v>
      </c>
      <c r="I20" s="73" t="n">
        <f aca="false">SUM(E20,G20)</f>
        <v>25.8669016567407</v>
      </c>
      <c r="J20" s="73" t="n">
        <f aca="false">SUM(F20,H20)</f>
        <v>2069.35</v>
      </c>
      <c r="K20" s="77"/>
    </row>
    <row r="21" s="3" customFormat="true" ht="25.35" hidden="false" customHeight="true" outlineLevel="0" collapsed="false">
      <c r="A21" s="8" t="s">
        <v>275</v>
      </c>
      <c r="B21" s="71" t="str">
        <f aca="false">UPPER(INDEX(Analítico!$A$13:$P$1430,MATCH($A21,Analítico!$A$13:$A$1430,0),2))</f>
        <v>CORRIMÃO DUPLO DE AÇO GALVANIZADO Ø 45 MM FIXO EM GUARDA-CORPO (ESCADA DE EMERGÊNCIA), INCLUSIVE LIXAMENTO E PINTURA ESMALTE </v>
      </c>
      <c r="C21" s="72" t="str">
        <f aca="false">INDEX(Analítico!$A$13:$P$1430,MATCH($A21,Analítico!$A$13:$A$1430,0),4)</f>
        <v>M </v>
      </c>
      <c r="D21" s="74" t="n">
        <v>25</v>
      </c>
      <c r="E21" s="73" t="n">
        <f aca="false">(INDEX(Analítico!$A$13:$P$1430,MATCH($A21,Analítico!$A$13:$A$1430,0),15))*(1+$J$9)</f>
        <v>80.6431333838657</v>
      </c>
      <c r="F21" s="73" t="n">
        <f aca="false">TRUNC(E21*D21,2)</f>
        <v>2016.07</v>
      </c>
      <c r="G21" s="73" t="n">
        <f aca="false">(INDEX(Analítico!$A$13:$P$1430,MATCH($A21,Analítico!$A$13:$A$1430,0),14))*(1+$J$9)</f>
        <v>59.7092226529507</v>
      </c>
      <c r="H21" s="73" t="n">
        <f aca="false">TRUNC(G21*D21,2)</f>
        <v>1492.73</v>
      </c>
      <c r="I21" s="73" t="n">
        <f aca="false">SUM(E21,G21)</f>
        <v>140.352356036817</v>
      </c>
      <c r="J21" s="73" t="n">
        <f aca="false">SUM(F21,H21)</f>
        <v>3508.8</v>
      </c>
    </row>
    <row r="22" s="3" customFormat="true" ht="37.3" hidden="false" customHeight="true" outlineLevel="0" collapsed="false">
      <c r="A22" s="8" t="s">
        <v>277</v>
      </c>
      <c r="B22" s="71" t="str">
        <f aca="false">UPPER(INDEX(Analítico!$A$13:$P$1430,MATCH($A22,Analítico!$A$13:$A$1430,0),2))</f>
        <v>GUARDA-CORPO DE TUBO DE AÇO GALVANIZADO QUADRADO (45 MM) E TELA PERFURADA FIXO NA ESCADA (ESCADA DE EMERGÊNCIA), INCLUSIVE LIXAMENTO E PINTURA ESMALTE </v>
      </c>
      <c r="C22" s="72" t="str">
        <f aca="false">INDEX(Analítico!$A$13:$P$1430,MATCH($A22,Analítico!$A$13:$A$1430,0),4)</f>
        <v>M </v>
      </c>
      <c r="D22" s="74" t="n">
        <v>25</v>
      </c>
      <c r="E22" s="73" t="n">
        <f aca="false">(INDEX(Analítico!$A$13:$P$1430,MATCH($A22,Analítico!$A$13:$A$1430,0),15))*(1+$J$9)</f>
        <v>538.647552311857</v>
      </c>
      <c r="F22" s="73" t="n">
        <f aca="false">TRUNC(E22*D22,2)</f>
        <v>13466.18</v>
      </c>
      <c r="G22" s="73" t="n">
        <f aca="false">(INDEX(Analítico!$A$13:$P$1430,MATCH($A22,Analítico!$A$13:$A$1430,0),14))*(1+$J$9)</f>
        <v>134.693188781808</v>
      </c>
      <c r="H22" s="73" t="n">
        <f aca="false">TRUNC(G22*D22,2)</f>
        <v>3367.32</v>
      </c>
      <c r="I22" s="73" t="n">
        <f aca="false">SUM(E22,G22)</f>
        <v>673.340741093666</v>
      </c>
      <c r="J22" s="73" t="n">
        <f aca="false">SUM(F22,H22)</f>
        <v>16833.5</v>
      </c>
    </row>
    <row r="23" s="3" customFormat="true" ht="13.4" hidden="false" customHeight="true" outlineLevel="0" collapsed="false">
      <c r="A23" s="8" t="s">
        <v>279</v>
      </c>
      <c r="B23" s="71" t="str">
        <f aca="false">UPPER(INDEX(Analítico!$A$13:$P$1430,MATCH($A23,Analítico!$A$13:$A$1430,0),2))</f>
        <v>EXECUÇÃO DE RASGO EM ALVENARIA (PONTOS DE FIXAÇÃO) </v>
      </c>
      <c r="C23" s="72" t="str">
        <f aca="false">INDEX(Analítico!$A$13:$P$1430,MATCH($A23,Analítico!$A$13:$A$1430,0),4)</f>
        <v>M </v>
      </c>
      <c r="D23" s="74" t="n">
        <v>63</v>
      </c>
      <c r="E23" s="73" t="n">
        <f aca="false">(INDEX(Analítico!$A$13:$P$1430,MATCH($A23,Analítico!$A$13:$A$1430,0),15))*(1+$J$9)</f>
        <v>0</v>
      </c>
      <c r="F23" s="73" t="n">
        <f aca="false">TRUNC(E23*D23,2)</f>
        <v>0</v>
      </c>
      <c r="G23" s="73" t="n">
        <f aca="false">(INDEX(Analítico!$A$13:$P$1430,MATCH($A23,Analítico!$A$13:$A$1430,0),14))*(1+$J$9)</f>
        <v>2.26617095831077</v>
      </c>
      <c r="H23" s="73" t="n">
        <f aca="false">TRUNC(G23*D23,2)</f>
        <v>142.76</v>
      </c>
      <c r="I23" s="73" t="n">
        <f aca="false">SUM(E23,G23)</f>
        <v>2.26617095831077</v>
      </c>
      <c r="J23" s="73" t="n">
        <f aca="false">SUM(F23,H23)</f>
        <v>142.76</v>
      </c>
    </row>
    <row r="24" s="3" customFormat="true" ht="13.4" hidden="false" customHeight="true" outlineLevel="0" collapsed="false">
      <c r="A24" s="8" t="s">
        <v>281</v>
      </c>
      <c r="B24" s="71" t="str">
        <f aca="false">UPPER(INDEX(Analítico!$A$13:$P$1430,MATCH($A24,Analítico!$A$13:$A$1430,0),2))</f>
        <v>ENCHIMENTO DE RASGO COM ARGAMASSA (PONTOS DE FIXAÇÃO) </v>
      </c>
      <c r="C24" s="72" t="str">
        <f aca="false">INDEX(Analítico!$A$13:$P$1430,MATCH($A24,Analítico!$A$13:$A$1430,0),4)</f>
        <v>M </v>
      </c>
      <c r="D24" s="74" t="n">
        <v>63</v>
      </c>
      <c r="E24" s="73" t="n">
        <f aca="false">(INDEX(Analítico!$A$13:$P$1430,MATCH($A24,Analítico!$A$13:$A$1430,0),15))*(1+$J$9)</f>
        <v>0.726176329182458</v>
      </c>
      <c r="F24" s="73" t="n">
        <f aca="false">TRUNC(E24*D24,2)</f>
        <v>45.74</v>
      </c>
      <c r="G24" s="73" t="n">
        <f aca="false">(INDEX(Analítico!$A$13:$P$1430,MATCH($A24,Analítico!$A$13:$A$1430,0),14))*(1+$J$9)</f>
        <v>2.35381292907417</v>
      </c>
      <c r="H24" s="73" t="n">
        <f aca="false">TRUNC(G24*D24,2)</f>
        <v>148.29</v>
      </c>
      <c r="I24" s="73" t="n">
        <f aca="false">SUM(E24,G24)</f>
        <v>3.07998925825663</v>
      </c>
      <c r="J24" s="73" t="n">
        <f aca="false">SUM(F24,H24)</f>
        <v>194.03</v>
      </c>
    </row>
    <row r="25" s="3" customFormat="true" ht="25.35" hidden="false" customHeight="true" outlineLevel="0" collapsed="false">
      <c r="A25" s="8" t="s">
        <v>283</v>
      </c>
      <c r="B25" s="71" t="str">
        <f aca="false">UPPER(INDEX(Analítico!$A$13:$P$1430,MATCH($A25,Analítico!$A$13:$A$1430,0),2))</f>
        <v>EMASSAMENTO COM MASSA LATEX PVA PARA AMBIENTES INTERNOS, DUAS DEMAOS (PAREDES DA ESCADA) </v>
      </c>
      <c r="C25" s="72" t="str">
        <f aca="false">INDEX(Analítico!$A$13:$P$1430,MATCH($A25,Analítico!$A$13:$A$1430,0),4)</f>
        <v>M2 </v>
      </c>
      <c r="D25" s="74" t="n">
        <v>210</v>
      </c>
      <c r="E25" s="73" t="n">
        <f aca="false">(INDEX(Analítico!$A$13:$P$1430,MATCH($A25,Analítico!$A$13:$A$1430,0),15))*(1+$J$9)</f>
        <v>3.505678830536</v>
      </c>
      <c r="F25" s="73" t="n">
        <f aca="false">TRUNC(E25*D25,2)</f>
        <v>736.19</v>
      </c>
      <c r="G25" s="73" t="n">
        <f aca="false">(INDEX(Analítico!$A$13:$P$1430,MATCH($A25,Analítico!$A$13:$A$1430,0),14))*(1+$J$9)</f>
        <v>5.84697147807255</v>
      </c>
      <c r="H25" s="73" t="n">
        <f aca="false">TRUNC(G25*D25,2)</f>
        <v>1227.86</v>
      </c>
      <c r="I25" s="73" t="n">
        <f aca="false">SUM(E25,G25)</f>
        <v>9.35265030860856</v>
      </c>
      <c r="J25" s="73" t="n">
        <f aca="false">SUM(F25,H25)</f>
        <v>1964.05</v>
      </c>
    </row>
    <row r="26" s="3" customFormat="true" ht="25.35" hidden="false" customHeight="true" outlineLevel="0" collapsed="false">
      <c r="A26" s="8" t="s">
        <v>285</v>
      </c>
      <c r="B26" s="71" t="str">
        <f aca="false">UPPER(INDEX(Analítico!$A$13:$P$1430,MATCH($A26,Analítico!$A$13:$A$1430,0),2))</f>
        <v>PINTURA LATEX ACRILICA AMBIENTES INTERNOS/EXTERNOS, DUAS DEMAOS (PAREDES E TETO DA ESCADA) </v>
      </c>
      <c r="C26" s="72" t="str">
        <f aca="false">INDEX(Analítico!$A$13:$P$1430,MATCH($A26,Analítico!$A$13:$A$1430,0),4)</f>
        <v>M2 </v>
      </c>
      <c r="D26" s="74" t="n">
        <v>320</v>
      </c>
      <c r="E26" s="73" t="n">
        <f aca="false">(INDEX(Analítico!$A$13:$P$1430,MATCH($A26,Analítico!$A$13:$A$1430,0),15))*(1+$J$9)</f>
        <v>5.17087627504061</v>
      </c>
      <c r="F26" s="73" t="n">
        <f aca="false">TRUNC(E26*D26,2)</f>
        <v>1654.68</v>
      </c>
      <c r="G26" s="73" t="n">
        <f aca="false">(INDEX(Analítico!$A$13:$P$1430,MATCH($A26,Analítico!$A$13:$A$1430,0),14))*(1+$J$9)</f>
        <v>9.72825875473742</v>
      </c>
      <c r="H26" s="73" t="n">
        <f aca="false">TRUNC(G26*D26,2)</f>
        <v>3113.04</v>
      </c>
      <c r="I26" s="73" t="n">
        <f aca="false">SUM(E26,G26)</f>
        <v>14.899135029778</v>
      </c>
      <c r="J26" s="73" t="n">
        <f aca="false">SUM(F26,H26)</f>
        <v>4767.72</v>
      </c>
    </row>
    <row r="27" s="3" customFormat="true" ht="12.75" hidden="false" customHeight="true" outlineLevel="0" collapsed="false">
      <c r="A27" s="70" t="s">
        <v>478</v>
      </c>
      <c r="B27" s="70" t="s">
        <v>288</v>
      </c>
      <c r="C27" s="70"/>
      <c r="D27" s="70"/>
      <c r="E27" s="70"/>
      <c r="F27" s="70"/>
      <c r="G27" s="70"/>
      <c r="H27" s="70"/>
      <c r="I27" s="70"/>
      <c r="J27" s="70"/>
    </row>
    <row r="28" s="3" customFormat="true" ht="13.4" hidden="false" customHeight="true" outlineLevel="0" collapsed="false">
      <c r="A28" s="8" t="s">
        <v>289</v>
      </c>
      <c r="B28" s="71" t="str">
        <f aca="false">UPPER(INDEX(Analítico!$A$13:$P$1430,MATCH($A28,Analítico!$A$13:$A$1430,0),2))</f>
        <v>RETIRADA CUIDADOSA DE REVESTIMENTO </v>
      </c>
      <c r="C28" s="72" t="str">
        <f aca="false">INDEX(Analítico!$A$13:$P$1430,MATCH($A28,Analítico!$A$13:$A$1430,0),4)</f>
        <v>M2 </v>
      </c>
      <c r="D28" s="74" t="n">
        <v>30</v>
      </c>
      <c r="E28" s="73" t="n">
        <f aca="false">(INDEX(Analítico!$A$13:$P$1430,MATCH($A28,Analítico!$A$13:$A$1430,0),15))*(1+$J$9)</f>
        <v>0</v>
      </c>
      <c r="F28" s="73" t="n">
        <f aca="false">TRUNC(E28*D28,2)</f>
        <v>0</v>
      </c>
      <c r="G28" s="73" t="n">
        <f aca="false">(INDEX(Analítico!$A$13:$P$1430,MATCH($A28,Analítico!$A$13:$A$1430,0),14))*(1+$J$9)</f>
        <v>7.24924301028695</v>
      </c>
      <c r="H28" s="73" t="n">
        <f aca="false">TRUNC(G28*D28,2)</f>
        <v>217.47</v>
      </c>
      <c r="I28" s="73" t="n">
        <f aca="false">SUM(E28,G28)</f>
        <v>7.24924301028695</v>
      </c>
      <c r="J28" s="73" t="n">
        <f aca="false">SUM(F28,H28)</f>
        <v>217.47</v>
      </c>
    </row>
    <row r="29" s="3" customFormat="true" ht="25.35" hidden="false" customHeight="true" outlineLevel="0" collapsed="false">
      <c r="A29" s="8" t="s">
        <v>291</v>
      </c>
      <c r="B29" s="71" t="str">
        <f aca="false">UPPER(INDEX(Analítico!$A$13:$P$1430,MATCH($A29,Analítico!$A$13:$A$1430,0),2))</f>
        <v>IMPERMEABILIZACAO DE PAREDE COM REVESTIMENTO IMPERMEABILIZANTE SEMI-FLEXIVEL BI-COMPONENTE E VEU POLIESTER (5 DEMÃOS - 5 KG/M²) </v>
      </c>
      <c r="C29" s="72" t="str">
        <f aca="false">INDEX(Analítico!$A$13:$P$1430,MATCH($A29,Analítico!$A$13:$A$1430,0),4)</f>
        <v>M2 </v>
      </c>
      <c r="D29" s="74" t="n">
        <v>30</v>
      </c>
      <c r="E29" s="73" t="n">
        <f aca="false">(INDEX(Analítico!$A$13:$P$1430,MATCH($A29,Analítico!$A$13:$A$1430,0),15))*(1+$J$9)</f>
        <v>36.8597088467786</v>
      </c>
      <c r="F29" s="73" t="n">
        <f aca="false">TRUNC(E29*D29,2)</f>
        <v>1105.79</v>
      </c>
      <c r="G29" s="73" t="n">
        <f aca="false">(INDEX(Analítico!$A$13:$P$1430,MATCH($A29,Analítico!$A$13:$A$1430,0),14))*(1+$J$9)</f>
        <v>14.3106817975095</v>
      </c>
      <c r="H29" s="73" t="n">
        <f aca="false">TRUNC(G29*D29,2)</f>
        <v>429.32</v>
      </c>
      <c r="I29" s="73" t="n">
        <f aca="false">SUM(E29,G29)</f>
        <v>51.170390644288</v>
      </c>
      <c r="J29" s="73" t="n">
        <f aca="false">SUM(F29,H29)</f>
        <v>1535.11</v>
      </c>
    </row>
    <row r="30" s="3" customFormat="true" ht="25.35" hidden="false" customHeight="true" outlineLevel="0" collapsed="false">
      <c r="A30" s="8" t="s">
        <v>293</v>
      </c>
      <c r="B30" s="71" t="str">
        <f aca="false">UPPER(INDEX(Analítico!$A$13:$P$1430,MATCH($A30,Analítico!$A$13:$A$1430,0),2))</f>
        <v>CHAPISCO EM PAREDES TRACO 1:3 (CIMENTO E AREIA), ESPESSURA 0,5CM, PREPARO MECANICO </v>
      </c>
      <c r="C30" s="72" t="str">
        <f aca="false">INDEX(Analítico!$A$13:$P$1430,MATCH($A30,Analítico!$A$13:$A$1430,0),4)</f>
        <v>M2 </v>
      </c>
      <c r="D30" s="74" t="n">
        <v>30</v>
      </c>
      <c r="E30" s="73" t="n">
        <f aca="false">(INDEX(Analítico!$A$13:$P$1430,MATCH($A30,Analítico!$A$13:$A$1430,0),15))*(1+$J$9)</f>
        <v>2.41641433676232</v>
      </c>
      <c r="F30" s="73" t="n">
        <f aca="false">TRUNC(E30*D30,2)</f>
        <v>72.49</v>
      </c>
      <c r="G30" s="73" t="n">
        <f aca="false">(INDEX(Analítico!$A$13:$P$1430,MATCH($A30,Analítico!$A$13:$A$1430,0),14))*(1+$J$9)</f>
        <v>2.55413743367623</v>
      </c>
      <c r="H30" s="73" t="n">
        <f aca="false">TRUNC(G30*D30,2)</f>
        <v>76.62</v>
      </c>
      <c r="I30" s="73" t="n">
        <f aca="false">SUM(E30,G30)</f>
        <v>4.97055177043855</v>
      </c>
      <c r="J30" s="73" t="n">
        <f aca="false">SUM(F30,H30)</f>
        <v>149.11</v>
      </c>
    </row>
    <row r="31" s="3" customFormat="true" ht="25.35" hidden="false" customHeight="true" outlineLevel="0" collapsed="false">
      <c r="A31" s="8" t="s">
        <v>295</v>
      </c>
      <c r="B31" s="71" t="str">
        <f aca="false">UPPER(INDEX(Analítico!$A$13:$P$1430,MATCH($A31,Analítico!$A$13:$A$1430,0),2))</f>
        <v>EMBOCO PAULISTA (MASSA UNICA) TRACO 1:2:8 (CIMENTO, CAL E AREIA), ESPESSURA 2,0CM, PREPARO MECANICO </v>
      </c>
      <c r="C31" s="72" t="str">
        <f aca="false">INDEX(Analítico!$A$13:$P$1430,MATCH($A31,Analítico!$A$13:$A$1430,0),4)</f>
        <v>M2 </v>
      </c>
      <c r="D31" s="74" t="n">
        <v>30</v>
      </c>
      <c r="E31" s="73" t="n">
        <f aca="false">(INDEX(Analítico!$A$13:$P$1430,MATCH($A31,Analítico!$A$13:$A$1430,0),15))*(1+$J$9)</f>
        <v>10.5545973362209</v>
      </c>
      <c r="F31" s="73" t="n">
        <f aca="false">TRUNC(E31*D31,2)</f>
        <v>316.63</v>
      </c>
      <c r="G31" s="73" t="n">
        <f aca="false">(INDEX(Analítico!$A$13:$P$1430,MATCH($A31,Analítico!$A$13:$A$1430,0),14))*(1+$J$9)</f>
        <v>14.7864524959394</v>
      </c>
      <c r="H31" s="73" t="n">
        <f aca="false">TRUNC(G31*D31,2)</f>
        <v>443.59</v>
      </c>
      <c r="I31" s="73" t="n">
        <f aca="false">SUM(E31,G31)</f>
        <v>25.3410498321603</v>
      </c>
      <c r="J31" s="73" t="n">
        <f aca="false">SUM(F31,H31)</f>
        <v>760.22</v>
      </c>
      <c r="K31" s="3" t="s">
        <v>479</v>
      </c>
    </row>
    <row r="32" s="3" customFormat="true" ht="12.75" hidden="false" customHeight="true" outlineLevel="0" collapsed="false">
      <c r="A32" s="78" t="s">
        <v>480</v>
      </c>
      <c r="B32" s="78"/>
      <c r="C32" s="78"/>
      <c r="D32" s="78"/>
      <c r="E32" s="79" t="n">
        <f aca="false">SUM(F15:F31)</f>
        <v>36774.37</v>
      </c>
      <c r="F32" s="79"/>
      <c r="G32" s="79" t="n">
        <f aca="false">SUM(H15:H31)</f>
        <v>25263.14</v>
      </c>
      <c r="H32" s="79"/>
      <c r="I32" s="79" t="n">
        <f aca="false">SUM(J15:J31)</f>
        <v>62037.51</v>
      </c>
      <c r="J32" s="79"/>
    </row>
    <row r="33" s="3" customFormat="true" ht="12.75" hidden="false" customHeight="true" outlineLevel="0" collapsed="false">
      <c r="A33" s="70" t="n">
        <v>2</v>
      </c>
      <c r="B33" s="70" t="s">
        <v>297</v>
      </c>
      <c r="C33" s="70"/>
      <c r="D33" s="70"/>
      <c r="E33" s="70"/>
      <c r="F33" s="70"/>
      <c r="G33" s="70"/>
      <c r="H33" s="70"/>
      <c r="I33" s="70"/>
      <c r="J33" s="70"/>
    </row>
    <row r="34" s="3" customFormat="true" ht="12.75" hidden="false" customHeight="true" outlineLevel="0" collapsed="false">
      <c r="A34" s="70" t="s">
        <v>481</v>
      </c>
      <c r="B34" s="70" t="s">
        <v>299</v>
      </c>
      <c r="C34" s="70"/>
      <c r="D34" s="70"/>
      <c r="E34" s="70"/>
      <c r="F34" s="70"/>
      <c r="G34" s="70"/>
      <c r="H34" s="70"/>
      <c r="I34" s="70"/>
      <c r="J34" s="70"/>
    </row>
    <row r="35" s="3" customFormat="true" ht="25.35" hidden="false" customHeight="true" outlineLevel="0" collapsed="false">
      <c r="A35" s="8" t="s">
        <v>300</v>
      </c>
      <c r="B35" s="71" t="str">
        <f aca="false">UPPER(INDEX(Analítico!$A$13:$P$1430,MATCH($A35,Analítico!$A$13:$A$1430,0),2))</f>
        <v>ELETRODUTO DE ACO GALVANIZADO ELETROLÍTICO TIPO LEVE 3/4", INCLUSIVE CONEXOES - FORNECIMENTO E INSTALACAO </v>
      </c>
      <c r="C35" s="72" t="str">
        <f aca="false">INDEX(Analítico!$A$13:$P$1430,MATCH($A35,Analítico!$A$13:$A$1430,0),4)</f>
        <v>M </v>
      </c>
      <c r="D35" s="74" t="n">
        <v>485</v>
      </c>
      <c r="E35" s="73" t="n">
        <f aca="false">(INDEX(Analítico!$A$13:$P$1430,MATCH($A35,Analítico!$A$13:$A$1430,0),15))*(1+$J$9)</f>
        <v>5.73428894423389</v>
      </c>
      <c r="F35" s="73" t="n">
        <f aca="false">TRUNC(E35*D35,2)</f>
        <v>2781.13</v>
      </c>
      <c r="G35" s="73" t="n">
        <f aca="false">(INDEX(Analítico!$A$13:$P$1430,MATCH($A35,Analítico!$A$13:$A$1430,0),14))*(1+$J$9)</f>
        <v>14.4484048944234</v>
      </c>
      <c r="H35" s="73" t="n">
        <f aca="false">TRUNC(G35*D35,2)</f>
        <v>7007.47</v>
      </c>
      <c r="I35" s="73" t="n">
        <f aca="false">SUM(E35,G35)</f>
        <v>20.1826938386573</v>
      </c>
      <c r="J35" s="73" t="n">
        <f aca="false">SUM(F35,H35)</f>
        <v>9788.6</v>
      </c>
    </row>
    <row r="36" s="3" customFormat="true" ht="37.3" hidden="false" customHeight="true" outlineLevel="0" collapsed="false">
      <c r="A36" s="8" t="s">
        <v>302</v>
      </c>
      <c r="B36" s="71" t="str">
        <f aca="false">UPPER(INDEX(Analítico!$A$13:$P$1430,MATCH($A36,Analítico!$A$13:$A$1430,0),2))</f>
        <v>ELETRODUTO METALICO FLEXIVEL FABRICADO COM FITA DE ACO ZINCADO, REVESTIDO EXTERNAMENTE COM PVC PRETO D = 25 MM - FORNECIMENTO E INSTALACAO </v>
      </c>
      <c r="C36" s="72" t="str">
        <f aca="false">INDEX(Analítico!$A$13:$P$1430,MATCH($A36,Analítico!$A$13:$A$1430,0),4)</f>
        <v>M </v>
      </c>
      <c r="D36" s="74" t="n">
        <v>51</v>
      </c>
      <c r="E36" s="73" t="n">
        <f aca="false">(INDEX(Analítico!$A$13:$P$1430,MATCH($A36,Analítico!$A$13:$A$1430,0),15))*(1+$J$9)</f>
        <v>7.08647935029778</v>
      </c>
      <c r="F36" s="73" t="n">
        <f aca="false">TRUNC(E36*D36,2)</f>
        <v>361.41</v>
      </c>
      <c r="G36" s="73" t="n">
        <f aca="false">(INDEX(Analítico!$A$13:$P$1430,MATCH($A36,Analítico!$A$13:$A$1430,0),14))*(1+$J$9)</f>
        <v>4.33201741201949</v>
      </c>
      <c r="H36" s="73" t="n">
        <f aca="false">TRUNC(G36*D36,2)</f>
        <v>220.93</v>
      </c>
      <c r="I36" s="73" t="n">
        <f aca="false">SUM(E36,G36)</f>
        <v>11.4184967623173</v>
      </c>
      <c r="J36" s="73" t="n">
        <f aca="false">SUM(F36,H36)</f>
        <v>582.34</v>
      </c>
    </row>
    <row r="37" s="3" customFormat="true" ht="37.3" hidden="false" customHeight="true" outlineLevel="0" collapsed="false">
      <c r="A37" s="8" t="s">
        <v>304</v>
      </c>
      <c r="B37" s="71" t="str">
        <f aca="false">UPPER(INDEX(Analítico!$A$13:$P$1430,MATCH($A37,Analítico!$A$13:$A$1430,0),2))</f>
        <v>CONECTOR RETO BITOLA 3/4" EM FERRO GALVANIZADO OU ALUMINIO PARA ADAPTAR ENTRADA DE ELETRODUTO METÁLICO FLEXIVEL EM CAIXA E QUADROS </v>
      </c>
      <c r="C37" s="72" t="str">
        <f aca="false">INDEX(Analítico!$A$13:$P$1430,MATCH($A37,Analítico!$A$13:$A$1430,0),4)</f>
        <v>UN </v>
      </c>
      <c r="D37" s="74" t="n">
        <v>101</v>
      </c>
      <c r="E37" s="73" t="n">
        <f aca="false">(INDEX(Analítico!$A$13:$P$1430,MATCH($A37,Analítico!$A$13:$A$1430,0),15))*(1+$J$9)</f>
        <v>1.62763659989172</v>
      </c>
      <c r="F37" s="73" t="n">
        <f aca="false">TRUNC(E37*D37,2)</f>
        <v>164.39</v>
      </c>
      <c r="G37" s="73" t="n">
        <f aca="false">(INDEX(Analítico!$A$13:$P$1430,MATCH($A37,Analítico!$A$13:$A$1430,0),14))*(1+$J$9)</f>
        <v>0.863899426096373</v>
      </c>
      <c r="H37" s="73" t="n">
        <f aca="false">TRUNC(G37*D37,2)</f>
        <v>87.25</v>
      </c>
      <c r="I37" s="73" t="n">
        <f aca="false">SUM(E37,G37)</f>
        <v>2.49153602598809</v>
      </c>
      <c r="J37" s="73" t="n">
        <f aca="false">SUM(F37,H37)</f>
        <v>251.64</v>
      </c>
    </row>
    <row r="38" s="3" customFormat="true" ht="25.35" hidden="false" customHeight="true" outlineLevel="0" collapsed="false">
      <c r="A38" s="8" t="s">
        <v>307</v>
      </c>
      <c r="B38" s="71" t="str">
        <f aca="false">UPPER(INDEX(Analítico!$A$13:$P$1430,MATCH($A38,Analítico!$A$13:$A$1430,0),2))</f>
        <v>CONDULETE 3/4" EM LIGA DE ALUMÍNIO FUNDIDO TIPO "X" - FORNECIMENTO E INSTALACAO, INCLUSIVE BUCHA E ARRUELA E TAMPA </v>
      </c>
      <c r="C38" s="72" t="str">
        <f aca="false">INDEX(Analítico!$A$13:$P$1430,MATCH($A38,Analítico!$A$13:$A$1430,0),4)</f>
        <v>UN </v>
      </c>
      <c r="D38" s="74" t="n">
        <v>163</v>
      </c>
      <c r="E38" s="73" t="n">
        <f aca="false">(INDEX(Analítico!$A$13:$P$1430,MATCH($A38,Analítico!$A$13:$A$1430,0),15))*(1+$J$9)</f>
        <v>21.1217149539794</v>
      </c>
      <c r="F38" s="73" t="n">
        <f aca="false">TRUNC(E38*D38,2)</f>
        <v>3442.83</v>
      </c>
      <c r="G38" s="73" t="n">
        <f aca="false">(INDEX(Analítico!$A$13:$P$1430,MATCH($A38,Analítico!$A$13:$A$1430,0),14))*(1+$J$9)</f>
        <v>3.98144952896589</v>
      </c>
      <c r="H38" s="73" t="n">
        <f aca="false">TRUNC(G38*D38,2)</f>
        <v>648.97</v>
      </c>
      <c r="I38" s="73" t="n">
        <f aca="false">SUM(E38,G38)</f>
        <v>25.1031644829453</v>
      </c>
      <c r="J38" s="73" t="n">
        <f aca="false">SUM(F38,H38)</f>
        <v>4091.8</v>
      </c>
    </row>
    <row r="39" s="3" customFormat="true" ht="13.4" hidden="false" customHeight="true" outlineLevel="0" collapsed="false">
      <c r="A39" s="8" t="s">
        <v>309</v>
      </c>
      <c r="B39" s="71" t="str">
        <f aca="false">UPPER(INDEX(Analítico!$A$13:$P$1430,MATCH($A39,Analítico!$A$13:$A$1430,0),2))</f>
        <v>CAIXA METALICA SEXTAVADA (HEXAGONAL) 3X3" </v>
      </c>
      <c r="C39" s="72" t="str">
        <f aca="false">INDEX(Analítico!$A$13:$P$1430,MATCH($A39,Analítico!$A$13:$A$1430,0),4)</f>
        <v>UN </v>
      </c>
      <c r="D39" s="74" t="n">
        <v>101</v>
      </c>
      <c r="E39" s="73" t="n">
        <f aca="false">(INDEX(Analítico!$A$13:$P$1430,MATCH($A39,Analítico!$A$13:$A$1430,0),15))*(1+$J$9)</f>
        <v>1.86552194910666</v>
      </c>
      <c r="F39" s="73" t="n">
        <f aca="false">TRUNC(E39*D39,2)</f>
        <v>188.41</v>
      </c>
      <c r="G39" s="73" t="n">
        <f aca="false">(INDEX(Analítico!$A$13:$P$1430,MATCH($A39,Analítico!$A$13:$A$1430,0),14))*(1+$J$9)</f>
        <v>4.33201741201949</v>
      </c>
      <c r="H39" s="73" t="n">
        <f aca="false">TRUNC(G39*D39,2)</f>
        <v>437.53</v>
      </c>
      <c r="I39" s="73" t="n">
        <f aca="false">SUM(E39,G39)</f>
        <v>6.19753936112615</v>
      </c>
      <c r="J39" s="73" t="n">
        <f aca="false">SUM(F39,H39)</f>
        <v>625.94</v>
      </c>
    </row>
    <row r="40" s="3" customFormat="true" ht="13.4" hidden="false" customHeight="true" outlineLevel="0" collapsed="false">
      <c r="A40" s="8" t="s">
        <v>311</v>
      </c>
      <c r="B40" s="71" t="str">
        <f aca="false">UPPER(INDEX(Analítico!$A$13:$P$1430,MATCH($A40,Analítico!$A$13:$A$1430,0),2))</f>
        <v>CAIXA DE PASSAGEM 4X4" EM FERRO GALVANIZADO </v>
      </c>
      <c r="C40" s="72" t="str">
        <f aca="false">INDEX(Analítico!$A$13:$P$1430,MATCH($A40,Analítico!$A$13:$A$1430,0),4)</f>
        <v>UN </v>
      </c>
      <c r="D40" s="74" t="n">
        <v>16</v>
      </c>
      <c r="E40" s="73" t="n">
        <f aca="false">(INDEX(Analítico!$A$13:$P$1430,MATCH($A40,Analítico!$A$13:$A$1430,0),15))*(1+$J$9)</f>
        <v>1.86552194910666</v>
      </c>
      <c r="F40" s="73" t="n">
        <f aca="false">TRUNC(E40*D40,2)</f>
        <v>29.84</v>
      </c>
      <c r="G40" s="73" t="n">
        <f aca="false">(INDEX(Analítico!$A$13:$P$1430,MATCH($A40,Analítico!$A$13:$A$1430,0),14))*(1+$J$9)</f>
        <v>4.33201741201949</v>
      </c>
      <c r="H40" s="73" t="n">
        <f aca="false">TRUNC(G40*D40,2)</f>
        <v>69.31</v>
      </c>
      <c r="I40" s="73" t="n">
        <f aca="false">SUM(E40,G40)</f>
        <v>6.19753936112615</v>
      </c>
      <c r="J40" s="73" t="n">
        <f aca="false">SUM(F40,H40)</f>
        <v>99.15</v>
      </c>
    </row>
    <row r="41" s="3" customFormat="true" ht="13.4" hidden="false" customHeight="true" outlineLevel="0" collapsed="false">
      <c r="A41" s="8" t="s">
        <v>313</v>
      </c>
      <c r="B41" s="71" t="str">
        <f aca="false">UPPER(INDEX(Analítico!$A$13:$P$1430,MATCH($A41,Analítico!$A$13:$A$1430,0),2))</f>
        <v>SUPORTE PARA ELETRODUTOS (TIPO "D") - Ø 3/4 " (FORRO E PAREDE) </v>
      </c>
      <c r="C41" s="72" t="str">
        <f aca="false">INDEX(Analítico!$A$13:$P$1430,MATCH($A41,Analítico!$A$13:$A$1430,0),4)</f>
        <v>UN </v>
      </c>
      <c r="D41" s="74" t="n">
        <v>216</v>
      </c>
      <c r="E41" s="73" t="n">
        <f aca="false">(INDEX(Analítico!$A$13:$P$1430,MATCH($A41,Analítico!$A$13:$A$1430,0),15))*(1+$J$9)</f>
        <v>7.17412132106118</v>
      </c>
      <c r="F41" s="73" t="n">
        <f aca="false">TRUNC(E41*D41,2)</f>
        <v>1549.61</v>
      </c>
      <c r="G41" s="73" t="n">
        <f aca="false">(INDEX(Analítico!$A$13:$P$1430,MATCH($A41,Analítico!$A$13:$A$1430,0),14))*(1+$J$9)</f>
        <v>7.95037877639415</v>
      </c>
      <c r="H41" s="73" t="n">
        <f aca="false">TRUNC(G41*D41,2)</f>
        <v>1717.28</v>
      </c>
      <c r="I41" s="73" t="n">
        <f aca="false">SUM(E41,G41)</f>
        <v>15.1245000974553</v>
      </c>
      <c r="J41" s="73" t="n">
        <f aca="false">SUM(F41,H41)</f>
        <v>3266.89</v>
      </c>
    </row>
    <row r="42" s="3" customFormat="true" ht="13.4" hidden="false" customHeight="true" outlineLevel="0" collapsed="false">
      <c r="A42" s="8" t="s">
        <v>315</v>
      </c>
      <c r="B42" s="71" t="str">
        <f aca="false">UPPER(INDEX(Analítico!$A$13:$P$1430,MATCH($A42,Analítico!$A$13:$A$1430,0),2))</f>
        <v>PINTURA PARA TUBULAÇÃO DE DETECÇÃO - COR VERMELHA </v>
      </c>
      <c r="C42" s="72" t="str">
        <f aca="false">INDEX(Analítico!$A$13:$P$1430,MATCH($A42,Analítico!$A$13:$A$1430,0),4)</f>
        <v>M </v>
      </c>
      <c r="D42" s="74" t="n">
        <v>435</v>
      </c>
      <c r="E42" s="73" t="n">
        <f aca="false">(INDEX(Analítico!$A$13:$P$1430,MATCH($A42,Analítico!$A$13:$A$1430,0),15))*(1+$J$9)</f>
        <v>5.59656584731998</v>
      </c>
      <c r="F42" s="73" t="n">
        <f aca="false">TRUNC(E42*D42,2)</f>
        <v>2434.5</v>
      </c>
      <c r="G42" s="73" t="n">
        <f aca="false">(INDEX(Analítico!$A$13:$P$1430,MATCH($A42,Analítico!$A$13:$A$1430,0),14))*(1+$J$9)</f>
        <v>5.68420781808338</v>
      </c>
      <c r="H42" s="73" t="n">
        <f aca="false">TRUNC(G42*D42,2)</f>
        <v>2472.63</v>
      </c>
      <c r="I42" s="73" t="n">
        <f aca="false">SUM(E42,G42)</f>
        <v>11.2807736654034</v>
      </c>
      <c r="J42" s="73" t="n">
        <f aca="false">SUM(F42,H42)</f>
        <v>4907.13</v>
      </c>
    </row>
    <row r="43" s="3" customFormat="true" ht="12.75" hidden="false" customHeight="true" outlineLevel="0" collapsed="false">
      <c r="A43" s="70" t="s">
        <v>482</v>
      </c>
      <c r="B43" s="70" t="s">
        <v>318</v>
      </c>
      <c r="C43" s="70"/>
      <c r="D43" s="70"/>
      <c r="E43" s="70"/>
      <c r="F43" s="70"/>
      <c r="G43" s="70"/>
      <c r="H43" s="70"/>
      <c r="I43" s="70"/>
      <c r="J43" s="70"/>
    </row>
    <row r="44" s="3" customFormat="true" ht="37.3" hidden="false" customHeight="true" outlineLevel="0" collapsed="false">
      <c r="A44" s="8" t="s">
        <v>319</v>
      </c>
      <c r="B44" s="71" t="str">
        <f aca="false">UPPER(INDEX(Analítico!$A$13:$P$1430,MATCH($A44,Analítico!$A$13:$A$1430,0),2))</f>
        <v>CABO COM BLINDAGEM ELETROSTÁTICA 3 X 1,50 MM² MAIS DRENO, ISOLAÇÃO EM PVC E CLASSE DE ISOLAÇÃO 300V, REF.: MA, POLIRON OU EQUIVALENTE </v>
      </c>
      <c r="C44" s="72" t="str">
        <f aca="false">INDEX(Analítico!$A$13:$P$1430,MATCH($A44,Analítico!$A$13:$A$1430,0),4)</f>
        <v>M </v>
      </c>
      <c r="D44" s="74" t="n">
        <v>680</v>
      </c>
      <c r="E44" s="73" t="n">
        <f aca="false">(INDEX(Analítico!$A$13:$P$1430,MATCH($A44,Analítico!$A$13:$A$1430,0),15))*(1+$J$9)</f>
        <v>5.15835599350298</v>
      </c>
      <c r="F44" s="73" t="n">
        <f aca="false">TRUNC(E44*D44,2)</f>
        <v>3507.68</v>
      </c>
      <c r="G44" s="73" t="n">
        <f aca="false">(INDEX(Analítico!$A$13:$P$1430,MATCH($A44,Analítico!$A$13:$A$1430,0),14))*(1+$J$9)</f>
        <v>5.19591683811587</v>
      </c>
      <c r="H44" s="73" t="n">
        <f aca="false">TRUNC(G44*D44,2)</f>
        <v>3533.22</v>
      </c>
      <c r="I44" s="73" t="n">
        <f aca="false">SUM(E44,G44)</f>
        <v>10.3542728316188</v>
      </c>
      <c r="J44" s="73" t="n">
        <f aca="false">SUM(F44,H44)</f>
        <v>7040.9</v>
      </c>
    </row>
    <row r="45" s="3" customFormat="true" ht="13.4" hidden="false" customHeight="true" outlineLevel="0" collapsed="false">
      <c r="A45" s="8" t="s">
        <v>321</v>
      </c>
      <c r="B45" s="71" t="str">
        <f aca="false">UPPER(INDEX(Analítico!$A$13:$P$1430,MATCH($A45,Analítico!$A$13:$A$1430,0),2))</f>
        <v>CORDAO FLEXIVEL EM COBRE ISOLADO PARALELO OU TORCIDO 2 X 1,5 MM2 </v>
      </c>
      <c r="C45" s="72" t="str">
        <f aca="false">INDEX(Analítico!$A$13:$P$1430,MATCH($A45,Analítico!$A$13:$A$1430,0),4)</f>
        <v>M </v>
      </c>
      <c r="D45" s="74" t="n">
        <v>150</v>
      </c>
      <c r="E45" s="73" t="n">
        <f aca="false">(INDEX(Analítico!$A$13:$P$1430,MATCH($A45,Analítico!$A$13:$A$1430,0),15))*(1+$J$9)</f>
        <v>1.94064363833243</v>
      </c>
      <c r="F45" s="73" t="n">
        <f aca="false">TRUNC(E45*D45,2)</f>
        <v>291.09</v>
      </c>
      <c r="G45" s="73" t="n">
        <f aca="false">(INDEX(Analítico!$A$13:$P$1430,MATCH($A45,Analítico!$A$13:$A$1430,0),14))*(1+$J$9)</f>
        <v>5.19591683811587</v>
      </c>
      <c r="H45" s="73" t="n">
        <f aca="false">TRUNC(G45*D45,2)</f>
        <v>779.38</v>
      </c>
      <c r="I45" s="73" t="n">
        <f aca="false">SUM(E45,G45)</f>
        <v>7.1365604764483</v>
      </c>
      <c r="J45" s="73" t="n">
        <f aca="false">SUM(F45,H45)</f>
        <v>1070.47</v>
      </c>
    </row>
    <row r="46" s="3" customFormat="true" ht="12.75" hidden="false" customHeight="true" outlineLevel="0" collapsed="false">
      <c r="A46" s="70" t="s">
        <v>483</v>
      </c>
      <c r="B46" s="70" t="s">
        <v>324</v>
      </c>
      <c r="C46" s="70"/>
      <c r="D46" s="70"/>
      <c r="E46" s="70"/>
      <c r="F46" s="70"/>
      <c r="G46" s="70"/>
      <c r="H46" s="70"/>
      <c r="I46" s="70"/>
      <c r="J46" s="70"/>
    </row>
    <row r="47" s="3" customFormat="true" ht="37.3" hidden="false" customHeight="true" outlineLevel="0" collapsed="false">
      <c r="A47" s="8" t="s">
        <v>325</v>
      </c>
      <c r="B47" s="71" t="str">
        <f aca="false">UPPER(INDEX(Analítico!$A$13:$P$1430,MATCH($A47,Analítico!$A$13:$A$1430,0),2))</f>
        <v>CENTRAL INTELIGENTE ENDEREÇÁVEL DE DETECÇÃO E ALARME DE INCÊNDIO, COM COMISSIONAMENTO, BATERIAS E ACESSÓRIOS DE MONTAGEM, MODELO KE-80, ILUMAC OU EQUIVALENTE </v>
      </c>
      <c r="C47" s="72" t="str">
        <f aca="false">INDEX(Analítico!$A$13:$P$1430,MATCH($A47,Analítico!$A$13:$A$1430,0),4)</f>
        <v>UN </v>
      </c>
      <c r="D47" s="74" t="n">
        <v>1</v>
      </c>
      <c r="E47" s="73" t="n">
        <f aca="false">(INDEX(Analítico!$A$13:$P$1430,MATCH($A47,Analítico!$A$13:$A$1430,0),15))*(1+$J$9)</f>
        <v>3117.55010286952</v>
      </c>
      <c r="F47" s="73" t="n">
        <f aca="false">TRUNC(E47*D47,2)</f>
        <v>3117.55</v>
      </c>
      <c r="G47" s="73" t="n">
        <f aca="false">(INDEX(Analítico!$A$13:$P$1430,MATCH($A47,Analítico!$A$13:$A$1430,0),14))*(1+$J$9)</f>
        <v>86.7279902111532</v>
      </c>
      <c r="H47" s="73" t="n">
        <f aca="false">TRUNC(G47*D47,2)</f>
        <v>86.72</v>
      </c>
      <c r="I47" s="73" t="n">
        <f aca="false">SUM(E47,G47)</f>
        <v>3204.27809308067</v>
      </c>
      <c r="J47" s="73" t="n">
        <f aca="false">SUM(F47,H47)</f>
        <v>3204.27</v>
      </c>
    </row>
    <row r="48" s="3" customFormat="true" ht="25.35" hidden="false" customHeight="true" outlineLevel="0" collapsed="false">
      <c r="A48" s="8" t="s">
        <v>327</v>
      </c>
      <c r="B48" s="71" t="str">
        <f aca="false">UPPER(INDEX(Analítico!$A$13:$P$1430,MATCH($A48,Analítico!$A$13:$A$1430,0),2))</f>
        <v>DETECTOR DE FUMAÇA INTELIGENTE ENDEREÇÁVEL COM BASE, TIPO ÓPTICO, MODELO DFN-E, ILUMAC OU EQUIVALENTE TÉCNICO </v>
      </c>
      <c r="C48" s="72" t="str">
        <f aca="false">INDEX(Analítico!$A$13:$P$1430,MATCH($A48,Analítico!$A$13:$A$1430,0),4)</f>
        <v>UN </v>
      </c>
      <c r="D48" s="74" t="n">
        <v>96</v>
      </c>
      <c r="E48" s="73" t="n">
        <f aca="false">(INDEX(Analítico!$A$13:$P$1430,MATCH($A48,Analítico!$A$13:$A$1430,0),15))*(1+$J$9)</f>
        <v>113.245946507851</v>
      </c>
      <c r="F48" s="73" t="n">
        <f aca="false">TRUNC(E48*D48,2)</f>
        <v>10871.61</v>
      </c>
      <c r="G48" s="73" t="n">
        <f aca="false">(INDEX(Analítico!$A$13:$P$1430,MATCH($A48,Analítico!$A$13:$A$1430,0),14))*(1+$J$9)</f>
        <v>8.66403482403898</v>
      </c>
      <c r="H48" s="73" t="n">
        <f aca="false">TRUNC(G48*D48,2)</f>
        <v>831.74</v>
      </c>
      <c r="I48" s="73" t="n">
        <f aca="false">SUM(E48,G48)</f>
        <v>121.90998133189</v>
      </c>
      <c r="J48" s="73" t="n">
        <f aca="false">SUM(F48,H48)</f>
        <v>11703.35</v>
      </c>
    </row>
    <row r="49" s="3" customFormat="true" ht="25.35" hidden="false" customHeight="true" outlineLevel="0" collapsed="false">
      <c r="A49" s="8" t="s">
        <v>329</v>
      </c>
      <c r="B49" s="71" t="str">
        <f aca="false">UPPER(INDEX(Analítico!$A$13:$P$1430,MATCH($A49,Analítico!$A$13:$A$1430,0),2))</f>
        <v>DETECTOR DE TEMPERATURA INTELIGENTE ENDEREÇÁVEL COM BASE, TIPO TERMOVELOCÍMETRO, MODELO DTM-E, ILUMAC OU EQUIVALENTE TÉCNICO </v>
      </c>
      <c r="C49" s="72" t="str">
        <f aca="false">INDEX(Analítico!$A$13:$P$1430,MATCH($A49,Analítico!$A$13:$A$1430,0),4)</f>
        <v>UN </v>
      </c>
      <c r="D49" s="74" t="n">
        <v>5</v>
      </c>
      <c r="E49" s="73" t="n">
        <f aca="false">(INDEX(Analítico!$A$13:$P$1430,MATCH($A49,Analítico!$A$13:$A$1430,0),15))*(1+$J$9)</f>
        <v>147.98972777477</v>
      </c>
      <c r="F49" s="73" t="n">
        <f aca="false">TRUNC(E49*D49,2)</f>
        <v>739.94</v>
      </c>
      <c r="G49" s="73" t="n">
        <f aca="false">(INDEX(Analítico!$A$13:$P$1430,MATCH($A49,Analítico!$A$13:$A$1430,0),14))*(1+$J$9)</f>
        <v>8.66403482403898</v>
      </c>
      <c r="H49" s="73" t="n">
        <f aca="false">TRUNC(G49*D49,2)</f>
        <v>43.32</v>
      </c>
      <c r="I49" s="73" t="n">
        <f aca="false">SUM(E49,G49)</f>
        <v>156.653762598809</v>
      </c>
      <c r="J49" s="73" t="n">
        <f aca="false">SUM(F49,H49)</f>
        <v>783.26</v>
      </c>
    </row>
    <row r="50" s="3" customFormat="true" ht="25.35" hidden="false" customHeight="true" outlineLevel="0" collapsed="false">
      <c r="A50" s="8" t="s">
        <v>331</v>
      </c>
      <c r="B50" s="71" t="str">
        <f aca="false">UPPER(INDEX(Analítico!$A$13:$P$1430,MATCH($A50,Analítico!$A$13:$A$1430,0),2))</f>
        <v>ACIONADOR MANUAL TIPO "QUEBRA-VIDRO" INTELIGENTE ENDEREÇÁVEL, MODELO AM-E, ILUMAC OU EQUIVALENTE TÉCNICO </v>
      </c>
      <c r="C50" s="72" t="str">
        <f aca="false">INDEX(Analítico!$A$13:$P$1430,MATCH($A50,Analítico!$A$13:$A$1430,0),4)</f>
        <v>UN </v>
      </c>
      <c r="D50" s="74" t="n">
        <v>8</v>
      </c>
      <c r="E50" s="73" t="n">
        <f aca="false">(INDEX(Analítico!$A$13:$P$1430,MATCH($A50,Analítico!$A$13:$A$1430,0),15))*(1+$J$9)</f>
        <v>123.950787222523</v>
      </c>
      <c r="F50" s="73" t="n">
        <f aca="false">TRUNC(E50*D50,2)</f>
        <v>991.6</v>
      </c>
      <c r="G50" s="73" t="n">
        <f aca="false">(INDEX(Analítico!$A$13:$P$1430,MATCH($A50,Analítico!$A$13:$A$1430,0),14))*(1+$J$9)</f>
        <v>8.66403482403898</v>
      </c>
      <c r="H50" s="73" t="n">
        <f aca="false">TRUNC(G50*D50,2)</f>
        <v>69.31</v>
      </c>
      <c r="I50" s="73" t="n">
        <f aca="false">SUM(E50,G50)</f>
        <v>132.614822046562</v>
      </c>
      <c r="J50" s="73" t="n">
        <f aca="false">SUM(F50,H50)</f>
        <v>1060.91</v>
      </c>
    </row>
    <row r="51" s="3" customFormat="true" ht="13.4" hidden="false" customHeight="true" outlineLevel="0" collapsed="false">
      <c r="A51" s="8" t="s">
        <v>333</v>
      </c>
      <c r="B51" s="71" t="str">
        <f aca="false">UPPER(INDEX(Analítico!$A$13:$P$1430,MATCH($A51,Analítico!$A$13:$A$1430,0),2))</f>
        <v>SIRENE AUDIO-VISUAL, MODELO SAV-E, ILUMAC OU EQUIVALENTE TÉCNICO </v>
      </c>
      <c r="C51" s="72" t="str">
        <f aca="false">INDEX(Analítico!$A$13:$P$1430,MATCH($A51,Analítico!$A$13:$A$1430,0),4)</f>
        <v>UN </v>
      </c>
      <c r="D51" s="74" t="n">
        <v>8</v>
      </c>
      <c r="E51" s="73" t="n">
        <f aca="false">(INDEX(Analítico!$A$13:$P$1430,MATCH($A51,Analítico!$A$13:$A$1430,0),15))*(1+$J$9)</f>
        <v>111.9313169464</v>
      </c>
      <c r="F51" s="73" t="n">
        <f aca="false">TRUNC(E51*D51,2)</f>
        <v>895.45</v>
      </c>
      <c r="G51" s="73" t="n">
        <f aca="false">(INDEX(Analítico!$A$13:$P$1430,MATCH($A51,Analítico!$A$13:$A$1430,0),14))*(1+$J$9)</f>
        <v>8.66403482403898</v>
      </c>
      <c r="H51" s="73" t="n">
        <f aca="false">TRUNC(G51*D51,2)</f>
        <v>69.31</v>
      </c>
      <c r="I51" s="73" t="n">
        <f aca="false">SUM(E51,G51)</f>
        <v>120.595351770439</v>
      </c>
      <c r="J51" s="73" t="n">
        <f aca="false">SUM(F51,H51)</f>
        <v>964.76</v>
      </c>
    </row>
    <row r="52" s="3" customFormat="true" ht="25.35" hidden="false" customHeight="true" outlineLevel="0" collapsed="false">
      <c r="A52" s="8" t="s">
        <v>335</v>
      </c>
      <c r="B52" s="71" t="str">
        <f aca="false">UPPER(INDEX(Analítico!$A$13:$P$1430,MATCH($A52,Analítico!$A$13:$A$1430,0),2))</f>
        <v>MÓDULO ISOLADOR DE LINHA, MODELO MIC-E, ILUMAC OU EQUIVALENTE TÉCNICO </v>
      </c>
      <c r="C52" s="72" t="str">
        <f aca="false">INDEX(Analítico!$A$13:$P$1430,MATCH($A52,Analítico!$A$13:$A$1430,0),4)</f>
        <v>UN </v>
      </c>
      <c r="D52" s="74" t="n">
        <v>8</v>
      </c>
      <c r="E52" s="73" t="n">
        <f aca="false">(INDEX(Analítico!$A$13:$P$1430,MATCH($A52,Analítico!$A$13:$A$1430,0),15))*(1+$J$9)</f>
        <v>156.503519220357</v>
      </c>
      <c r="F52" s="73" t="n">
        <f aca="false">TRUNC(E52*D52,2)</f>
        <v>1252.02</v>
      </c>
      <c r="G52" s="73" t="n">
        <f aca="false">(INDEX(Analítico!$A$13:$P$1430,MATCH($A52,Analítico!$A$13:$A$1430,0),14))*(1+$J$9)</f>
        <v>8.66403482403898</v>
      </c>
      <c r="H52" s="73" t="n">
        <f aca="false">TRUNC(G52*D52,2)</f>
        <v>69.31</v>
      </c>
      <c r="I52" s="73" t="n">
        <f aca="false">SUM(E52,G52)</f>
        <v>165.167554044396</v>
      </c>
      <c r="J52" s="73" t="n">
        <f aca="false">SUM(F52,H52)</f>
        <v>1321.33</v>
      </c>
    </row>
    <row r="53" s="3" customFormat="true" ht="12.75" hidden="false" customHeight="true" outlineLevel="0" collapsed="false">
      <c r="A53" s="70" t="s">
        <v>484</v>
      </c>
      <c r="B53" s="70" t="s">
        <v>338</v>
      </c>
      <c r="C53" s="70"/>
      <c r="D53" s="70"/>
      <c r="E53" s="70"/>
      <c r="F53" s="70"/>
      <c r="G53" s="70"/>
      <c r="H53" s="70"/>
      <c r="I53" s="70"/>
      <c r="J53" s="70"/>
    </row>
    <row r="54" s="3" customFormat="true" ht="13.4" hidden="false" customHeight="true" outlineLevel="0" collapsed="false">
      <c r="A54" s="8" t="s">
        <v>339</v>
      </c>
      <c r="B54" s="71" t="str">
        <f aca="false">UPPER(INDEX(Analítico!$A$13:$P$1430,MATCH($A54,Analítico!$A$13:$A$1430,0),2))</f>
        <v>DEMOLIÇÃO / ABERTURA DE VISITA EM FORRO DE GESSO </v>
      </c>
      <c r="C54" s="72" t="str">
        <f aca="false">INDEX(Analítico!$A$13:$P$1430,MATCH($A54,Analítico!$A$13:$A$1430,0),4)</f>
        <v>M2 </v>
      </c>
      <c r="D54" s="74" t="n">
        <v>101</v>
      </c>
      <c r="E54" s="73" t="n">
        <f aca="false">(INDEX(Analítico!$A$13:$P$1430,MATCH($A54,Analítico!$A$13:$A$1430,0),15))*(1+$J$9)</f>
        <v>0</v>
      </c>
      <c r="F54" s="73" t="n">
        <f aca="false">TRUNC(E54*D54,2)</f>
        <v>0</v>
      </c>
      <c r="G54" s="73" t="n">
        <f aca="false">(INDEX(Analítico!$A$13:$P$1430,MATCH($A54,Analítico!$A$13:$A$1430,0),14))*(1+$J$9)</f>
        <v>3.28031376285869</v>
      </c>
      <c r="H54" s="73" t="n">
        <f aca="false">TRUNC(G54*D54,2)</f>
        <v>331.31</v>
      </c>
      <c r="I54" s="73" t="n">
        <f aca="false">SUM(E54,G54)</f>
        <v>3.28031376285869</v>
      </c>
      <c r="J54" s="73" t="n">
        <f aca="false">SUM(F54,H54)</f>
        <v>331.31</v>
      </c>
    </row>
    <row r="55" s="3" customFormat="true" ht="25.35" hidden="false" customHeight="true" outlineLevel="0" collapsed="false">
      <c r="A55" s="8" t="s">
        <v>341</v>
      </c>
      <c r="B55" s="71" t="str">
        <f aca="false">UPPER(INDEX(Analítico!$A$13:$P$1430,MATCH($A55,Analítico!$A$13:$A$1430,0),2))</f>
        <v>RETIRADA PARA APROVEITAMENTO E RECOLOCAÇÃO DE FORRO QUADRICULADO (CORREDORES DOS PAVIMENTOS) </v>
      </c>
      <c r="C55" s="72" t="str">
        <f aca="false">INDEX(Analítico!$A$13:$P$1430,MATCH($A55,Analítico!$A$13:$A$1430,0),4)</f>
        <v>M2 </v>
      </c>
      <c r="D55" s="74" t="n">
        <v>50</v>
      </c>
      <c r="E55" s="73" t="n">
        <f aca="false">(INDEX(Analítico!$A$13:$P$1430,MATCH($A55,Analítico!$A$13:$A$1430,0),15))*(1+$J$9)</f>
        <v>0</v>
      </c>
      <c r="F55" s="73" t="n">
        <f aca="false">TRUNC(E55*D55,2)</f>
        <v>0</v>
      </c>
      <c r="G55" s="73" t="n">
        <f aca="false">(INDEX(Analítico!$A$13:$P$1430,MATCH($A55,Analítico!$A$13:$A$1430,0),14))*(1+$J$9)</f>
        <v>8.90192017325393</v>
      </c>
      <c r="H55" s="73" t="n">
        <f aca="false">TRUNC(G55*D55,2)</f>
        <v>445.09</v>
      </c>
      <c r="I55" s="73" t="n">
        <f aca="false">SUM(E55,G55)</f>
        <v>8.90192017325393</v>
      </c>
      <c r="J55" s="73" t="n">
        <f aca="false">SUM(F55,H55)</f>
        <v>445.09</v>
      </c>
    </row>
    <row r="56" s="3" customFormat="true" ht="13.4" hidden="false" customHeight="true" outlineLevel="0" collapsed="false">
      <c r="A56" s="8" t="s">
        <v>343</v>
      </c>
      <c r="B56" s="71" t="str">
        <f aca="false">UPPER(INDEX(Analítico!$A$13:$P$1430,MATCH($A56,Analítico!$A$13:$A$1430,0),2))</f>
        <v>RETIRADA DE FORRO EM REGUAS DE PVC, INCLUSIVE RETIRADA DE PERFIS </v>
      </c>
      <c r="C56" s="72" t="str">
        <f aca="false">INDEX(Analítico!$A$13:$P$1430,MATCH($A56,Analítico!$A$13:$A$1430,0),4)</f>
        <v>M2 </v>
      </c>
      <c r="D56" s="74" t="n">
        <v>80</v>
      </c>
      <c r="E56" s="73" t="n">
        <f aca="false">(INDEX(Analítico!$A$13:$P$1430,MATCH($A56,Analítico!$A$13:$A$1430,0),15))*(1+$J$9)</f>
        <v>0</v>
      </c>
      <c r="F56" s="73" t="n">
        <f aca="false">TRUNC(E56*D56,2)</f>
        <v>0</v>
      </c>
      <c r="G56" s="73" t="n">
        <f aca="false">(INDEX(Analítico!$A$13:$P$1430,MATCH($A56,Analítico!$A$13:$A$1430,0),14))*(1+$J$9)</f>
        <v>4.49478107200866</v>
      </c>
      <c r="H56" s="73" t="n">
        <f aca="false">TRUNC(G56*D56,2)</f>
        <v>359.58</v>
      </c>
      <c r="I56" s="73" t="n">
        <f aca="false">SUM(E56,G56)</f>
        <v>4.49478107200866</v>
      </c>
      <c r="J56" s="73" t="n">
        <f aca="false">SUM(F56,H56)</f>
        <v>359.58</v>
      </c>
    </row>
    <row r="57" s="3" customFormat="true" ht="25.35" hidden="false" customHeight="true" outlineLevel="0" collapsed="false">
      <c r="A57" s="8" t="s">
        <v>345</v>
      </c>
      <c r="B57" s="71" t="str">
        <f aca="false">UPPER(INDEX(Analítico!$A$13:$P$1430,MATCH($A57,Analítico!$A$13:$A$1430,0),2))</f>
        <v>FURO EM CONCRETO COM BROCA DE VIDIA, UTILIZANDO MARTELE ELÉTRICO (DIÂMETRO: 1 " / PROFUNDIDADE: 15 CM) </v>
      </c>
      <c r="C57" s="72" t="str">
        <f aca="false">INDEX(Analítico!$A$13:$P$1430,MATCH($A57,Analítico!$A$13:$A$1430,0),4)</f>
        <v>UN </v>
      </c>
      <c r="D57" s="74" t="n">
        <v>8</v>
      </c>
      <c r="E57" s="73" t="n">
        <f aca="false">(INDEX(Analítico!$A$13:$P$1430,MATCH($A57,Analítico!$A$13:$A$1430,0),15))*(1+$J$9)</f>
        <v>18.7804223064429</v>
      </c>
      <c r="F57" s="73" t="n">
        <f aca="false">TRUNC(E57*D57,2)</f>
        <v>150.24</v>
      </c>
      <c r="G57" s="73" t="n">
        <f aca="false">(INDEX(Analítico!$A$13:$P$1430,MATCH($A57,Analítico!$A$13:$A$1430,0),14))*(1+$J$9)</f>
        <v>0</v>
      </c>
      <c r="H57" s="73" t="n">
        <f aca="false">TRUNC(G57*D57,2)</f>
        <v>0</v>
      </c>
      <c r="I57" s="73" t="n">
        <f aca="false">SUM(E57,G57)</f>
        <v>18.7804223064429</v>
      </c>
      <c r="J57" s="73" t="n">
        <f aca="false">SUM(F57,H57)</f>
        <v>150.24</v>
      </c>
    </row>
    <row r="58" s="3" customFormat="true" ht="12.75" hidden="false" customHeight="true" outlineLevel="0" collapsed="false">
      <c r="A58" s="78" t="s">
        <v>480</v>
      </c>
      <c r="B58" s="78"/>
      <c r="C58" s="78"/>
      <c r="D58" s="78"/>
      <c r="E58" s="79" t="n">
        <f aca="false">SUM(F35:F57)</f>
        <v>32769.3</v>
      </c>
      <c r="F58" s="79"/>
      <c r="G58" s="79" t="n">
        <f aca="false">SUM(H35:H57)</f>
        <v>19279.66</v>
      </c>
      <c r="H58" s="79"/>
      <c r="I58" s="79" t="n">
        <f aca="false">SUM(J35:J57)</f>
        <v>52048.96</v>
      </c>
      <c r="J58" s="79"/>
    </row>
    <row r="59" s="3" customFormat="true" ht="12.75" hidden="false" customHeight="true" outlineLevel="0" collapsed="false">
      <c r="A59" s="70" t="n">
        <v>3</v>
      </c>
      <c r="B59" s="70" t="s">
        <v>347</v>
      </c>
      <c r="C59" s="70"/>
      <c r="D59" s="70"/>
      <c r="E59" s="70"/>
      <c r="F59" s="70"/>
      <c r="G59" s="70"/>
      <c r="H59" s="70"/>
      <c r="I59" s="70"/>
      <c r="J59" s="70"/>
    </row>
    <row r="60" s="3" customFormat="true" ht="12.75" hidden="false" customHeight="true" outlineLevel="0" collapsed="false">
      <c r="A60" s="70" t="s">
        <v>485</v>
      </c>
      <c r="B60" s="70" t="s">
        <v>349</v>
      </c>
      <c r="C60" s="70"/>
      <c r="D60" s="70"/>
      <c r="E60" s="70"/>
      <c r="F60" s="70"/>
      <c r="G60" s="70"/>
      <c r="H60" s="70"/>
      <c r="I60" s="70"/>
      <c r="J60" s="70"/>
    </row>
    <row r="61" s="3" customFormat="true" ht="13.4" hidden="false" customHeight="true" outlineLevel="0" collapsed="false">
      <c r="A61" s="8" t="s">
        <v>350</v>
      </c>
      <c r="B61" s="71" t="str">
        <f aca="false">UPPER(INDEX(Analítico!$A$13:$P$1430,MATCH($A61,Analítico!$A$13:$A$1430,0),2))</f>
        <v>PLACA DE SINALIZAÇÃO - TIPO 3 - Ø 202MM </v>
      </c>
      <c r="C61" s="72" t="str">
        <f aca="false">INDEX(Analítico!$A$13:$P$1430,MATCH($A61,Analítico!$A$13:$A$1430,0),4)</f>
        <v>UN </v>
      </c>
      <c r="D61" s="74" t="n">
        <v>1</v>
      </c>
      <c r="E61" s="73" t="n">
        <f aca="false">(INDEX(Analítico!$A$13:$P$1430,MATCH($A61,Analítico!$A$13:$A$1430,0),15))*(1+$J$9)</f>
        <v>28.5337216242556</v>
      </c>
      <c r="F61" s="73" t="n">
        <f aca="false">TRUNC(E61*D61,2)</f>
        <v>28.53</v>
      </c>
      <c r="G61" s="73" t="n">
        <f aca="false">(INDEX(Analítico!$A$13:$P$1430,MATCH($A61,Analítico!$A$13:$A$1430,0),14))*(1+$J$9)</f>
        <v>1.43983237682729</v>
      </c>
      <c r="H61" s="73" t="n">
        <f aca="false">TRUNC(G61*D61,2)</f>
        <v>1.43</v>
      </c>
      <c r="I61" s="73" t="n">
        <f aca="false">SUM(E61,G61)</f>
        <v>29.9735540010828</v>
      </c>
      <c r="J61" s="73" t="n">
        <f aca="false">SUM(F61,H61)</f>
        <v>29.96</v>
      </c>
    </row>
    <row r="62" s="3" customFormat="true" ht="13.4" hidden="false" customHeight="true" outlineLevel="0" collapsed="false">
      <c r="A62" s="8" t="s">
        <v>352</v>
      </c>
      <c r="B62" s="71" t="str">
        <f aca="false">UPPER(INDEX(Analítico!$A$13:$P$1430,MATCH($A62,Analítico!$A$13:$A$1430,0),2))</f>
        <v>PLACA DE SINALIZAÇÃO - TIPO 4 - Ø 202MM </v>
      </c>
      <c r="C62" s="72" t="str">
        <f aca="false">INDEX(Analítico!$A$13:$P$1430,MATCH($A62,Analítico!$A$13:$A$1430,0),4)</f>
        <v>UN </v>
      </c>
      <c r="D62" s="74" t="n">
        <v>7</v>
      </c>
      <c r="E62" s="73" t="n">
        <f aca="false">(INDEX(Analítico!$A$13:$P$1430,MATCH($A62,Analítico!$A$13:$A$1430,0),15))*(1+$J$9)</f>
        <v>28.5337216242556</v>
      </c>
      <c r="F62" s="73" t="n">
        <f aca="false">TRUNC(E62*D62,2)</f>
        <v>199.73</v>
      </c>
      <c r="G62" s="73" t="n">
        <f aca="false">(INDEX(Analítico!$A$13:$P$1430,MATCH($A62,Analítico!$A$13:$A$1430,0),14))*(1+$J$9)</f>
        <v>1.43983237682729</v>
      </c>
      <c r="H62" s="73" t="n">
        <f aca="false">TRUNC(G62*D62,2)</f>
        <v>10.07</v>
      </c>
      <c r="I62" s="73" t="n">
        <f aca="false">SUM(E62,G62)</f>
        <v>29.9735540010828</v>
      </c>
      <c r="J62" s="73" t="n">
        <f aca="false">SUM(F62,H62)</f>
        <v>209.8</v>
      </c>
    </row>
    <row r="63" s="3" customFormat="true" ht="13.4" hidden="false" customHeight="true" outlineLevel="0" collapsed="false">
      <c r="A63" s="8" t="s">
        <v>354</v>
      </c>
      <c r="B63" s="71" t="str">
        <f aca="false">UPPER(INDEX(Analítico!$A$13:$P$1430,MATCH($A63,Analítico!$A$13:$A$1430,0),2))</f>
        <v>PLACA DE SINALIZAÇÃO - TIPO 6 - 272MM </v>
      </c>
      <c r="C63" s="72" t="str">
        <f aca="false">INDEX(Analítico!$A$13:$P$1430,MATCH($A63,Analítico!$A$13:$A$1430,0),4)</f>
        <v>UN </v>
      </c>
      <c r="D63" s="74" t="n">
        <v>1</v>
      </c>
      <c r="E63" s="73" t="n">
        <f aca="false">(INDEX(Analítico!$A$13:$P$1430,MATCH($A63,Analítico!$A$13:$A$1430,0),15))*(1+$J$9)</f>
        <v>28.5337216242556</v>
      </c>
      <c r="F63" s="73" t="n">
        <f aca="false">TRUNC(E63*D63,2)</f>
        <v>28.53</v>
      </c>
      <c r="G63" s="73" t="n">
        <f aca="false">(INDEX(Analítico!$A$13:$P$1430,MATCH($A63,Analítico!$A$13:$A$1430,0),14))*(1+$J$9)</f>
        <v>1.43983237682729</v>
      </c>
      <c r="H63" s="73" t="n">
        <f aca="false">TRUNC(G63*D63,2)</f>
        <v>1.43</v>
      </c>
      <c r="I63" s="73" t="n">
        <f aca="false">SUM(E63,G63)</f>
        <v>29.9735540010828</v>
      </c>
      <c r="J63" s="73" t="n">
        <f aca="false">SUM(F63,H63)</f>
        <v>29.96</v>
      </c>
    </row>
    <row r="64" s="3" customFormat="true" ht="13.4" hidden="false" customHeight="true" outlineLevel="0" collapsed="false">
      <c r="A64" s="8" t="s">
        <v>356</v>
      </c>
      <c r="B64" s="71" t="str">
        <f aca="false">UPPER(INDEX(Analítico!$A$13:$P$1430,MATCH($A64,Analítico!$A$13:$A$1430,0),2))</f>
        <v>PLACA DE SINALIZAÇÃO - TIPO 9 - 204MM </v>
      </c>
      <c r="C64" s="72" t="str">
        <f aca="false">INDEX(Analítico!$A$13:$P$1430,MATCH($A64,Analítico!$A$13:$A$1430,0),4)</f>
        <v>UN </v>
      </c>
      <c r="D64" s="74" t="n">
        <v>1</v>
      </c>
      <c r="E64" s="73" t="n">
        <f aca="false">(INDEX(Analítico!$A$13:$P$1430,MATCH($A64,Analítico!$A$13:$A$1430,0),15))*(1+$J$9)</f>
        <v>28.5337216242556</v>
      </c>
      <c r="F64" s="73" t="n">
        <f aca="false">TRUNC(E64*D64,2)</f>
        <v>28.53</v>
      </c>
      <c r="G64" s="73" t="n">
        <f aca="false">(INDEX(Analítico!$A$13:$P$1430,MATCH($A64,Analítico!$A$13:$A$1430,0),14))*(1+$J$9)</f>
        <v>1.43983237682729</v>
      </c>
      <c r="H64" s="73" t="n">
        <f aca="false">TRUNC(G64*D64,2)</f>
        <v>1.43</v>
      </c>
      <c r="I64" s="73" t="n">
        <f aca="false">SUM(E64,G64)</f>
        <v>29.9735540010828</v>
      </c>
      <c r="J64" s="73" t="n">
        <f aca="false">SUM(F64,H64)</f>
        <v>29.96</v>
      </c>
    </row>
    <row r="65" s="3" customFormat="true" ht="13.4" hidden="false" customHeight="true" outlineLevel="0" collapsed="false">
      <c r="A65" s="8" t="s">
        <v>358</v>
      </c>
      <c r="B65" s="71" t="str">
        <f aca="false">UPPER(INDEX(Analítico!$A$13:$P$1430,MATCH($A65,Analítico!$A$13:$A$1430,0),2))</f>
        <v>PLACA DE SINALIZAÇÃO - TIPO 14 - 252X126MM </v>
      </c>
      <c r="C65" s="72" t="str">
        <f aca="false">INDEX(Analítico!$A$13:$P$1430,MATCH($A65,Analítico!$A$13:$A$1430,0),4)</f>
        <v>UN </v>
      </c>
      <c r="D65" s="74" t="n">
        <v>5</v>
      </c>
      <c r="E65" s="73" t="n">
        <f aca="false">(INDEX(Analítico!$A$13:$P$1430,MATCH($A65,Analítico!$A$13:$A$1430,0),15))*(1+$J$9)</f>
        <v>41.0540031618841</v>
      </c>
      <c r="F65" s="73" t="n">
        <f aca="false">TRUNC(E65*D65,2)</f>
        <v>205.27</v>
      </c>
      <c r="G65" s="73" t="n">
        <f aca="false">(INDEX(Analítico!$A$13:$P$1430,MATCH($A65,Analítico!$A$13:$A$1430,0),14))*(1+$J$9)</f>
        <v>1.43983237682729</v>
      </c>
      <c r="H65" s="73" t="n">
        <f aca="false">TRUNC(G65*D65,2)</f>
        <v>7.19</v>
      </c>
      <c r="I65" s="73" t="n">
        <f aca="false">SUM(E65,G65)</f>
        <v>42.4938355387114</v>
      </c>
      <c r="J65" s="73" t="n">
        <f aca="false">SUM(F65,H65)</f>
        <v>212.46</v>
      </c>
    </row>
    <row r="66" s="3" customFormat="true" ht="13.4" hidden="false" customHeight="true" outlineLevel="0" collapsed="false">
      <c r="A66" s="8" t="s">
        <v>360</v>
      </c>
      <c r="B66" s="71" t="str">
        <f aca="false">UPPER(INDEX(Analítico!$A$13:$P$1430,MATCH($A66,Analítico!$A$13:$A$1430,0),2))</f>
        <v>PLACA DE SINALIZAÇÃO - TIPO 16A - 252X126MM </v>
      </c>
      <c r="C66" s="72" t="str">
        <f aca="false">INDEX(Analítico!$A$13:$P$1430,MATCH($A66,Analítico!$A$13:$A$1430,0),4)</f>
        <v>UN </v>
      </c>
      <c r="D66" s="74" t="n">
        <v>8</v>
      </c>
      <c r="E66" s="73" t="n">
        <f aca="false">(INDEX(Analítico!$A$13:$P$1430,MATCH($A66,Analítico!$A$13:$A$1430,0),15))*(1+$J$9)</f>
        <v>41.0540031618841</v>
      </c>
      <c r="F66" s="73" t="n">
        <f aca="false">TRUNC(E66*D66,2)</f>
        <v>328.43</v>
      </c>
      <c r="G66" s="73" t="n">
        <f aca="false">(INDEX(Analítico!$A$13:$P$1430,MATCH($A66,Analítico!$A$13:$A$1430,0),14))*(1+$J$9)</f>
        <v>1.43983237682729</v>
      </c>
      <c r="H66" s="73" t="n">
        <f aca="false">TRUNC(G66*D66,2)</f>
        <v>11.51</v>
      </c>
      <c r="I66" s="73" t="n">
        <f aca="false">SUM(E66,G66)</f>
        <v>42.4938355387114</v>
      </c>
      <c r="J66" s="73" t="n">
        <f aca="false">SUM(F66,H66)</f>
        <v>339.94</v>
      </c>
    </row>
    <row r="67" s="3" customFormat="true" ht="13.4" hidden="false" customHeight="true" outlineLevel="0" collapsed="false">
      <c r="A67" s="8" t="s">
        <v>362</v>
      </c>
      <c r="B67" s="71" t="str">
        <f aca="false">UPPER(INDEX(Analítico!$A$13:$P$1430,MATCH($A67,Analítico!$A$13:$A$1430,0),2))</f>
        <v>PLACA DE SINALIZAÇÃO - TIPO 16B - 252X126MM </v>
      </c>
      <c r="C67" s="72" t="str">
        <f aca="false">INDEX(Analítico!$A$13:$P$1430,MATCH($A67,Analítico!$A$13:$A$1430,0),4)</f>
        <v>UN </v>
      </c>
      <c r="D67" s="74" t="n">
        <v>1</v>
      </c>
      <c r="E67" s="73" t="n">
        <f aca="false">(INDEX(Analítico!$A$13:$P$1430,MATCH($A67,Analítico!$A$13:$A$1430,0),15))*(1+$J$9)</f>
        <v>41.0540031618841</v>
      </c>
      <c r="F67" s="73" t="n">
        <f aca="false">TRUNC(E67*D67,2)</f>
        <v>41.05</v>
      </c>
      <c r="G67" s="73" t="n">
        <f aca="false">(INDEX(Analítico!$A$13:$P$1430,MATCH($A67,Analítico!$A$13:$A$1430,0),14))*(1+$J$9)</f>
        <v>1.43983237682729</v>
      </c>
      <c r="H67" s="73" t="n">
        <f aca="false">TRUNC(G67*D67,2)</f>
        <v>1.43</v>
      </c>
      <c r="I67" s="73" t="n">
        <f aca="false">SUM(E67,G67)</f>
        <v>42.4938355387114</v>
      </c>
      <c r="J67" s="73" t="n">
        <f aca="false">SUM(F67,H67)</f>
        <v>42.48</v>
      </c>
    </row>
    <row r="68" s="3" customFormat="true" ht="13.4" hidden="false" customHeight="true" outlineLevel="0" collapsed="false">
      <c r="A68" s="8" t="s">
        <v>364</v>
      </c>
      <c r="B68" s="71" t="str">
        <f aca="false">UPPER(INDEX(Analítico!$A$13:$P$1430,MATCH($A68,Analítico!$A$13:$A$1430,0),2))</f>
        <v>PLACA DE SINALIZAÇÃO - TIPO 16C - 252X126MM </v>
      </c>
      <c r="C68" s="72" t="str">
        <f aca="false">INDEX(Analítico!$A$13:$P$1430,MATCH($A68,Analítico!$A$13:$A$1430,0),4)</f>
        <v>UN </v>
      </c>
      <c r="D68" s="74" t="n">
        <v>2</v>
      </c>
      <c r="E68" s="73" t="n">
        <f aca="false">(INDEX(Analítico!$A$13:$P$1430,MATCH($A68,Analítico!$A$13:$A$1430,0),15))*(1+$J$9)</f>
        <v>41.0540031618841</v>
      </c>
      <c r="F68" s="73" t="n">
        <f aca="false">TRUNC(E68*D68,2)</f>
        <v>82.1</v>
      </c>
      <c r="G68" s="73" t="n">
        <f aca="false">(INDEX(Analítico!$A$13:$P$1430,MATCH($A68,Analítico!$A$13:$A$1430,0),14))*(1+$J$9)</f>
        <v>1.43983237682729</v>
      </c>
      <c r="H68" s="73" t="n">
        <f aca="false">TRUNC(G68*D68,2)</f>
        <v>2.87</v>
      </c>
      <c r="I68" s="73" t="n">
        <f aca="false">SUM(E68,G68)</f>
        <v>42.4938355387114</v>
      </c>
      <c r="J68" s="73" t="n">
        <f aca="false">SUM(F68,H68)</f>
        <v>84.97</v>
      </c>
    </row>
    <row r="69" s="3" customFormat="true" ht="13.4" hidden="false" customHeight="true" outlineLevel="0" collapsed="false">
      <c r="A69" s="8" t="s">
        <v>366</v>
      </c>
      <c r="B69" s="71" t="str">
        <f aca="false">UPPER(INDEX(Analítico!$A$13:$P$1430,MATCH($A69,Analítico!$A$13:$A$1430,0),2))</f>
        <v>PLACA DE SINALIZAÇÃO - TIPO 17A - 252X126MM </v>
      </c>
      <c r="C69" s="72" t="str">
        <f aca="false">INDEX(Analítico!$A$13:$P$1430,MATCH($A69,Analítico!$A$13:$A$1430,0),4)</f>
        <v>UN </v>
      </c>
      <c r="D69" s="74" t="n">
        <v>3</v>
      </c>
      <c r="E69" s="73" t="n">
        <f aca="false">(INDEX(Analítico!$A$13:$P$1430,MATCH($A69,Analítico!$A$13:$A$1430,0),15))*(1+$J$9)</f>
        <v>41.0540031618841</v>
      </c>
      <c r="F69" s="73" t="n">
        <f aca="false">TRUNC(E69*D69,2)</f>
        <v>123.16</v>
      </c>
      <c r="G69" s="73" t="n">
        <f aca="false">(INDEX(Analítico!$A$13:$P$1430,MATCH($A69,Analítico!$A$13:$A$1430,0),14))*(1+$J$9)</f>
        <v>1.43983237682729</v>
      </c>
      <c r="H69" s="73" t="n">
        <f aca="false">TRUNC(G69*D69,2)</f>
        <v>4.31</v>
      </c>
      <c r="I69" s="73" t="n">
        <f aca="false">SUM(E69,G69)</f>
        <v>42.4938355387114</v>
      </c>
      <c r="J69" s="73" t="n">
        <f aca="false">SUM(F69,H69)</f>
        <v>127.47</v>
      </c>
    </row>
    <row r="70" s="3" customFormat="true" ht="13.4" hidden="false" customHeight="true" outlineLevel="0" collapsed="false">
      <c r="A70" s="8" t="s">
        <v>368</v>
      </c>
      <c r="B70" s="71" t="str">
        <f aca="false">UPPER(INDEX(Analítico!$A$13:$P$1430,MATCH($A70,Analítico!$A$13:$A$1430,0),2))</f>
        <v>PLACA DE SINALIZAÇÃO - TIPO 17B - 252X126MM </v>
      </c>
      <c r="C70" s="72" t="str">
        <f aca="false">INDEX(Analítico!$A$13:$P$1430,MATCH($A70,Analítico!$A$13:$A$1430,0),4)</f>
        <v>UN </v>
      </c>
      <c r="D70" s="74" t="n">
        <v>9</v>
      </c>
      <c r="E70" s="73" t="n">
        <f aca="false">(INDEX(Analítico!$A$13:$P$1430,MATCH($A70,Analítico!$A$13:$A$1430,0),15))*(1+$J$9)</f>
        <v>41.0540031618841</v>
      </c>
      <c r="F70" s="73" t="n">
        <f aca="false">TRUNC(E70*D70,2)</f>
        <v>369.48</v>
      </c>
      <c r="G70" s="73" t="n">
        <f aca="false">(INDEX(Analítico!$A$13:$P$1430,MATCH($A70,Analítico!$A$13:$A$1430,0),14))*(1+$J$9)</f>
        <v>1.43983237682729</v>
      </c>
      <c r="H70" s="73" t="n">
        <f aca="false">TRUNC(G70*D70,2)</f>
        <v>12.95</v>
      </c>
      <c r="I70" s="73" t="n">
        <f aca="false">SUM(E70,G70)</f>
        <v>42.4938355387114</v>
      </c>
      <c r="J70" s="73" t="n">
        <f aca="false">SUM(F70,H70)</f>
        <v>382.43</v>
      </c>
    </row>
    <row r="71" s="3" customFormat="true" ht="13.4" hidden="false" customHeight="true" outlineLevel="0" collapsed="false">
      <c r="A71" s="8" t="s">
        <v>370</v>
      </c>
      <c r="B71" s="71" t="str">
        <f aca="false">UPPER(INDEX(Analítico!$A$13:$P$1430,MATCH($A71,Analítico!$A$13:$A$1430,0),2))</f>
        <v>PLACA DE SINALIZAÇÃO - TIPO 17C - 252X126MM </v>
      </c>
      <c r="C71" s="72" t="str">
        <f aca="false">INDEX(Analítico!$A$13:$P$1430,MATCH($A71,Analítico!$A$13:$A$1430,0),4)</f>
        <v>UN </v>
      </c>
      <c r="D71" s="74" t="n">
        <v>8</v>
      </c>
      <c r="E71" s="73" t="n">
        <f aca="false">(INDEX(Analítico!$A$13:$P$1430,MATCH($A71,Analítico!$A$13:$A$1430,0),15))*(1+$J$9)</f>
        <v>41.0540031618841</v>
      </c>
      <c r="F71" s="73" t="n">
        <f aca="false">TRUNC(E71*D71,2)</f>
        <v>328.43</v>
      </c>
      <c r="G71" s="73" t="n">
        <f aca="false">(INDEX(Analítico!$A$13:$P$1430,MATCH($A71,Analítico!$A$13:$A$1430,0),14))*(1+$J$9)</f>
        <v>1.43983237682729</v>
      </c>
      <c r="H71" s="73" t="n">
        <f aca="false">TRUNC(G71*D71,2)</f>
        <v>11.51</v>
      </c>
      <c r="I71" s="73" t="n">
        <f aca="false">SUM(E71,G71)</f>
        <v>42.4938355387114</v>
      </c>
      <c r="J71" s="73" t="n">
        <f aca="false">SUM(F71,H71)</f>
        <v>339.94</v>
      </c>
    </row>
    <row r="72" s="3" customFormat="true" ht="13.4" hidden="false" customHeight="true" outlineLevel="0" collapsed="false">
      <c r="A72" s="8" t="s">
        <v>372</v>
      </c>
      <c r="B72" s="71" t="str">
        <f aca="false">UPPER(INDEX(Analítico!$A$13:$P$1430,MATCH($A72,Analítico!$A$13:$A$1430,0),2))</f>
        <v>PLACA DE SINALIZAÇÃO - TIPO 19 - 252X126MM </v>
      </c>
      <c r="C72" s="72" t="str">
        <f aca="false">INDEX(Analítico!$A$13:$P$1430,MATCH($A72,Analítico!$A$13:$A$1430,0),4)</f>
        <v>UN </v>
      </c>
      <c r="D72" s="74" t="n">
        <v>2</v>
      </c>
      <c r="E72" s="73" t="n">
        <f aca="false">(INDEX(Analítico!$A$13:$P$1430,MATCH($A72,Analítico!$A$13:$A$1430,0),15))*(1+$J$9)</f>
        <v>34.7938623930699</v>
      </c>
      <c r="F72" s="73" t="n">
        <f aca="false">TRUNC(E72*D72,2)</f>
        <v>69.58</v>
      </c>
      <c r="G72" s="73" t="n">
        <f aca="false">(INDEX(Analítico!$A$13:$P$1430,MATCH($A72,Analítico!$A$13:$A$1430,0),14))*(1+$J$9)</f>
        <v>1.43983237682729</v>
      </c>
      <c r="H72" s="73" t="n">
        <f aca="false">TRUNC(G72*D72,2)</f>
        <v>2.87</v>
      </c>
      <c r="I72" s="73" t="n">
        <f aca="false">SUM(E72,G72)</f>
        <v>36.2336947698971</v>
      </c>
      <c r="J72" s="73" t="n">
        <f aca="false">SUM(F72,H72)</f>
        <v>72.45</v>
      </c>
    </row>
    <row r="73" s="3" customFormat="true" ht="13.4" hidden="false" customHeight="true" outlineLevel="0" collapsed="false">
      <c r="A73" s="8" t="s">
        <v>374</v>
      </c>
      <c r="B73" s="71" t="str">
        <f aca="false">UPPER(INDEX(Analítico!$A$13:$P$1430,MATCH($A73,Analítico!$A$13:$A$1430,0),2))</f>
        <v>PLACA DE SINALIZAÇÃO - TIPO 19 - 179X179MM </v>
      </c>
      <c r="C73" s="72" t="str">
        <f aca="false">INDEX(Analítico!$A$13:$P$1430,MATCH($A73,Analítico!$A$13:$A$1430,0),4)</f>
        <v>UN </v>
      </c>
      <c r="D73" s="74" t="n">
        <v>8</v>
      </c>
      <c r="E73" s="73" t="n">
        <f aca="false">(INDEX(Analítico!$A$13:$P$1430,MATCH($A73,Analítico!$A$13:$A$1430,0),15))*(1+$J$9)</f>
        <v>28.5337216242556</v>
      </c>
      <c r="F73" s="73" t="n">
        <f aca="false">TRUNC(E73*D73,2)</f>
        <v>228.26</v>
      </c>
      <c r="G73" s="73" t="n">
        <f aca="false">(INDEX(Analítico!$A$13:$P$1430,MATCH($A73,Analítico!$A$13:$A$1430,0),14))*(1+$J$9)</f>
        <v>1.43983237682729</v>
      </c>
      <c r="H73" s="73" t="n">
        <f aca="false">TRUNC(G73*D73,2)</f>
        <v>11.51</v>
      </c>
      <c r="I73" s="73" t="n">
        <f aca="false">SUM(E73,G73)</f>
        <v>29.9735540010828</v>
      </c>
      <c r="J73" s="73" t="n">
        <f aca="false">SUM(F73,H73)</f>
        <v>239.77</v>
      </c>
    </row>
    <row r="74" s="3" customFormat="true" ht="13.4" hidden="false" customHeight="true" outlineLevel="0" collapsed="false">
      <c r="A74" s="8" t="s">
        <v>376</v>
      </c>
      <c r="B74" s="71" t="str">
        <f aca="false">UPPER(INDEX(Analítico!$A$13:$P$1430,MATCH($A74,Analítico!$A$13:$A$1430,0),2))</f>
        <v>PLACA DE SINALIZAÇÃO - TIPO 20 - 179X179MM </v>
      </c>
      <c r="C74" s="72" t="str">
        <f aca="false">INDEX(Analítico!$A$13:$P$1430,MATCH($A74,Analítico!$A$13:$A$1430,0),4)</f>
        <v>UN </v>
      </c>
      <c r="D74" s="74" t="n">
        <v>8</v>
      </c>
      <c r="E74" s="73" t="n">
        <f aca="false">(INDEX(Analítico!$A$13:$P$1430,MATCH($A74,Analítico!$A$13:$A$1430,0),15))*(1+$J$9)</f>
        <v>28.5337216242556</v>
      </c>
      <c r="F74" s="73" t="n">
        <f aca="false">TRUNC(E74*D74,2)</f>
        <v>228.26</v>
      </c>
      <c r="G74" s="73" t="n">
        <f aca="false">(INDEX(Analítico!$A$13:$P$1430,MATCH($A74,Analítico!$A$13:$A$1430,0),14))*(1+$J$9)</f>
        <v>1.43983237682729</v>
      </c>
      <c r="H74" s="73" t="n">
        <f aca="false">TRUNC(G74*D74,2)</f>
        <v>11.51</v>
      </c>
      <c r="I74" s="73" t="n">
        <f aca="false">SUM(E74,G74)</f>
        <v>29.9735540010828</v>
      </c>
      <c r="J74" s="73" t="n">
        <f aca="false">SUM(F74,H74)</f>
        <v>239.77</v>
      </c>
    </row>
    <row r="75" s="3" customFormat="true" ht="13.4" hidden="false" customHeight="true" outlineLevel="0" collapsed="false">
      <c r="A75" s="8" t="s">
        <v>378</v>
      </c>
      <c r="B75" s="71" t="str">
        <f aca="false">UPPER(INDEX(Analítico!$A$13:$P$1430,MATCH($A75,Analítico!$A$13:$A$1430,0),2))</f>
        <v>PLACA DE SINALIZAÇÃO - TIPO 21A - 179X179MM </v>
      </c>
      <c r="C75" s="72" t="str">
        <f aca="false">INDEX(Analítico!$A$13:$P$1430,MATCH($A75,Analítico!$A$13:$A$1430,0),4)</f>
        <v>UN </v>
      </c>
      <c r="D75" s="74" t="n">
        <v>8</v>
      </c>
      <c r="E75" s="73" t="n">
        <f aca="false">(INDEX(Analítico!$A$13:$P$1430,MATCH($A75,Analítico!$A$13:$A$1430,0),15))*(1+$J$9)</f>
        <v>28.5337216242556</v>
      </c>
      <c r="F75" s="73" t="n">
        <f aca="false">TRUNC(E75*D75,2)</f>
        <v>228.26</v>
      </c>
      <c r="G75" s="73" t="n">
        <f aca="false">(INDEX(Analítico!$A$13:$P$1430,MATCH($A75,Analítico!$A$13:$A$1430,0),14))*(1+$J$9)</f>
        <v>1.43983237682729</v>
      </c>
      <c r="H75" s="73" t="n">
        <f aca="false">TRUNC(G75*D75,2)</f>
        <v>11.51</v>
      </c>
      <c r="I75" s="73" t="n">
        <f aca="false">SUM(E75,G75)</f>
        <v>29.9735540010828</v>
      </c>
      <c r="J75" s="73" t="n">
        <f aca="false">SUM(F75,H75)</f>
        <v>239.77</v>
      </c>
    </row>
    <row r="76" s="3" customFormat="true" ht="13.4" hidden="false" customHeight="true" outlineLevel="0" collapsed="false">
      <c r="A76" s="8" t="s">
        <v>380</v>
      </c>
      <c r="B76" s="71" t="str">
        <f aca="false">UPPER(INDEX(Analítico!$A$13:$P$1430,MATCH($A76,Analítico!$A$13:$A$1430,0),2))</f>
        <v>PLACA DE SINALIZAÇÃO - TIPO 23 - 224X224MM </v>
      </c>
      <c r="C76" s="72" t="str">
        <f aca="false">INDEX(Analítico!$A$13:$P$1430,MATCH($A76,Analítico!$A$13:$A$1430,0),4)</f>
        <v>UN </v>
      </c>
      <c r="D76" s="74" t="n">
        <v>19</v>
      </c>
      <c r="E76" s="73" t="n">
        <f aca="false">(INDEX(Analítico!$A$13:$P$1430,MATCH($A76,Analítico!$A$13:$A$1430,0),15))*(1+$J$9)</f>
        <v>28.5337216242556</v>
      </c>
      <c r="F76" s="73" t="n">
        <f aca="false">TRUNC(E76*D76,2)</f>
        <v>542.14</v>
      </c>
      <c r="G76" s="73" t="n">
        <f aca="false">(INDEX(Analítico!$A$13:$P$1430,MATCH($A76,Analítico!$A$13:$A$1430,0),14))*(1+$J$9)</f>
        <v>1.43983237682729</v>
      </c>
      <c r="H76" s="73" t="n">
        <f aca="false">TRUNC(G76*D76,2)</f>
        <v>27.35</v>
      </c>
      <c r="I76" s="73" t="n">
        <f aca="false">SUM(E76,G76)</f>
        <v>29.9735540010828</v>
      </c>
      <c r="J76" s="73" t="n">
        <f aca="false">SUM(F76,H76)</f>
        <v>569.49</v>
      </c>
    </row>
    <row r="77" s="3" customFormat="true" ht="13.4" hidden="false" customHeight="true" outlineLevel="0" collapsed="false">
      <c r="A77" s="8" t="s">
        <v>382</v>
      </c>
      <c r="B77" s="71" t="str">
        <f aca="false">UPPER(INDEX(Analítico!$A$13:$P$1430,MATCH($A77,Analítico!$A$13:$A$1430,0),2))</f>
        <v>PLACA DE SINALIZAÇÃO - TIPO 23 - 358X358MM </v>
      </c>
      <c r="C77" s="72" t="str">
        <f aca="false">INDEX(Analítico!$A$13:$P$1430,MATCH($A77,Analítico!$A$13:$A$1430,0),4)</f>
        <v>UN </v>
      </c>
      <c r="D77" s="74" t="n">
        <v>8</v>
      </c>
      <c r="E77" s="73" t="n">
        <f aca="false">(INDEX(Analítico!$A$13:$P$1430,MATCH($A77,Analítico!$A$13:$A$1430,0),15))*(1+$J$9)</f>
        <v>34.7938623930699</v>
      </c>
      <c r="F77" s="73" t="n">
        <f aca="false">TRUNC(E77*D77,2)</f>
        <v>278.35</v>
      </c>
      <c r="G77" s="73" t="n">
        <f aca="false">(INDEX(Analítico!$A$13:$P$1430,MATCH($A77,Analítico!$A$13:$A$1430,0),14))*(1+$J$9)</f>
        <v>1.43983237682729</v>
      </c>
      <c r="H77" s="73" t="n">
        <f aca="false">TRUNC(G77*D77,2)</f>
        <v>11.51</v>
      </c>
      <c r="I77" s="73" t="n">
        <f aca="false">SUM(E77,G77)</f>
        <v>36.2336947698971</v>
      </c>
      <c r="J77" s="73" t="n">
        <f aca="false">SUM(F77,H77)</f>
        <v>289.86</v>
      </c>
    </row>
    <row r="78" s="3" customFormat="true" ht="13.4" hidden="false" customHeight="true" outlineLevel="0" collapsed="false">
      <c r="A78" s="8" t="s">
        <v>384</v>
      </c>
      <c r="B78" s="71" t="str">
        <f aca="false">UPPER(INDEX(Analítico!$A$13:$P$1430,MATCH($A78,Analítico!$A$13:$A$1430,0),2))</f>
        <v>PLACA DE SINALIZAÇÃO - TIPO 25 - 224X224MM </v>
      </c>
      <c r="C78" s="72" t="str">
        <f aca="false">INDEX(Analítico!$A$13:$P$1430,MATCH($A78,Analítico!$A$13:$A$1430,0),4)</f>
        <v>UN </v>
      </c>
      <c r="D78" s="74" t="n">
        <v>8</v>
      </c>
      <c r="E78" s="73" t="n">
        <f aca="false">(INDEX(Analítico!$A$13:$P$1430,MATCH($A78,Analítico!$A$13:$A$1430,0),15))*(1+$J$9)</f>
        <v>34.7938623930699</v>
      </c>
      <c r="F78" s="73" t="n">
        <f aca="false">TRUNC(E78*D78,2)</f>
        <v>278.35</v>
      </c>
      <c r="G78" s="73" t="n">
        <f aca="false">(INDEX(Analítico!$A$13:$P$1430,MATCH($A78,Analítico!$A$13:$A$1430,0),14))*(1+$J$9)</f>
        <v>1.43983237682729</v>
      </c>
      <c r="H78" s="73" t="n">
        <f aca="false">TRUNC(G78*D78,2)</f>
        <v>11.51</v>
      </c>
      <c r="I78" s="73" t="n">
        <f aca="false">SUM(E78,G78)</f>
        <v>36.2336947698971</v>
      </c>
      <c r="J78" s="73" t="n">
        <f aca="false">SUM(F78,H78)</f>
        <v>289.86</v>
      </c>
    </row>
    <row r="79" s="3" customFormat="true" ht="13.4" hidden="false" customHeight="true" outlineLevel="0" collapsed="false">
      <c r="A79" s="8" t="s">
        <v>386</v>
      </c>
      <c r="B79" s="71" t="str">
        <f aca="false">UPPER(INDEX(Analítico!$A$13:$P$1430,MATCH($A79,Analítico!$A$13:$A$1430,0),2))</f>
        <v>PLACA DE SINALIZAÇÃO - TIPO 30 - 395X158MM </v>
      </c>
      <c r="C79" s="72" t="str">
        <f aca="false">INDEX(Analítico!$A$13:$P$1430,MATCH($A79,Analítico!$A$13:$A$1430,0),4)</f>
        <v>UN </v>
      </c>
      <c r="D79" s="74" t="n">
        <v>7</v>
      </c>
      <c r="E79" s="73" t="n">
        <f aca="false">(INDEX(Analítico!$A$13:$P$1430,MATCH($A79,Analítico!$A$13:$A$1430,0),15))*(1+$J$9)</f>
        <v>41.0540031618841</v>
      </c>
      <c r="F79" s="73" t="n">
        <f aca="false">TRUNC(E79*D79,2)</f>
        <v>287.37</v>
      </c>
      <c r="G79" s="73" t="n">
        <f aca="false">(INDEX(Analítico!$A$13:$P$1430,MATCH($A79,Analítico!$A$13:$A$1430,0),14))*(1+$J$9)</f>
        <v>1.43983237682729</v>
      </c>
      <c r="H79" s="73" t="n">
        <f aca="false">TRUNC(G79*D79,2)</f>
        <v>10.07</v>
      </c>
      <c r="I79" s="73" t="n">
        <f aca="false">SUM(E79,G79)</f>
        <v>42.4938355387114</v>
      </c>
      <c r="J79" s="73" t="n">
        <f aca="false">SUM(F79,H79)</f>
        <v>297.44</v>
      </c>
    </row>
    <row r="80" s="3" customFormat="true" ht="13.4" hidden="false" customHeight="true" outlineLevel="0" collapsed="false">
      <c r="A80" s="8" t="s">
        <v>388</v>
      </c>
      <c r="B80" s="71" t="str">
        <f aca="false">UPPER(INDEX(Analítico!$A$13:$P$1430,MATCH($A80,Analítico!$A$13:$A$1430,0),2))</f>
        <v>SUPORTE EM CORRENTE PARA FIXAÇÃO DE PLACAS NO TETO </v>
      </c>
      <c r="C80" s="72" t="str">
        <f aca="false">INDEX(Analítico!$A$13:$P$1430,MATCH($A80,Analítico!$A$13:$A$1430,0),4)</f>
        <v>UN </v>
      </c>
      <c r="D80" s="74" t="n">
        <v>11</v>
      </c>
      <c r="E80" s="73" t="n">
        <f aca="false">(INDEX(Analítico!$A$13:$P$1430,MATCH($A80,Analítico!$A$13:$A$1430,0),15))*(1+$J$9)</f>
        <v>19.3062741310233</v>
      </c>
      <c r="F80" s="73" t="n">
        <f aca="false">TRUNC(E80*D80,2)</f>
        <v>212.36</v>
      </c>
      <c r="G80" s="73" t="n">
        <f aca="false">(INDEX(Analítico!$A$13:$P$1430,MATCH($A80,Analítico!$A$13:$A$1430,0),14))*(1+$J$9)</f>
        <v>3.85624671358961</v>
      </c>
      <c r="H80" s="73" t="n">
        <f aca="false">TRUNC(G80*D80,2)</f>
        <v>42.41</v>
      </c>
      <c r="I80" s="73" t="n">
        <f aca="false">SUM(E80,G80)</f>
        <v>23.1625208446129</v>
      </c>
      <c r="J80" s="73" t="n">
        <f aca="false">SUM(F80,H80)</f>
        <v>254.77</v>
      </c>
    </row>
    <row r="81" s="3" customFormat="true" ht="12.75" hidden="false" customHeight="true" outlineLevel="0" collapsed="false">
      <c r="A81" s="70" t="s">
        <v>486</v>
      </c>
      <c r="B81" s="70" t="s">
        <v>391</v>
      </c>
      <c r="C81" s="70"/>
      <c r="D81" s="70"/>
      <c r="E81" s="70"/>
      <c r="F81" s="70"/>
      <c r="G81" s="70"/>
      <c r="H81" s="70"/>
      <c r="I81" s="70"/>
      <c r="J81" s="70"/>
    </row>
    <row r="82" s="3" customFormat="true" ht="25.35" hidden="false" customHeight="true" outlineLevel="0" collapsed="false">
      <c r="A82" s="8" t="s">
        <v>392</v>
      </c>
      <c r="B82" s="71" t="str">
        <f aca="false">UPPER(INDEX(Analítico!$A$13:$P$1430,MATCH($A82,Analítico!$A$13:$A$1430,0),2))</f>
        <v>SINALIZAÇÃO DE ELEMENTO TRANSLÚCIDO COM FITA ADESIVA ZEBRADA, LARGURA 50 MM </v>
      </c>
      <c r="C82" s="72" t="str">
        <f aca="false">INDEX(Analítico!$A$13:$P$1430,MATCH($A82,Analítico!$A$13:$A$1430,0),4)</f>
        <v>M </v>
      </c>
      <c r="D82" s="74" t="n">
        <v>14</v>
      </c>
      <c r="E82" s="73" t="n">
        <f aca="false">(INDEX(Analítico!$A$13:$P$1430,MATCH($A82,Analítico!$A$13:$A$1430,0),15))*(1+$J$9)</f>
        <v>1.25202815376286</v>
      </c>
      <c r="F82" s="73" t="n">
        <f aca="false">TRUNC(E82*D82,2)</f>
        <v>17.52</v>
      </c>
      <c r="G82" s="73" t="n">
        <f aca="false">(INDEX(Analítico!$A$13:$P$1430,MATCH($A82,Analítico!$A$13:$A$1430,0),14))*(1+$J$9)</f>
        <v>0.964061678397401</v>
      </c>
      <c r="H82" s="73" t="n">
        <f aca="false">TRUNC(G82*D82,2)</f>
        <v>13.49</v>
      </c>
      <c r="I82" s="73" t="n">
        <f aca="false">SUM(E82,G82)</f>
        <v>2.21608983216026</v>
      </c>
      <c r="J82" s="73" t="n">
        <f aca="false">SUM(F82,H82)</f>
        <v>31.01</v>
      </c>
    </row>
    <row r="83" s="3" customFormat="true" ht="25.35" hidden="false" customHeight="true" outlineLevel="0" collapsed="false">
      <c r="A83" s="8" t="s">
        <v>394</v>
      </c>
      <c r="B83" s="71" t="str">
        <f aca="false">UPPER(INDEX(Analítico!$A$13:$P$1430,MATCH($A83,Analítico!$A$13:$A$1430,0),2))</f>
        <v>SINALIZAÇÃO DE OBSTÁCULO COM FITA ADESIVA ZEBRADA, LARGURA 200 MM </v>
      </c>
      <c r="C83" s="72" t="str">
        <f aca="false">INDEX(Analítico!$A$13:$P$1430,MATCH($A83,Analítico!$A$13:$A$1430,0),4)</f>
        <v>UN </v>
      </c>
      <c r="D83" s="74" t="n">
        <v>1</v>
      </c>
      <c r="E83" s="73" t="n">
        <f aca="false">(INDEX(Analítico!$A$13:$P$1430,MATCH($A83,Analítico!$A$13:$A$1430,0),15))*(1+$J$9)</f>
        <v>67.6095203031944</v>
      </c>
      <c r="F83" s="73" t="n">
        <f aca="false">TRUNC(E83*D83,2)</f>
        <v>67.6</v>
      </c>
      <c r="G83" s="73" t="n">
        <f aca="false">(INDEX(Analítico!$A$13:$P$1430,MATCH($A83,Analítico!$A$13:$A$1430,0),14))*(1+$J$9)</f>
        <v>2.41641433676232</v>
      </c>
      <c r="H83" s="73" t="n">
        <f aca="false">TRUNC(G83*D83,2)</f>
        <v>2.41</v>
      </c>
      <c r="I83" s="73" t="n">
        <f aca="false">SUM(E83,G83)</f>
        <v>70.0259346399567</v>
      </c>
      <c r="J83" s="73" t="n">
        <f aca="false">SUM(F83,H83)</f>
        <v>70.01</v>
      </c>
    </row>
    <row r="84" s="3" customFormat="true" ht="25.35" hidden="false" customHeight="true" outlineLevel="0" collapsed="false">
      <c r="A84" s="8" t="s">
        <v>396</v>
      </c>
      <c r="B84" s="71" t="str">
        <f aca="false">UPPER(INDEX(Analítico!$A$13:$P$1430,MATCH($A84,Analítico!$A$13:$A$1430,0),2))</f>
        <v>SINALIZAÇÃO DE PISO/ÁREA DESOBSTRUÍDA (DET. 01) COM TINTA ACRILICA - 100 X 100 CM </v>
      </c>
      <c r="C84" s="72" t="str">
        <f aca="false">INDEX(Analítico!$A$13:$P$1430,MATCH($A84,Analítico!$A$13:$A$1430,0),4)</f>
        <v>UN </v>
      </c>
      <c r="D84" s="74" t="n">
        <v>10</v>
      </c>
      <c r="E84" s="73" t="n">
        <f aca="false">(INDEX(Analítico!$A$13:$P$1430,MATCH($A84,Analítico!$A$13:$A$1430,0),15))*(1+$J$9)</f>
        <v>3.60584108283703</v>
      </c>
      <c r="F84" s="73" t="n">
        <f aca="false">TRUNC(E84*D84,2)</f>
        <v>36.05</v>
      </c>
      <c r="G84" s="73" t="n">
        <f aca="false">(INDEX(Analítico!$A$13:$P$1430,MATCH($A84,Analítico!$A$13:$A$1430,0),14))*(1+$J$9)</f>
        <v>5.35868049810504</v>
      </c>
      <c r="H84" s="73" t="n">
        <f aca="false">TRUNC(G84*D84,2)</f>
        <v>53.58</v>
      </c>
      <c r="I84" s="73" t="n">
        <f aca="false">SUM(E84,G84)</f>
        <v>8.96452158094207</v>
      </c>
      <c r="J84" s="73" t="n">
        <f aca="false">SUM(F84,H84)</f>
        <v>89.63</v>
      </c>
    </row>
    <row r="85" s="3" customFormat="true" ht="13.4" hidden="false" customHeight="true" outlineLevel="0" collapsed="false">
      <c r="A85" s="8" t="s">
        <v>398</v>
      </c>
      <c r="B85" s="71" t="str">
        <f aca="false">UPPER(INDEX(Analítico!$A$13:$P$1430,MATCH($A85,Analítico!$A$13:$A$1430,0),2))</f>
        <v>FITA ANTIDERRAPANTE PARA ESCADA </v>
      </c>
      <c r="C85" s="72" t="str">
        <f aca="false">INDEX(Analítico!$A$13:$P$1430,MATCH($A85,Analítico!$A$13:$A$1430,0),4)</f>
        <v>M </v>
      </c>
      <c r="D85" s="74" t="n">
        <v>185</v>
      </c>
      <c r="E85" s="73" t="n">
        <f aca="false">(INDEX(Analítico!$A$13:$P$1430,MATCH($A85,Analítico!$A$13:$A$1430,0),15))*(1+$J$9)</f>
        <v>7.63737173795344</v>
      </c>
      <c r="F85" s="73" t="n">
        <f aca="false">TRUNC(E85*D85,2)</f>
        <v>1412.91</v>
      </c>
      <c r="G85" s="73" t="n">
        <f aca="false">(INDEX(Analítico!$A$13:$P$1430,MATCH($A85,Analítico!$A$13:$A$1430,0),14))*(1+$J$9)</f>
        <v>0.964061678397401</v>
      </c>
      <c r="H85" s="73" t="n">
        <f aca="false">TRUNC(G85*D85,2)</f>
        <v>178.35</v>
      </c>
      <c r="I85" s="73" t="n">
        <f aca="false">SUM(E85,G85)</f>
        <v>8.60143341635084</v>
      </c>
      <c r="J85" s="73" t="n">
        <f aca="false">SUM(F85,H85)</f>
        <v>1591.26</v>
      </c>
    </row>
    <row r="86" s="3" customFormat="true" ht="12.75" hidden="false" customHeight="true" outlineLevel="0" collapsed="false">
      <c r="A86" s="78" t="s">
        <v>480</v>
      </c>
      <c r="B86" s="78"/>
      <c r="C86" s="78"/>
      <c r="D86" s="78"/>
      <c r="E86" s="79" t="n">
        <f aca="false">SUM(F61:F85)</f>
        <v>5650.25</v>
      </c>
      <c r="F86" s="79"/>
      <c r="G86" s="79" t="n">
        <f aca="false">SUM(H61:H85)</f>
        <v>454.21</v>
      </c>
      <c r="H86" s="79"/>
      <c r="I86" s="79" t="n">
        <f aca="false">SUM(J61:J85)</f>
        <v>6104.46</v>
      </c>
      <c r="J86" s="79"/>
    </row>
    <row r="87" s="3" customFormat="true" ht="12.75" hidden="false" customHeight="true" outlineLevel="0" collapsed="false">
      <c r="A87" s="70" t="n">
        <v>4</v>
      </c>
      <c r="B87" s="70" t="s">
        <v>400</v>
      </c>
      <c r="C87" s="70"/>
      <c r="D87" s="70"/>
      <c r="E87" s="70"/>
      <c r="F87" s="70"/>
      <c r="G87" s="70"/>
      <c r="H87" s="70"/>
      <c r="I87" s="70"/>
      <c r="J87" s="70"/>
    </row>
    <row r="88" s="3" customFormat="true" ht="12.75" hidden="false" customHeight="true" outlineLevel="0" collapsed="false">
      <c r="A88" s="70" t="s">
        <v>487</v>
      </c>
      <c r="B88" s="70" t="s">
        <v>402</v>
      </c>
      <c r="C88" s="70"/>
      <c r="D88" s="70"/>
      <c r="E88" s="70"/>
      <c r="F88" s="70"/>
      <c r="G88" s="70"/>
      <c r="H88" s="70"/>
      <c r="I88" s="70"/>
      <c r="J88" s="70"/>
    </row>
    <row r="89" s="3" customFormat="true" ht="37.3" hidden="false" customHeight="true" outlineLevel="0" collapsed="false">
      <c r="A89" s="8" t="s">
        <v>403</v>
      </c>
      <c r="B89" s="71" t="str">
        <f aca="false">UPPER(INDEX(Analítico!$A$13:$P$1430,MATCH($A89,Analítico!$A$13:$A$1430,0),2))</f>
        <v>BOMBA CENTRÍFUGA DE INCÊNDIO, PRESSÃO 43 MCA, VAZÃO 24,5 M³/H, POT. 10,0 CV, CONEXÃO Ø 2 1/2 ", REF.: BPI-22 R/F 2 1/2" (162 MM), SCHNEIDER OU EQUIVALENTE </v>
      </c>
      <c r="C89" s="72" t="str">
        <f aca="false">INDEX(Analítico!$A$13:$P$1430,MATCH($A89,Analítico!$A$13:$A$1430,0),4)</f>
        <v>UN </v>
      </c>
      <c r="D89" s="74" t="n">
        <v>1</v>
      </c>
      <c r="E89" s="73" t="n">
        <f aca="false">(INDEX(Analítico!$A$13:$P$1430,MATCH($A89,Analítico!$A$13:$A$1430,0),15))*(1+$J$9)</f>
        <v>3010.01340474283</v>
      </c>
      <c r="F89" s="73" t="n">
        <f aca="false">TRUNC(E89*D89,2)</f>
        <v>3010.01</v>
      </c>
      <c r="G89" s="73" t="n">
        <f aca="false">(INDEX(Analítico!$A$13:$P$1430,MATCH($A89,Analítico!$A$13:$A$1430,0),14))*(1+$J$9)</f>
        <v>47.4268264645371</v>
      </c>
      <c r="H89" s="73" t="n">
        <f aca="false">TRUNC(G89*D89,2)</f>
        <v>47.42</v>
      </c>
      <c r="I89" s="73" t="n">
        <f aca="false">SUM(E89,G89)</f>
        <v>3057.44023120736</v>
      </c>
      <c r="J89" s="73" t="n">
        <f aca="false">SUM(F89,H89)</f>
        <v>3057.43</v>
      </c>
    </row>
    <row r="90" s="3" customFormat="true" ht="25.35" hidden="false" customHeight="true" outlineLevel="0" collapsed="false">
      <c r="A90" s="8" t="s">
        <v>405</v>
      </c>
      <c r="B90" s="71" t="str">
        <f aca="false">UPPER(INDEX(Analítico!$A$13:$P$1430,MATCH($A90,Analítico!$A$13:$A$1430,0),2))</f>
        <v>TUBO DE AÇO GALVANIZADO COM COSTURA 2.1/2" (65MM), INCLUSIVE CONEXOES- FORNECIMENTO E INSTALACAO </v>
      </c>
      <c r="C90" s="72" t="str">
        <f aca="false">INDEX(Analítico!$A$13:$P$1430,MATCH($A90,Analítico!$A$13:$A$1430,0),4)</f>
        <v>M </v>
      </c>
      <c r="D90" s="74" t="n">
        <v>12</v>
      </c>
      <c r="E90" s="73" t="n">
        <f aca="false">(INDEX(Analítico!$A$13:$P$1430,MATCH($A90,Analítico!$A$13:$A$1430,0),15))*(1+$J$9)</f>
        <v>91.6609811369789</v>
      </c>
      <c r="F90" s="73" t="n">
        <f aca="false">TRUNC(E90*D90,2)</f>
        <v>1099.93</v>
      </c>
      <c r="G90" s="73" t="n">
        <f aca="false">(INDEX(Analítico!$A$13:$P$1430,MATCH($A90,Analítico!$A$13:$A$1430,0),14))*(1+$J$9)</f>
        <v>42.6816397617759</v>
      </c>
      <c r="H90" s="73" t="n">
        <f aca="false">TRUNC(G90*D90,2)</f>
        <v>512.17</v>
      </c>
      <c r="I90" s="73" t="n">
        <f aca="false">SUM(E90,G90)</f>
        <v>134.342620898755</v>
      </c>
      <c r="J90" s="73" t="n">
        <f aca="false">SUM(F90,H90)</f>
        <v>1612.1</v>
      </c>
    </row>
    <row r="91" s="3" customFormat="true" ht="13.4" hidden="false" customHeight="true" outlineLevel="0" collapsed="false">
      <c r="A91" s="8" t="s">
        <v>407</v>
      </c>
      <c r="B91" s="71" t="str">
        <f aca="false">UPPER(INDEX(Analítico!$A$13:$P$1430,MATCH($A91,Analítico!$A$13:$A$1430,0),2))</f>
        <v>SUPORTE PARA TUBOS - Ø 2 1/2 " </v>
      </c>
      <c r="C91" s="72" t="str">
        <f aca="false">INDEX(Analítico!$A$13:$P$1430,MATCH($A91,Analítico!$A$13:$A$1430,0),4)</f>
        <v>UN </v>
      </c>
      <c r="D91" s="74" t="n">
        <v>5</v>
      </c>
      <c r="E91" s="73" t="n">
        <f aca="false">(INDEX(Analítico!$A$13:$P$1430,MATCH($A91,Analítico!$A$13:$A$1430,0),15))*(1+$J$9)</f>
        <v>7.3994863887385</v>
      </c>
      <c r="F91" s="73" t="n">
        <f aca="false">TRUNC(E91*D91,2)</f>
        <v>36.99</v>
      </c>
      <c r="G91" s="73" t="n">
        <f aca="false">(INDEX(Analítico!$A$13:$P$1430,MATCH($A91,Analítico!$A$13:$A$1430,0),14))*(1+$J$9)</f>
        <v>7.95037877639415</v>
      </c>
      <c r="H91" s="73" t="n">
        <f aca="false">TRUNC(G91*D91,2)</f>
        <v>39.75</v>
      </c>
      <c r="I91" s="73" t="n">
        <f aca="false">SUM(E91,G91)</f>
        <v>15.3498651651327</v>
      </c>
      <c r="J91" s="73" t="n">
        <f aca="false">SUM(F91,H91)</f>
        <v>76.74</v>
      </c>
    </row>
    <row r="92" s="3" customFormat="true" ht="25.35" hidden="false" customHeight="true" outlineLevel="0" collapsed="false">
      <c r="A92" s="8" t="s">
        <v>409</v>
      </c>
      <c r="B92" s="71" t="str">
        <f aca="false">UPPER(INDEX(Analítico!$A$13:$P$1430,MATCH($A92,Analítico!$A$13:$A$1430,0),2))</f>
        <v>PINTURA COM ESMALTE SINTÉTICO EM TUBULAÇÕES DE INCÊNDIO COM DUAS DEMÃOS, COM TRINCHAS NA COR VERMELHA </v>
      </c>
      <c r="C92" s="72" t="str">
        <f aca="false">INDEX(Analítico!$A$13:$P$1430,MATCH($A92,Analítico!$A$13:$A$1430,0),4)</f>
        <v>M </v>
      </c>
      <c r="D92" s="74" t="n">
        <v>9</v>
      </c>
      <c r="E92" s="73" t="n">
        <f aca="false">(INDEX(Analítico!$A$13:$P$1430,MATCH($A92,Analítico!$A$13:$A$1430,0),15))*(1+$J$9)</f>
        <v>5.44632246886844</v>
      </c>
      <c r="F92" s="73" t="n">
        <f aca="false">TRUNC(E92*D92,2)</f>
        <v>49.01</v>
      </c>
      <c r="G92" s="73" t="n">
        <f aca="false">(INDEX(Analítico!$A$13:$P$1430,MATCH($A92,Analítico!$A$13:$A$1430,0),14))*(1+$J$9)</f>
        <v>7.14908075798593</v>
      </c>
      <c r="H92" s="73" t="n">
        <f aca="false">TRUNC(G92*D92,2)</f>
        <v>64.34</v>
      </c>
      <c r="I92" s="73" t="n">
        <f aca="false">SUM(E92,G92)</f>
        <v>12.5954032268544</v>
      </c>
      <c r="J92" s="73" t="n">
        <f aca="false">SUM(F92,H92)</f>
        <v>113.35</v>
      </c>
    </row>
    <row r="93" s="3" customFormat="true" ht="49.25" hidden="false" customHeight="true" outlineLevel="0" collapsed="false">
      <c r="A93" s="8" t="s">
        <v>411</v>
      </c>
      <c r="B93" s="71" t="str">
        <f aca="false">UPPER(INDEX(Analítico!$A$13:$P$1430,MATCH($A93,Analítico!$A$13:$A$1430,0),2))</f>
        <v>ABRIGO PARA HIDRANTE, 90X60X17CM, COM REGISTRO GLOBO ANGULAR 45º 2.1/2, ADAPTADOR STORZ 2.1/2, MANGUEIRA DE INCÊNDIO 15M TIPO 2, REDUÇÃO 2.1/2X1.1/2" E ESGUICHO REGULÁVEL - FORNECIMENTO E INSTALAÇÃO </v>
      </c>
      <c r="C93" s="72" t="str">
        <f aca="false">INDEX(Analítico!$A$13:$P$1430,MATCH($A93,Analítico!$A$13:$A$1430,0),4)</f>
        <v>UN </v>
      </c>
      <c r="D93" s="74" t="n">
        <v>1</v>
      </c>
      <c r="E93" s="73" t="n">
        <f aca="false">(INDEX(Analítico!$A$13:$P$1430,MATCH($A93,Analítico!$A$13:$A$1430,0),15))*(1+$J$9)</f>
        <v>837.957402750406</v>
      </c>
      <c r="F93" s="73" t="n">
        <f aca="false">TRUNC(E93*D93,2)</f>
        <v>837.95</v>
      </c>
      <c r="G93" s="73" t="n">
        <f aca="false">(INDEX(Analítico!$A$13:$P$1430,MATCH($A93,Analítico!$A$13:$A$1430,0),14))*(1+$J$9)</f>
        <v>107.937347135896</v>
      </c>
      <c r="H93" s="73" t="n">
        <f aca="false">TRUNC(G93*D93,2)</f>
        <v>107.93</v>
      </c>
      <c r="I93" s="73" t="n">
        <f aca="false">SUM(E93,G93)</f>
        <v>945.894749886302</v>
      </c>
      <c r="J93" s="73" t="n">
        <f aca="false">SUM(F93,H93)</f>
        <v>945.88</v>
      </c>
    </row>
    <row r="94" s="3" customFormat="true" ht="25.35" hidden="false" customHeight="true" outlineLevel="0" collapsed="false">
      <c r="A94" s="8" t="s">
        <v>413</v>
      </c>
      <c r="B94" s="71" t="str">
        <f aca="false">UPPER(INDEX(Analítico!$A$13:$P$1430,MATCH($A94,Analítico!$A$13:$A$1430,0),2))</f>
        <v>SUBSTITUIÇÃO DE MANGUEIRA DE INCÊNDIO DO TIPO 1 PARA TIPO 2 (COMPRIMENTO 15 M) </v>
      </c>
      <c r="C94" s="72" t="str">
        <f aca="false">INDEX(Analítico!$A$13:$P$1430,MATCH($A94,Analítico!$A$13:$A$1430,0),4)</f>
        <v>UN </v>
      </c>
      <c r="D94" s="74" t="n">
        <v>10</v>
      </c>
      <c r="E94" s="73" t="n">
        <f aca="false">(INDEX(Analítico!$A$13:$P$1430,MATCH($A94,Analítico!$A$13:$A$1430,0),15))*(1+$J$9)</f>
        <v>388.128727666486</v>
      </c>
      <c r="F94" s="73" t="n">
        <f aca="false">TRUNC(E94*D94,2)</f>
        <v>3881.28</v>
      </c>
      <c r="G94" s="73" t="n">
        <f aca="false">(INDEX(Analítico!$A$13:$P$1430,MATCH($A94,Analítico!$A$13:$A$1430,0),14))*(1+$J$9)</f>
        <v>0.964061678397401</v>
      </c>
      <c r="H94" s="73" t="n">
        <f aca="false">TRUNC(G94*D94,2)</f>
        <v>9.64</v>
      </c>
      <c r="I94" s="73" t="n">
        <f aca="false">SUM(E94,G94)</f>
        <v>389.092789344884</v>
      </c>
      <c r="J94" s="73" t="n">
        <f aca="false">SUM(F94,H94)</f>
        <v>3890.92</v>
      </c>
    </row>
    <row r="95" s="3" customFormat="true" ht="13.4" hidden="false" customHeight="true" outlineLevel="0" collapsed="false">
      <c r="A95" s="8" t="s">
        <v>415</v>
      </c>
      <c r="B95" s="71" t="str">
        <f aca="false">UPPER(INDEX(Analítico!$A$13:$P$1430,MATCH($A95,Analítico!$A$13:$A$1430,0),2))</f>
        <v>SUBSTITUIÇÃO DE ESGUICHO COMPACTO PARA REGULÁVEL </v>
      </c>
      <c r="C95" s="72" t="str">
        <f aca="false">INDEX(Analítico!$A$13:$P$1430,MATCH($A95,Analítico!$A$13:$A$1430,0),4)</f>
        <v>UN </v>
      </c>
      <c r="D95" s="74" t="n">
        <v>7</v>
      </c>
      <c r="E95" s="73" t="n">
        <f aca="false">(INDEX(Analítico!$A$13:$P$1430,MATCH($A95,Analítico!$A$13:$A$1430,0),15))*(1+$J$9)</f>
        <v>158.794730741743</v>
      </c>
      <c r="F95" s="73" t="n">
        <f aca="false">TRUNC(E95*D95,2)</f>
        <v>1111.56</v>
      </c>
      <c r="G95" s="73" t="n">
        <f aca="false">(INDEX(Analítico!$A$13:$P$1430,MATCH($A95,Analítico!$A$13:$A$1430,0),14))*(1+$J$9)</f>
        <v>0.964061678397401</v>
      </c>
      <c r="H95" s="73" t="n">
        <f aca="false">TRUNC(G95*D95,2)</f>
        <v>6.74</v>
      </c>
      <c r="I95" s="73" t="n">
        <f aca="false">SUM(E95,G95)</f>
        <v>159.758792420141</v>
      </c>
      <c r="J95" s="73" t="n">
        <f aca="false">SUM(F95,H95)</f>
        <v>1118.3</v>
      </c>
    </row>
    <row r="96" s="3" customFormat="true" ht="25.35" hidden="false" customHeight="true" outlineLevel="0" collapsed="false">
      <c r="A96" s="8" t="s">
        <v>417</v>
      </c>
      <c r="B96" s="71" t="str">
        <f aca="false">UPPER(INDEX(Analítico!$A$13:$P$1430,MATCH($A96,Analítico!$A$13:$A$1430,0),2))</f>
        <v>PINTURA DE ABRIGO DE HIDRANTE COM TINTA ESMALTE VERMELHA, DUAS DEMÃOS, INCLUSIVE LIXAMENTO </v>
      </c>
      <c r="C96" s="72" t="str">
        <f aca="false">INDEX(Analítico!$A$13:$P$1430,MATCH($A96,Analítico!$A$13:$A$1430,0),4)</f>
        <v>UN </v>
      </c>
      <c r="D96" s="74" t="n">
        <v>7</v>
      </c>
      <c r="E96" s="73" t="n">
        <f aca="false">(INDEX(Analítico!$A$13:$P$1430,MATCH($A96,Analítico!$A$13:$A$1430,0),15))*(1+$J$9)</f>
        <v>19.95732877098</v>
      </c>
      <c r="F96" s="73" t="n">
        <f aca="false">TRUNC(E96*D96,2)</f>
        <v>139.7</v>
      </c>
      <c r="G96" s="73" t="n">
        <f aca="false">(INDEX(Analítico!$A$13:$P$1430,MATCH($A96,Analítico!$A$13:$A$1430,0),14))*(1+$J$9)</f>
        <v>25.9044625013536</v>
      </c>
      <c r="H96" s="73" t="n">
        <f aca="false">TRUNC(G96*D96,2)</f>
        <v>181.33</v>
      </c>
      <c r="I96" s="73" t="n">
        <f aca="false">SUM(E96,G96)</f>
        <v>45.8617912723335</v>
      </c>
      <c r="J96" s="73" t="n">
        <f aca="false">SUM(F96,H96)</f>
        <v>321.03</v>
      </c>
    </row>
    <row r="97" s="3" customFormat="true" ht="25.35" hidden="false" customHeight="true" outlineLevel="0" collapsed="false">
      <c r="A97" s="8" t="s">
        <v>419</v>
      </c>
      <c r="B97" s="71" t="str">
        <f aca="false">UPPER(INDEX(Analítico!$A$13:$P$1430,MATCH($A97,Analítico!$A$13:$A$1430,0),2))</f>
        <v>RECUPERAÇÃO DE HIDRANTE DE RECALQUE COM PINTURA E TROCA DE PEÇAS </v>
      </c>
      <c r="C97" s="72" t="str">
        <f aca="false">INDEX(Analítico!$A$13:$P$1430,MATCH($A97,Analítico!$A$13:$A$1430,0),4)</f>
        <v>UN </v>
      </c>
      <c r="D97" s="74" t="n">
        <v>1</v>
      </c>
      <c r="E97" s="73" t="n">
        <f aca="false">(INDEX(Analítico!$A$13:$P$1430,MATCH($A97,Analítico!$A$13:$A$1430,0),15))*(1+$J$9)</f>
        <v>136.283264537087</v>
      </c>
      <c r="F97" s="73" t="n">
        <f aca="false">TRUNC(E97*D97,2)</f>
        <v>136.28</v>
      </c>
      <c r="G97" s="73" t="n">
        <f aca="false">(INDEX(Analítico!$A$13:$P$1430,MATCH($A97,Analítico!$A$13:$A$1430,0),14))*(1+$J$9)</f>
        <v>40.5031107742285</v>
      </c>
      <c r="H97" s="73" t="n">
        <f aca="false">TRUNC(G97*D97,2)</f>
        <v>40.5</v>
      </c>
      <c r="I97" s="73" t="n">
        <f aca="false">SUM(E97,G97)</f>
        <v>176.786375311316</v>
      </c>
      <c r="J97" s="73" t="n">
        <f aca="false">SUM(F97,H97)</f>
        <v>176.78</v>
      </c>
    </row>
    <row r="98" s="3" customFormat="true" ht="12.75" hidden="false" customHeight="true" outlineLevel="0" collapsed="false">
      <c r="A98" s="70" t="s">
        <v>488</v>
      </c>
      <c r="B98" s="70" t="s">
        <v>338</v>
      </c>
      <c r="C98" s="70"/>
      <c r="D98" s="70"/>
      <c r="E98" s="70"/>
      <c r="F98" s="70"/>
      <c r="G98" s="70"/>
      <c r="H98" s="70"/>
      <c r="I98" s="70"/>
      <c r="J98" s="70"/>
    </row>
    <row r="99" s="3" customFormat="true" ht="13.4" hidden="false" customHeight="true" outlineLevel="0" collapsed="false">
      <c r="A99" s="8" t="s">
        <v>422</v>
      </c>
      <c r="B99" s="71" t="str">
        <f aca="false">UPPER(INDEX(Analítico!$A$13:$P$1430,MATCH($A99,Analítico!$A$13:$A$1430,0),2))</f>
        <v>DEMOLICAO DE ALVENARIA DE TIJOLOS FURADOS S/REAPROVEITAMENTO </v>
      </c>
      <c r="C99" s="72" t="str">
        <f aca="false">INDEX(Analítico!$A$13:$P$1430,MATCH($A99,Analítico!$A$13:$A$1430,0),4)</f>
        <v>M2 </v>
      </c>
      <c r="D99" s="74" t="n">
        <v>1.1</v>
      </c>
      <c r="E99" s="73" t="n">
        <f aca="false">(INDEX(Analítico!$A$13:$P$1430,MATCH($A99,Analítico!$A$13:$A$1430,0),15))*(1+$J$9)</f>
        <v>0</v>
      </c>
      <c r="F99" s="73" t="n">
        <f aca="false">TRUNC(E99*D99,2)</f>
        <v>0</v>
      </c>
      <c r="G99" s="73" t="n">
        <f aca="false">(INDEX(Analítico!$A$13:$P$1430,MATCH($A99,Analítico!$A$13:$A$1430,0),14))*(1+$J$9)</f>
        <v>8.22582497022198</v>
      </c>
      <c r="H99" s="73" t="n">
        <f aca="false">TRUNC(G99*D99,2)</f>
        <v>9.04</v>
      </c>
      <c r="I99" s="73" t="n">
        <f aca="false">SUM(E99,G99)</f>
        <v>8.22582497022198</v>
      </c>
      <c r="J99" s="73" t="n">
        <f aca="false">SUM(F99,H99)</f>
        <v>9.04</v>
      </c>
    </row>
    <row r="100" s="3" customFormat="true" ht="25.35" hidden="false" customHeight="true" outlineLevel="0" collapsed="false">
      <c r="A100" s="8" t="s">
        <v>424</v>
      </c>
      <c r="B100" s="71" t="str">
        <f aca="false">UPPER(INDEX(Analítico!$A$13:$P$1430,MATCH($A100,Analítico!$A$13:$A$1430,0),2))</f>
        <v>ABERTURA/FECHAMENTO RASGO ALVENARIA PARA TUBOS, FECHAMENTO COM ARGAMASSA TRACO 1:4 (CIMENTO E AREIA) </v>
      </c>
      <c r="C100" s="72" t="str">
        <f aca="false">INDEX(Analítico!$A$13:$P$1430,MATCH($A100,Analítico!$A$13:$A$1430,0),4)</f>
        <v>M </v>
      </c>
      <c r="D100" s="74" t="n">
        <v>3</v>
      </c>
      <c r="E100" s="73" t="n">
        <f aca="false">(INDEX(Analítico!$A$13:$P$1430,MATCH($A100,Analítico!$A$13:$A$1430,0),15))*(1+$J$9)</f>
        <v>0.726176329182458</v>
      </c>
      <c r="F100" s="73" t="n">
        <f aca="false">TRUNC(E100*D100,2)</f>
        <v>2.17</v>
      </c>
      <c r="G100" s="73" t="n">
        <f aca="false">(INDEX(Analítico!$A$13:$P$1430,MATCH($A100,Analítico!$A$13:$A$1430,0),14))*(1+$J$9)</f>
        <v>2.66681996751489</v>
      </c>
      <c r="H100" s="73" t="n">
        <f aca="false">TRUNC(G100*D100,2)</f>
        <v>8</v>
      </c>
      <c r="I100" s="73" t="n">
        <f aca="false">SUM(E100,G100)</f>
        <v>3.39299629669735</v>
      </c>
      <c r="J100" s="73" t="n">
        <f aca="false">SUM(F100,H100)</f>
        <v>10.17</v>
      </c>
    </row>
    <row r="101" s="3" customFormat="true" ht="25.35" hidden="false" customHeight="true" outlineLevel="0" collapsed="false">
      <c r="A101" s="8" t="s">
        <v>426</v>
      </c>
      <c r="B101" s="71" t="str">
        <f aca="false">UPPER(INDEX(Analítico!$A$13:$P$1430,MATCH($A101,Analítico!$A$13:$A$1430,0),2))</f>
        <v>EMBOCO PAULISTA (MASSA UNICA) TRACO 1:2:8 (CIMENTO, CAL E AREIA), ESPESSURA 2,0CM, PREPARO MECANICO </v>
      </c>
      <c r="C101" s="72" t="str">
        <f aca="false">INDEX(Analítico!$A$13:$P$1430,MATCH($A101,Analítico!$A$13:$A$1430,0),4)</f>
        <v>M2 </v>
      </c>
      <c r="D101" s="74" t="n">
        <v>1</v>
      </c>
      <c r="E101" s="73" t="n">
        <f aca="false">(INDEX(Analítico!$A$13:$P$1430,MATCH($A101,Analítico!$A$13:$A$1430,0),15))*(1+$J$9)</f>
        <v>10.5545973362209</v>
      </c>
      <c r="F101" s="73" t="n">
        <f aca="false">TRUNC(E101*D101,2)</f>
        <v>10.55</v>
      </c>
      <c r="G101" s="73" t="n">
        <f aca="false">(INDEX(Analítico!$A$13:$P$1430,MATCH($A101,Analítico!$A$13:$A$1430,0),14))*(1+$J$9)</f>
        <v>14.7864524959394</v>
      </c>
      <c r="H101" s="73" t="n">
        <f aca="false">TRUNC(G101*D101,2)</f>
        <v>14.78</v>
      </c>
      <c r="I101" s="73" t="n">
        <f aca="false">SUM(E101,G101)</f>
        <v>25.3410498321603</v>
      </c>
      <c r="J101" s="73" t="n">
        <f aca="false">SUM(F101,H101)</f>
        <v>25.33</v>
      </c>
    </row>
    <row r="102" s="3" customFormat="true" ht="12.75" hidden="false" customHeight="true" outlineLevel="0" collapsed="false">
      <c r="A102" s="78" t="s">
        <v>480</v>
      </c>
      <c r="B102" s="78"/>
      <c r="C102" s="78"/>
      <c r="D102" s="78"/>
      <c r="E102" s="79" t="n">
        <f aca="false">SUM(F89:F101)</f>
        <v>10315.43</v>
      </c>
      <c r="F102" s="79"/>
      <c r="G102" s="79" t="n">
        <f aca="false">SUM(H89:H101)</f>
        <v>1041.64</v>
      </c>
      <c r="H102" s="79"/>
      <c r="I102" s="79" t="n">
        <f aca="false">SUM(J89:J101)</f>
        <v>11357.07</v>
      </c>
      <c r="J102" s="79"/>
    </row>
    <row r="103" s="3" customFormat="true" ht="12.75" hidden="false" customHeight="true" outlineLevel="0" collapsed="false">
      <c r="A103" s="70" t="n">
        <v>5</v>
      </c>
      <c r="B103" s="70" t="s">
        <v>427</v>
      </c>
      <c r="C103" s="70"/>
      <c r="D103" s="70"/>
      <c r="E103" s="70"/>
      <c r="F103" s="70"/>
      <c r="G103" s="70"/>
      <c r="H103" s="70"/>
      <c r="I103" s="70"/>
      <c r="J103" s="70"/>
    </row>
    <row r="104" s="3" customFormat="true" ht="12.75" hidden="false" customHeight="true" outlineLevel="0" collapsed="false">
      <c r="A104" s="70" t="s">
        <v>489</v>
      </c>
      <c r="B104" s="70" t="s">
        <v>427</v>
      </c>
      <c r="C104" s="70"/>
      <c r="D104" s="70"/>
      <c r="E104" s="70"/>
      <c r="F104" s="70"/>
      <c r="G104" s="70"/>
      <c r="H104" s="70"/>
      <c r="I104" s="70"/>
      <c r="J104" s="70"/>
    </row>
    <row r="105" s="3" customFormat="true" ht="25.35" hidden="false" customHeight="true" outlineLevel="0" collapsed="false">
      <c r="A105" s="8" t="s">
        <v>429</v>
      </c>
      <c r="B105" s="71" t="str">
        <f aca="false">UPPER(INDEX(Analítico!$A$13:$P$1430,MATCH($A105,Analítico!$A$13:$A$1430,0),2))</f>
        <v>EXTINTOR INCENDIO TP PO QUIMICO ABC 6KG, INCLUSIVE SUPORTE - FORNECIMENTO E COLOCACAO </v>
      </c>
      <c r="C105" s="72" t="str">
        <f aca="false">INDEX(Analítico!$A$13:$P$1430,MATCH($A105,Analítico!$A$13:$A$1430,0),4)</f>
        <v>UN </v>
      </c>
      <c r="D105" s="74" t="n">
        <v>12</v>
      </c>
      <c r="E105" s="73" t="n">
        <f aca="false">(INDEX(Analítico!$A$13:$P$1430,MATCH($A105,Analítico!$A$13:$A$1430,0),15))*(1+$J$9)</f>
        <v>210.065283638332</v>
      </c>
      <c r="F105" s="73" t="n">
        <f aca="false">TRUNC(E105*D105,2)</f>
        <v>2520.78</v>
      </c>
      <c r="G105" s="73" t="n">
        <f aca="false">(INDEX(Analítico!$A$13:$P$1430,MATCH($A105,Analítico!$A$13:$A$1430,0),14))*(1+$J$9)</f>
        <v>11.3684156361668</v>
      </c>
      <c r="H105" s="73" t="n">
        <f aca="false">TRUNC(G105*D105,2)</f>
        <v>136.42</v>
      </c>
      <c r="I105" s="73" t="n">
        <f aca="false">SUM(E105,G105)</f>
        <v>221.433699274499</v>
      </c>
      <c r="J105" s="73" t="n">
        <f aca="false">SUM(F105,H105)</f>
        <v>2657.2</v>
      </c>
    </row>
    <row r="106" s="3" customFormat="true" ht="25.35" hidden="false" customHeight="true" outlineLevel="0" collapsed="false">
      <c r="A106" s="8" t="s">
        <v>431</v>
      </c>
      <c r="B106" s="71" t="str">
        <f aca="false">UPPER(INDEX(Analítico!$A$13:$P$1430,MATCH($A106,Analítico!$A$13:$A$1430,0),2))</f>
        <v>EXTINTOR INCENDIO AGUA-PRESSURIZADA 10L INCL SUPORTE PAREDE CARGA COMPLETA FORNECIMENTO E COLOCACAO </v>
      </c>
      <c r="C106" s="72" t="str">
        <f aca="false">INDEX(Analítico!$A$13:$P$1430,MATCH($A106,Analítico!$A$13:$A$1430,0),4)</f>
        <v>UN </v>
      </c>
      <c r="D106" s="74" t="n">
        <v>5</v>
      </c>
      <c r="E106" s="73" t="n">
        <f aca="false">(INDEX(Analítico!$A$13:$P$1430,MATCH($A106,Analítico!$A$13:$A$1430,0),15))*(1+$J$9)</f>
        <v>184.686672961559</v>
      </c>
      <c r="F106" s="73" t="n">
        <f aca="false">TRUNC(E106*D106,2)</f>
        <v>923.43</v>
      </c>
      <c r="G106" s="73" t="n">
        <f aca="false">(INDEX(Analítico!$A$13:$P$1430,MATCH($A106,Analítico!$A$13:$A$1430,0),14))*(1+$J$9)</f>
        <v>11.3684156361668</v>
      </c>
      <c r="H106" s="73" t="n">
        <f aca="false">TRUNC(G106*D106,2)</f>
        <v>56.84</v>
      </c>
      <c r="I106" s="73" t="n">
        <f aca="false">SUM(E106,G106)</f>
        <v>196.055088597726</v>
      </c>
      <c r="J106" s="73" t="n">
        <f aca="false">SUM(F106,H106)</f>
        <v>980.27</v>
      </c>
    </row>
    <row r="107" s="3" customFormat="true" ht="13.4" hidden="false" customHeight="true" outlineLevel="0" collapsed="false">
      <c r="A107" s="8" t="s">
        <v>433</v>
      </c>
      <c r="B107" s="71" t="str">
        <f aca="false">UPPER(INDEX(Analítico!$A$13:$P$1430,MATCH($A107,Analítico!$A$13:$A$1430,0),2))</f>
        <v>SUPORTE DE PISO PARA EXTINTOR, TIPO TRIPÉ </v>
      </c>
      <c r="C107" s="72" t="str">
        <f aca="false">INDEX(Analítico!$A$13:$P$1430,MATCH($A107,Analítico!$A$13:$A$1430,0),4)</f>
        <v>UN </v>
      </c>
      <c r="D107" s="74" t="n">
        <v>4</v>
      </c>
      <c r="E107" s="73" t="n">
        <f aca="false">(INDEX(Analítico!$A$13:$P$1430,MATCH($A107,Analítico!$A$13:$A$1430,0),15))*(1+$J$9)</f>
        <v>25.0405630752572</v>
      </c>
      <c r="F107" s="73" t="n">
        <f aca="false">TRUNC(E107*D107,2)</f>
        <v>100.16</v>
      </c>
      <c r="G107" s="73" t="n">
        <f aca="false">(INDEX(Analítico!$A$13:$P$1430,MATCH($A107,Analítico!$A$13:$A$1430,0),14))*(1+$J$9)</f>
        <v>0.475770698429886</v>
      </c>
      <c r="H107" s="73" t="n">
        <f aca="false">TRUNC(G107*D107,2)</f>
        <v>1.9</v>
      </c>
      <c r="I107" s="73" t="n">
        <f aca="false">SUM(E107,G107)</f>
        <v>25.5163337736871</v>
      </c>
      <c r="J107" s="73" t="n">
        <f aca="false">SUM(F107,H107)</f>
        <v>102.06</v>
      </c>
    </row>
    <row r="108" s="3" customFormat="true" ht="13.4" hidden="false" customHeight="true" outlineLevel="0" collapsed="false">
      <c r="A108" s="8" t="s">
        <v>435</v>
      </c>
      <c r="B108" s="71" t="str">
        <f aca="false">UPPER(INDEX(Analítico!$A$13:$P$1430,MATCH($A108,Analítico!$A$13:$A$1430,0),2))</f>
        <v>ABRIGO PARA EXTINTOR EXTERNO, DIM 75 X 30 X 25 CM </v>
      </c>
      <c r="C108" s="72" t="str">
        <f aca="false">INDEX(Analítico!$A$13:$P$1430,MATCH($A108,Analítico!$A$13:$A$1430,0),4)</f>
        <v>UN </v>
      </c>
      <c r="D108" s="74" t="n">
        <v>1</v>
      </c>
      <c r="E108" s="73" t="n">
        <f aca="false">(INDEX(Analítico!$A$13:$P$1430,MATCH($A108,Analítico!$A$13:$A$1430,0),15))*(1+$J$9)</f>
        <v>237.084051196535</v>
      </c>
      <c r="F108" s="73" t="n">
        <f aca="false">TRUNC(E108*D108,2)</f>
        <v>237.08</v>
      </c>
      <c r="G108" s="73" t="n">
        <f aca="false">(INDEX(Analítico!$A$13:$P$1430,MATCH($A108,Analítico!$A$13:$A$1430,0),14))*(1+$J$9)</f>
        <v>4.83282867352464</v>
      </c>
      <c r="H108" s="73" t="n">
        <f aca="false">TRUNC(G108*D108,2)</f>
        <v>4.83</v>
      </c>
      <c r="I108" s="73" t="n">
        <f aca="false">SUM(E108,G108)</f>
        <v>241.91687987006</v>
      </c>
      <c r="J108" s="73" t="n">
        <f aca="false">SUM(F108,H108)</f>
        <v>241.91</v>
      </c>
    </row>
    <row r="109" s="3" customFormat="true" ht="12.75" hidden="false" customHeight="true" outlineLevel="0" collapsed="false">
      <c r="A109" s="78" t="s">
        <v>480</v>
      </c>
      <c r="B109" s="78"/>
      <c r="C109" s="78"/>
      <c r="D109" s="78"/>
      <c r="E109" s="79" t="n">
        <f aca="false">SUM(F105:F108)</f>
        <v>3781.45</v>
      </c>
      <c r="F109" s="79"/>
      <c r="G109" s="79" t="n">
        <f aca="false">SUM(H105:H108)</f>
        <v>199.99</v>
      </c>
      <c r="H109" s="79"/>
      <c r="I109" s="79" t="n">
        <f aca="false">SUM(J105:J108)</f>
        <v>3981.44</v>
      </c>
      <c r="J109" s="79"/>
    </row>
    <row r="110" s="3" customFormat="true" ht="12.75" hidden="false" customHeight="true" outlineLevel="0" collapsed="false">
      <c r="A110" s="70" t="n">
        <v>6</v>
      </c>
      <c r="B110" s="70" t="s">
        <v>437</v>
      </c>
      <c r="C110" s="70"/>
      <c r="D110" s="70"/>
      <c r="E110" s="70"/>
      <c r="F110" s="70"/>
      <c r="G110" s="70"/>
      <c r="H110" s="70"/>
      <c r="I110" s="70"/>
      <c r="J110" s="70"/>
    </row>
    <row r="111" s="3" customFormat="true" ht="12.75" hidden="false" customHeight="true" outlineLevel="0" collapsed="false">
      <c r="A111" s="70" t="s">
        <v>490</v>
      </c>
      <c r="B111" s="70" t="s">
        <v>439</v>
      </c>
      <c r="C111" s="70"/>
      <c r="D111" s="70"/>
      <c r="E111" s="70"/>
      <c r="F111" s="70"/>
      <c r="G111" s="70"/>
      <c r="H111" s="70"/>
      <c r="I111" s="70"/>
      <c r="J111" s="70"/>
    </row>
    <row r="112" s="3" customFormat="true" ht="13.4" hidden="false" customHeight="true" outlineLevel="0" collapsed="false">
      <c r="A112" s="8" t="s">
        <v>440</v>
      </c>
      <c r="B112" s="71" t="str">
        <f aca="false">UPPER(INDEX(Analítico!$A$13:$P$1430,MATCH($A112,Analítico!$A$13:$A$1430,0),2))</f>
        <v>LUMINÁRIA FLUORESCENTE COMPLETA PARA EMERGÊNCIA DE 15 W </v>
      </c>
      <c r="C112" s="72" t="str">
        <f aca="false">INDEX(Analítico!$A$13:$P$1430,MATCH($A112,Analítico!$A$13:$A$1430,0),4)</f>
        <v>UN </v>
      </c>
      <c r="D112" s="74" t="n">
        <v>62</v>
      </c>
      <c r="E112" s="73" t="n">
        <f aca="false">(INDEX(Analítico!$A$13:$P$1430,MATCH($A112,Analítico!$A$13:$A$1430,0),15))*(1+$J$9)</f>
        <v>65.1054639956687</v>
      </c>
      <c r="F112" s="73" t="n">
        <f aca="false">TRUNC(E112*D112,2)</f>
        <v>4036.53</v>
      </c>
      <c r="G112" s="73" t="n">
        <f aca="false">(INDEX(Analítico!$A$13:$P$1430,MATCH($A112,Analítico!$A$13:$A$1430,0),14))*(1+$J$9)</f>
        <v>14.4484048944234</v>
      </c>
      <c r="H112" s="73" t="n">
        <f aca="false">TRUNC(G112*D112,2)</f>
        <v>895.8</v>
      </c>
      <c r="I112" s="73" t="n">
        <f aca="false">SUM(E112,G112)</f>
        <v>79.5538688900921</v>
      </c>
      <c r="J112" s="73" t="n">
        <f aca="false">SUM(F112,H112)</f>
        <v>4932.33</v>
      </c>
    </row>
    <row r="113" s="3" customFormat="true" ht="12.75" hidden="false" customHeight="true" outlineLevel="0" collapsed="false">
      <c r="A113" s="78" t="s">
        <v>480</v>
      </c>
      <c r="B113" s="78"/>
      <c r="C113" s="78"/>
      <c r="D113" s="78"/>
      <c r="E113" s="79" t="n">
        <f aca="false">SUM(F112)</f>
        <v>4036.53</v>
      </c>
      <c r="F113" s="79"/>
      <c r="G113" s="79" t="n">
        <f aca="false">SUM(H112)</f>
        <v>895.8</v>
      </c>
      <c r="H113" s="79"/>
      <c r="I113" s="79" t="n">
        <f aca="false">SUM(J112)</f>
        <v>4932.33</v>
      </c>
      <c r="J113" s="79"/>
    </row>
    <row r="114" s="3" customFormat="true" ht="12.75" hidden="false" customHeight="true" outlineLevel="0" collapsed="false">
      <c r="A114" s="70" t="n">
        <v>7</v>
      </c>
      <c r="B114" s="70" t="s">
        <v>442</v>
      </c>
      <c r="C114" s="70"/>
      <c r="D114" s="70"/>
      <c r="E114" s="70"/>
      <c r="F114" s="70"/>
      <c r="G114" s="70"/>
      <c r="H114" s="70"/>
      <c r="I114" s="70"/>
      <c r="J114" s="70"/>
    </row>
    <row r="115" s="3" customFormat="true" ht="12.75" hidden="false" customHeight="true" outlineLevel="0" collapsed="false">
      <c r="A115" s="70" t="s">
        <v>491</v>
      </c>
      <c r="B115" s="70" t="s">
        <v>444</v>
      </c>
      <c r="C115" s="70"/>
      <c r="D115" s="70"/>
      <c r="E115" s="70"/>
      <c r="F115" s="70"/>
      <c r="G115" s="70"/>
      <c r="H115" s="70"/>
      <c r="I115" s="70"/>
      <c r="J115" s="70"/>
    </row>
    <row r="116" s="3" customFormat="true" ht="13.4" hidden="false" customHeight="true" outlineLevel="0" collapsed="false">
      <c r="A116" s="8" t="s">
        <v>445</v>
      </c>
      <c r="B116" s="71" t="str">
        <f aca="false">UPPER(INDEX(Analítico!$A$13:$P$1430,MATCH($A116,Analítico!$A$13:$A$1430,0),2))</f>
        <v>PLACA DE OBRA EM CHAPA DE ACO GALVANIZADO </v>
      </c>
      <c r="C116" s="72" t="str">
        <f aca="false">INDEX(Analítico!$A$13:$P$1430,MATCH($A116,Analítico!$A$13:$A$1430,0),4)</f>
        <v>M2 </v>
      </c>
      <c r="D116" s="74" t="n">
        <v>3</v>
      </c>
      <c r="E116" s="73" t="n">
        <f aca="false">(INDEX(Analítico!$A$13:$P$1430,MATCH($A116,Analítico!$A$13:$A$1430,0),15))*(1+$J$9)</f>
        <v>433.226781765025</v>
      </c>
      <c r="F116" s="73" t="n">
        <f aca="false">TRUNC(E116*D116,2)</f>
        <v>1299.68</v>
      </c>
      <c r="G116" s="73" t="n">
        <f aca="false">(INDEX(Analítico!$A$13:$P$1430,MATCH($A116,Analítico!$A$13:$A$1430,0),14))*(1+$J$9)</f>
        <v>32.9784215701137</v>
      </c>
      <c r="H116" s="73" t="n">
        <f aca="false">TRUNC(G116*D116,2)</f>
        <v>98.93</v>
      </c>
      <c r="I116" s="73" t="n">
        <f aca="false">SUM(E116,G116)</f>
        <v>466.205203335138</v>
      </c>
      <c r="J116" s="73" t="n">
        <f aca="false">SUM(F116,H116)</f>
        <v>1398.61</v>
      </c>
    </row>
    <row r="117" s="3" customFormat="true" ht="25.35" hidden="false" customHeight="true" outlineLevel="0" collapsed="false">
      <c r="A117" s="8" t="s">
        <v>447</v>
      </c>
      <c r="B117" s="71" t="str">
        <f aca="false">UPPER(INDEX(Analítico!$A$13:$P$1430,MATCH($A117,Analítico!$A$13:$A$1430,0),2))</f>
        <v>TAPUME DE CHAPA DE MADEIRA COMPENSADA (6MM) - PINTURA A CAL - APROVEITAMENTO 2 X </v>
      </c>
      <c r="C117" s="72" t="str">
        <f aca="false">INDEX(Analítico!$A$13:$P$1430,MATCH($A117,Analítico!$A$13:$A$1430,0),4)</f>
        <v>M2 </v>
      </c>
      <c r="D117" s="74" t="n">
        <v>25</v>
      </c>
      <c r="E117" s="73" t="n">
        <f aca="false">(INDEX(Analítico!$A$13:$P$1430,MATCH($A117,Analítico!$A$13:$A$1430,0),15))*(1+$J$9)</f>
        <v>23.2376425338387</v>
      </c>
      <c r="F117" s="73" t="n">
        <f aca="false">TRUNC(E117*D117,2)</f>
        <v>580.94</v>
      </c>
      <c r="G117" s="73" t="n">
        <f aca="false">(INDEX(Analítico!$A$13:$P$1430,MATCH($A117,Analítico!$A$13:$A$1430,0),14))*(1+$J$9)</f>
        <v>23.5506495722794</v>
      </c>
      <c r="H117" s="73" t="n">
        <f aca="false">TRUNC(G117*D117,2)</f>
        <v>588.76</v>
      </c>
      <c r="I117" s="73" t="n">
        <f aca="false">SUM(E117,G117)</f>
        <v>46.7882921061181</v>
      </c>
      <c r="J117" s="73" t="n">
        <f aca="false">SUM(F117,H117)</f>
        <v>1169.7</v>
      </c>
    </row>
    <row r="118" s="3" customFormat="true" ht="37.3" hidden="false" customHeight="true" outlineLevel="0" collapsed="false">
      <c r="A118" s="8" t="s">
        <v>449</v>
      </c>
      <c r="B118" s="71" t="str">
        <f aca="false">UPPER(INDEX(Analítico!$A$13:$P$1430,MATCH($A118,Analítico!$A$13:$A$1430,0),2))</f>
        <v>ALUGUEL CONTAINER/ESCRIT INCL INST ELET LARG=2,20 COMP=6,20M ALT=2,50M CHAPA ACO C/NERV TRAPEZ FORRO C/ISOL TERMO/ACUSTICO CHASSIS REFORC PISO COMPENS NAVAL EXC TRANSP/CARGA/DESCARGA </v>
      </c>
      <c r="C118" s="72" t="str">
        <f aca="false">INDEX(Analítico!$A$13:$P$1430,MATCH($A118,Analítico!$A$13:$A$1430,0),4)</f>
        <v>MES </v>
      </c>
      <c r="D118" s="74" t="n">
        <v>5</v>
      </c>
      <c r="E118" s="73" t="n">
        <f aca="false">(INDEX(Analítico!$A$13:$P$1430,MATCH($A118,Analítico!$A$13:$A$1430,0),15))*(1+$J$9)</f>
        <v>518.414777347049</v>
      </c>
      <c r="F118" s="73" t="n">
        <f aca="false">TRUNC(E118*D118,2)</f>
        <v>2592.07</v>
      </c>
      <c r="G118" s="73" t="n">
        <f aca="false">(INDEX(Analítico!$A$13:$P$1430,MATCH($A118,Analítico!$A$13:$A$1430,0),14))*(1+$J$9)</f>
        <v>0</v>
      </c>
      <c r="H118" s="73" t="n">
        <f aca="false">TRUNC(G118*D118,2)</f>
        <v>0</v>
      </c>
      <c r="I118" s="73" t="n">
        <f aca="false">SUM(E118,G118)</f>
        <v>518.414777347049</v>
      </c>
      <c r="J118" s="73" t="n">
        <f aca="false">SUM(F118,H118)</f>
        <v>2592.07</v>
      </c>
    </row>
    <row r="119" s="3" customFormat="true" ht="13.4" hidden="false" customHeight="true" outlineLevel="0" collapsed="false">
      <c r="A119" s="8" t="s">
        <v>452</v>
      </c>
      <c r="B119" s="71" t="str">
        <f aca="false">UPPER(INDEX(Analítico!$A$13:$P$1430,MATCH($A119,Analítico!$A$13:$A$1430,0),2))</f>
        <v>LOCACAO DE ANDAIME METALICO TUBULAR TIPO TORRE </v>
      </c>
      <c r="C119" s="72" t="str">
        <f aca="false">INDEX(Analítico!$A$13:$P$1430,MATCH($A119,Analítico!$A$13:$A$1430,0),4)</f>
        <v>MES </v>
      </c>
      <c r="D119" s="74" t="n">
        <v>5</v>
      </c>
      <c r="E119" s="73" t="n">
        <f aca="false">(INDEX(Analítico!$A$13:$P$1430,MATCH($A119,Analítico!$A$13:$A$1430,0),15))*(1+$J$9)</f>
        <v>325.527319978343</v>
      </c>
      <c r="F119" s="73" t="n">
        <f aca="false">TRUNC(E119*D119,2)</f>
        <v>1627.63</v>
      </c>
      <c r="G119" s="73" t="n">
        <f aca="false">(INDEX(Analítico!$A$13:$P$1430,MATCH($A119,Analítico!$A$13:$A$1430,0),14))*(1+$J$9)</f>
        <v>96.6565734704927</v>
      </c>
      <c r="H119" s="73" t="n">
        <f aca="false">TRUNC(G119*D119,2)</f>
        <v>483.28</v>
      </c>
      <c r="I119" s="73" t="n">
        <f aca="false">SUM(E119,G119)</f>
        <v>422.183893448836</v>
      </c>
      <c r="J119" s="73" t="n">
        <f aca="false">SUM(F119,H119)</f>
        <v>2110.91</v>
      </c>
    </row>
    <row r="120" s="3" customFormat="true" ht="12.75" hidden="false" customHeight="true" outlineLevel="0" collapsed="false">
      <c r="A120" s="70" t="s">
        <v>492</v>
      </c>
      <c r="B120" s="70" t="s">
        <v>455</v>
      </c>
      <c r="C120" s="70"/>
      <c r="D120" s="70"/>
      <c r="E120" s="70"/>
      <c r="F120" s="70"/>
      <c r="G120" s="70"/>
      <c r="H120" s="70"/>
      <c r="I120" s="70"/>
      <c r="J120" s="70"/>
    </row>
    <row r="121" s="3" customFormat="true" ht="13.4" hidden="false" customHeight="true" outlineLevel="0" collapsed="false">
      <c r="A121" s="8" t="s">
        <v>456</v>
      </c>
      <c r="B121" s="71" t="str">
        <f aca="false">UPPER(INDEX(Analítico!$A$13:$P$1430,MATCH($A121,Analítico!$A$13:$A$1430,0),2))</f>
        <v>LIMPEZA PERMANENTE DA OBRA </v>
      </c>
      <c r="C121" s="72" t="str">
        <f aca="false">INDEX(Analítico!$A$13:$P$1430,MATCH($A121,Analítico!$A$13:$A$1430,0),4)</f>
        <v>MES </v>
      </c>
      <c r="D121" s="74" t="n">
        <v>5</v>
      </c>
      <c r="E121" s="73" t="n">
        <f aca="false">(INDEX(Analítico!$A$13:$P$1430,MATCH($A121,Analítico!$A$13:$A$1430,0),15))*(1+$J$9)</f>
        <v>0</v>
      </c>
      <c r="F121" s="73" t="n">
        <f aca="false">TRUNC(E121*D121,2)</f>
        <v>0</v>
      </c>
      <c r="G121" s="73" t="n">
        <f aca="false">(INDEX(Analítico!$A$13:$P$1430,MATCH($A121,Analítico!$A$13:$A$1430,0),14))*(1+$J$9)</f>
        <v>425.288923270168</v>
      </c>
      <c r="H121" s="73" t="n">
        <f aca="false">TRUNC(G121*D121,2)</f>
        <v>2126.44</v>
      </c>
      <c r="I121" s="73" t="n">
        <f aca="false">SUM(E121,G121)</f>
        <v>425.288923270168</v>
      </c>
      <c r="J121" s="73" t="n">
        <f aca="false">SUM(F121,H121)</f>
        <v>2126.44</v>
      </c>
    </row>
    <row r="122" s="3" customFormat="true" ht="37.3" hidden="false" customHeight="true" outlineLevel="0" collapsed="false">
      <c r="A122" s="8" t="s">
        <v>458</v>
      </c>
      <c r="B122" s="71" t="str">
        <f aca="false">UPPER(INDEX(Analítico!$A$13:$P$1430,MATCH($A122,Analítico!$A$13:$A$1430,0),2))</f>
        <v>TRANSPORTE DE ENTULHO DECORRENTE DE DEMOLIÇÃO E DEMAIS MATERIAIS NÃO REAPROVEITADOS PARA FORA DA OBRA (ALUGUEL DE CAÇAMBA) </v>
      </c>
      <c r="C122" s="72" t="str">
        <f aca="false">INDEX(Analítico!$A$13:$P$1430,MATCH($A122,Analítico!$A$13:$A$1430,0),4)</f>
        <v>UN </v>
      </c>
      <c r="D122" s="74" t="n">
        <v>5</v>
      </c>
      <c r="E122" s="73" t="n">
        <f aca="false">(INDEX(Analítico!$A$13:$P$1430,MATCH($A122,Analítico!$A$13:$A$1430,0),15))*(1+$J$9)</f>
        <v>162.763659989172</v>
      </c>
      <c r="F122" s="73" t="n">
        <f aca="false">TRUNC(E122*D122,2)</f>
        <v>813.81</v>
      </c>
      <c r="G122" s="73" t="n">
        <f aca="false">(INDEX(Analítico!$A$13:$P$1430,MATCH($A122,Analítico!$A$13:$A$1430,0),14))*(1+$J$9)</f>
        <v>28.9969720411478</v>
      </c>
      <c r="H122" s="73" t="n">
        <f aca="false">TRUNC(G122*D122,2)</f>
        <v>144.98</v>
      </c>
      <c r="I122" s="73" t="n">
        <f aca="false">SUM(E122,G122)</f>
        <v>191.76063203032</v>
      </c>
      <c r="J122" s="73" t="n">
        <f aca="false">SUM(F122,H122)</f>
        <v>958.79</v>
      </c>
    </row>
    <row r="123" s="3" customFormat="true" ht="13.4" hidden="false" customHeight="true" outlineLevel="0" collapsed="false">
      <c r="A123" s="8" t="s">
        <v>460</v>
      </c>
      <c r="B123" s="71" t="str">
        <f aca="false">UPPER(INDEX(Analítico!$A$13:$P$1430,MATCH($A123,Analítico!$A$13:$A$1430,0),2))</f>
        <v>LONA DE PLÁSTICO PRETO PARA PROTEÇÃO DE AMBIENTES E INSTALAÇÕES </v>
      </c>
      <c r="C123" s="72" t="str">
        <f aca="false">INDEX(Analítico!$A$13:$P$1430,MATCH($A123,Analítico!$A$13:$A$1430,0),4)</f>
        <v>M2 </v>
      </c>
      <c r="D123" s="74" t="n">
        <v>100</v>
      </c>
      <c r="E123" s="73" t="n">
        <f aca="false">(INDEX(Analítico!$A$13:$P$1430,MATCH($A123,Analítico!$A$13:$A$1430,0),15))*(1+$J$9)</f>
        <v>1.02666308608554</v>
      </c>
      <c r="F123" s="73" t="n">
        <f aca="false">TRUNC(E123*D123,2)</f>
        <v>102.66</v>
      </c>
      <c r="G123" s="73" t="n">
        <f aca="false">(INDEX(Analítico!$A$13:$P$1430,MATCH($A123,Analítico!$A$13:$A$1430,0),14))*(1+$J$9)</f>
        <v>0.964061678397401</v>
      </c>
      <c r="H123" s="73" t="n">
        <f aca="false">TRUNC(G123*D123,2)</f>
        <v>96.4</v>
      </c>
      <c r="I123" s="73" t="n">
        <f aca="false">SUM(E123,G123)</f>
        <v>1.99072476448295</v>
      </c>
      <c r="J123" s="73" t="n">
        <f aca="false">SUM(F123,H123)</f>
        <v>199.06</v>
      </c>
    </row>
    <row r="124" s="3" customFormat="true" ht="12.75" hidden="false" customHeight="true" outlineLevel="0" collapsed="false">
      <c r="A124" s="78" t="s">
        <v>480</v>
      </c>
      <c r="B124" s="78"/>
      <c r="C124" s="78"/>
      <c r="D124" s="78"/>
      <c r="E124" s="79" t="n">
        <f aca="false">SUM(F116:F123)</f>
        <v>7016.79</v>
      </c>
      <c r="F124" s="79"/>
      <c r="G124" s="79" t="n">
        <f aca="false">SUM(H116:H123)</f>
        <v>3538.79</v>
      </c>
      <c r="H124" s="79"/>
      <c r="I124" s="79" t="n">
        <f aca="false">SUM(J116:J123)</f>
        <v>10555.58</v>
      </c>
      <c r="J124" s="79"/>
    </row>
    <row r="125" s="3" customFormat="true" ht="12.75" hidden="false" customHeight="true" outlineLevel="0" collapsed="false">
      <c r="A125" s="70" t="n">
        <v>8</v>
      </c>
      <c r="B125" s="70" t="s">
        <v>462</v>
      </c>
      <c r="C125" s="70"/>
      <c r="D125" s="70"/>
      <c r="E125" s="70"/>
      <c r="F125" s="70"/>
      <c r="G125" s="70"/>
      <c r="H125" s="70"/>
      <c r="I125" s="70"/>
      <c r="J125" s="70"/>
    </row>
    <row r="126" s="3" customFormat="true" ht="12.75" hidden="false" customHeight="true" outlineLevel="0" collapsed="false">
      <c r="A126" s="70" t="s">
        <v>463</v>
      </c>
      <c r="B126" s="70" t="s">
        <v>464</v>
      </c>
      <c r="C126" s="70"/>
      <c r="D126" s="70"/>
      <c r="E126" s="70"/>
      <c r="F126" s="70"/>
      <c r="G126" s="70"/>
      <c r="H126" s="70"/>
      <c r="I126" s="70"/>
      <c r="J126" s="70"/>
    </row>
    <row r="127" s="3" customFormat="true" ht="13.4" hidden="false" customHeight="true" outlineLevel="0" collapsed="false">
      <c r="A127" s="8" t="s">
        <v>465</v>
      </c>
      <c r="B127" s="71" t="str">
        <f aca="false">UPPER(INDEX(Analítico!$A$13:$P$1430,MATCH($A127,Analítico!$A$13:$A$1430,0),2))</f>
        <v>ADMINISTRAÇÃO </v>
      </c>
      <c r="C127" s="72" t="str">
        <f aca="false">INDEX(Analítico!$A$13:$P$1430,MATCH($A127,Analítico!$A$13:$A$1430,0),4)</f>
        <v>% </v>
      </c>
      <c r="D127" s="74" t="n">
        <v>100</v>
      </c>
      <c r="E127" s="73" t="n">
        <f aca="false">ROUNDDOWN((INDEX(Analítico!$A$13:$P$1430,MATCH($A127,Analítico!$A$13:$A$1430,0),15))*(1+$J$9),2)</f>
        <v>39.9</v>
      </c>
      <c r="F127" s="73" t="n">
        <f aca="false">TRUNC(E127*D127,2)</f>
        <v>3990</v>
      </c>
      <c r="G127" s="73" t="n">
        <f aca="false">ROUNDDOWN((INDEX(Analítico!$A$13:$P$1430,MATCH($A127,Analítico!$A$13:$A$1430,0),14))*(1+$J$9),2)</f>
        <v>429.89</v>
      </c>
      <c r="H127" s="73" t="n">
        <f aca="false">TRUNC(G127*D127,2)</f>
        <v>42989</v>
      </c>
      <c r="I127" s="73" t="n">
        <f aca="false">SUM(E127,G127)</f>
        <v>469.79</v>
      </c>
      <c r="J127" s="73" t="n">
        <f aca="false">SUM(F127,H127)</f>
        <v>46979</v>
      </c>
    </row>
    <row r="128" s="3" customFormat="true" ht="12.75" hidden="false" customHeight="true" outlineLevel="0" collapsed="false">
      <c r="A128" s="78" t="s">
        <v>480</v>
      </c>
      <c r="B128" s="78"/>
      <c r="C128" s="78"/>
      <c r="D128" s="78"/>
      <c r="E128" s="79" t="n">
        <f aca="false">SUM(F127)</f>
        <v>3990</v>
      </c>
      <c r="F128" s="79"/>
      <c r="G128" s="79" t="n">
        <f aca="false">SUM(H127)</f>
        <v>42989</v>
      </c>
      <c r="H128" s="79"/>
      <c r="I128" s="79" t="n">
        <f aca="false">SUM(J127)</f>
        <v>46979</v>
      </c>
      <c r="J128" s="79"/>
    </row>
    <row r="129" s="3" customFormat="true" ht="12.75" hidden="false" customHeight="true" outlineLevel="0" collapsed="false">
      <c r="A129" s="80"/>
      <c r="B129" s="80"/>
      <c r="C129" s="80"/>
      <c r="D129" s="80"/>
      <c r="E129" s="80"/>
      <c r="F129" s="80"/>
      <c r="G129" s="80"/>
      <c r="H129" s="80"/>
      <c r="I129" s="80"/>
      <c r="J129" s="80"/>
    </row>
    <row r="130" s="3" customFormat="true" ht="12.75" hidden="false" customHeight="true" outlineLevel="0" collapsed="false">
      <c r="A130" s="78" t="s">
        <v>493</v>
      </c>
      <c r="B130" s="78"/>
      <c r="C130" s="78"/>
      <c r="D130" s="78"/>
      <c r="E130" s="79" t="n">
        <f aca="false">SUM(E128,E124,E113,E109,E102,E86,E58,E32)</f>
        <v>104334.12</v>
      </c>
      <c r="F130" s="79"/>
      <c r="G130" s="79" t="n">
        <f aca="false">SUM(G128,G124,G113,G109,G102,G86,G58,G32)</f>
        <v>93662.23</v>
      </c>
      <c r="H130" s="79"/>
      <c r="I130" s="79" t="n">
        <f aca="false">SUM(I128,I124,I113,I109,I102,I86,I58,I32)</f>
        <v>197996.35</v>
      </c>
      <c r="J130" s="79"/>
      <c r="L130" s="81"/>
    </row>
  </sheetData>
  <mergeCells count="77">
    <mergeCell ref="A1:J1"/>
    <mergeCell ref="A2:J2"/>
    <mergeCell ref="A3:J3"/>
    <mergeCell ref="A4:J4"/>
    <mergeCell ref="A5:J5"/>
    <mergeCell ref="A6:J6"/>
    <mergeCell ref="F8:I8"/>
    <mergeCell ref="F9:I9"/>
    <mergeCell ref="A10:J10"/>
    <mergeCell ref="A11:A12"/>
    <mergeCell ref="B11:B12"/>
    <mergeCell ref="C11:C12"/>
    <mergeCell ref="D11:D12"/>
    <mergeCell ref="E11:F11"/>
    <mergeCell ref="G11:H11"/>
    <mergeCell ref="I11:J11"/>
    <mergeCell ref="B13:J13"/>
    <mergeCell ref="B14:J14"/>
    <mergeCell ref="B19:J19"/>
    <mergeCell ref="B27:J27"/>
    <mergeCell ref="A32:D32"/>
    <mergeCell ref="E32:F32"/>
    <mergeCell ref="G32:H32"/>
    <mergeCell ref="I32:J32"/>
    <mergeCell ref="B33:J33"/>
    <mergeCell ref="B34:J34"/>
    <mergeCell ref="B43:J43"/>
    <mergeCell ref="B46:J46"/>
    <mergeCell ref="B53:J53"/>
    <mergeCell ref="A58:D58"/>
    <mergeCell ref="E58:F58"/>
    <mergeCell ref="G58:H58"/>
    <mergeCell ref="I58:J58"/>
    <mergeCell ref="B59:J59"/>
    <mergeCell ref="B60:J60"/>
    <mergeCell ref="B81:J81"/>
    <mergeCell ref="A86:D86"/>
    <mergeCell ref="E86:F86"/>
    <mergeCell ref="G86:H86"/>
    <mergeCell ref="I86:J86"/>
    <mergeCell ref="B87:J87"/>
    <mergeCell ref="B88:J88"/>
    <mergeCell ref="B98:J98"/>
    <mergeCell ref="A102:D102"/>
    <mergeCell ref="E102:F102"/>
    <mergeCell ref="G102:H102"/>
    <mergeCell ref="I102:J102"/>
    <mergeCell ref="B103:J103"/>
    <mergeCell ref="B104:J104"/>
    <mergeCell ref="A109:D109"/>
    <mergeCell ref="E109:F109"/>
    <mergeCell ref="G109:H109"/>
    <mergeCell ref="I109:J109"/>
    <mergeCell ref="B110:J110"/>
    <mergeCell ref="B111:J111"/>
    <mergeCell ref="A113:D113"/>
    <mergeCell ref="E113:F113"/>
    <mergeCell ref="G113:H113"/>
    <mergeCell ref="I113:J113"/>
    <mergeCell ref="B114:J114"/>
    <mergeCell ref="B115:J115"/>
    <mergeCell ref="B120:J120"/>
    <mergeCell ref="A124:D124"/>
    <mergeCell ref="E124:F124"/>
    <mergeCell ref="G124:H124"/>
    <mergeCell ref="I124:J124"/>
    <mergeCell ref="B125:J125"/>
    <mergeCell ref="B126:J126"/>
    <mergeCell ref="A128:D128"/>
    <mergeCell ref="E128:F128"/>
    <mergeCell ref="G128:H128"/>
    <mergeCell ref="I128:J128"/>
    <mergeCell ref="A129:J129"/>
    <mergeCell ref="A130:D130"/>
    <mergeCell ref="E130:F130"/>
    <mergeCell ref="G130:H130"/>
    <mergeCell ref="I130:J130"/>
  </mergeCells>
  <printOptions headings="false" gridLines="false" gridLinesSet="true" horizontalCentered="true" verticalCentered="false"/>
  <pageMargins left="0.7875" right="0.590277777777778" top="0.590277777777778" bottom="0.590972222222222" header="0.511805555555555" footer="0.315277777777778"/>
  <pageSetup paperSize="9" scale="73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98" zoomScaleNormal="100" zoomScalePageLayoutView="98" workbookViewId="0">
      <selection pane="topLeft" activeCell="A1" activeCellId="0" sqref="A1"/>
    </sheetView>
  </sheetViews>
  <sheetFormatPr defaultRowHeight="14.05"/>
  <cols>
    <col collapsed="false" hidden="false" max="1" min="1" style="82" width="9.13265306122449"/>
    <col collapsed="false" hidden="false" max="2" min="2" style="82" width="66.7857142857143"/>
    <col collapsed="false" hidden="false" max="3" min="3" style="82" width="21.4030612244898"/>
    <col collapsed="false" hidden="false" max="9" min="4" style="82" width="15.6938775510204"/>
    <col collapsed="false" hidden="false" max="257" min="10" style="82" width="9.13265306122449"/>
    <col collapsed="false" hidden="false" max="1025" min="258" style="0" width="9.13265306122449"/>
  </cols>
  <sheetData>
    <row r="1" s="83" customFormat="true" ht="18" hidden="false" customHeight="true" outlineLevel="0" collapsed="false">
      <c r="D1" s="84"/>
      <c r="E1" s="84"/>
      <c r="F1" s="84"/>
      <c r="G1" s="84"/>
      <c r="H1" s="84"/>
      <c r="I1" s="84"/>
    </row>
    <row r="2" s="83" customFormat="true" ht="18" hidden="false" customHeight="true" outlineLevel="0" collapsed="false">
      <c r="A2" s="85" t="s">
        <v>494</v>
      </c>
      <c r="B2" s="85"/>
      <c r="C2" s="85"/>
      <c r="D2" s="85"/>
      <c r="E2" s="85"/>
      <c r="F2" s="85"/>
      <c r="G2" s="85"/>
      <c r="H2" s="85"/>
      <c r="I2" s="85"/>
    </row>
    <row r="3" s="83" customFormat="true" ht="18" hidden="false" customHeight="true" outlineLevel="0" collapsed="false">
      <c r="A3" s="86" t="s">
        <v>495</v>
      </c>
      <c r="B3" s="86"/>
      <c r="C3" s="86"/>
      <c r="D3" s="86"/>
      <c r="E3" s="86"/>
      <c r="F3" s="86"/>
      <c r="G3" s="86"/>
      <c r="H3" s="86"/>
      <c r="I3" s="86"/>
    </row>
    <row r="4" s="83" customFormat="true" ht="18" hidden="false" customHeight="true" outlineLevel="0" collapsed="false">
      <c r="A4" s="87"/>
      <c r="B4" s="87"/>
      <c r="C4" s="87"/>
      <c r="D4" s="87"/>
      <c r="E4" s="87"/>
      <c r="F4" s="87"/>
      <c r="G4" s="87"/>
      <c r="H4" s="87"/>
      <c r="I4" s="87"/>
    </row>
    <row r="5" s="83" customFormat="true" ht="18" hidden="false" customHeight="true" outlineLevel="0" collapsed="false">
      <c r="A5" s="88"/>
      <c r="B5" s="88"/>
      <c r="C5" s="88"/>
      <c r="D5" s="88"/>
      <c r="E5" s="88"/>
      <c r="F5" s="88"/>
      <c r="G5" s="88"/>
      <c r="H5" s="88"/>
      <c r="I5" s="88"/>
    </row>
    <row r="6" s="94" customFormat="true" ht="17.9" hidden="false" customHeight="true" outlineLevel="0" collapsed="false">
      <c r="A6" s="89" t="s">
        <v>236</v>
      </c>
      <c r="B6" s="90" t="s">
        <v>5</v>
      </c>
      <c r="C6" s="91" t="s">
        <v>496</v>
      </c>
      <c r="D6" s="92" t="s">
        <v>497</v>
      </c>
      <c r="E6" s="91" t="s">
        <v>498</v>
      </c>
      <c r="F6" s="91" t="s">
        <v>499</v>
      </c>
      <c r="G6" s="91" t="s">
        <v>500</v>
      </c>
      <c r="H6" s="91" t="s">
        <v>501</v>
      </c>
      <c r="I6" s="93" t="s">
        <v>502</v>
      </c>
    </row>
    <row r="7" s="101" customFormat="true" ht="17.65" hidden="false" customHeight="true" outlineLevel="0" collapsed="false">
      <c r="A7" s="95" t="n">
        <f aca="false">Sintético!A13</f>
        <v>1</v>
      </c>
      <c r="B7" s="95" t="str">
        <f aca="false">Sintético!B13</f>
        <v>ARQUITETURA </v>
      </c>
      <c r="C7" s="96" t="n">
        <f aca="false">Sintético!I32</f>
        <v>62037.51</v>
      </c>
      <c r="D7" s="97" t="n">
        <f aca="false">$C7*D8</f>
        <v>12407.502</v>
      </c>
      <c r="E7" s="97" t="n">
        <f aca="false">$C7*E8</f>
        <v>12407.502</v>
      </c>
      <c r="F7" s="97" t="n">
        <f aca="false">$C7*F8</f>
        <v>12407.502</v>
      </c>
      <c r="G7" s="97" t="n">
        <f aca="false">$C7*G8</f>
        <v>12407.502</v>
      </c>
      <c r="H7" s="97" t="n">
        <f aca="false">$C7*H8</f>
        <v>12407.502</v>
      </c>
      <c r="I7" s="98" t="n">
        <f aca="false">SUM(D7:H7)</f>
        <v>62037.51</v>
      </c>
      <c r="J7" s="99"/>
      <c r="K7" s="100"/>
    </row>
    <row r="8" s="101" customFormat="true" ht="17.65" hidden="false" customHeight="true" outlineLevel="0" collapsed="false">
      <c r="A8" s="95"/>
      <c r="B8" s="95"/>
      <c r="C8" s="96"/>
      <c r="D8" s="102" t="n">
        <v>0.2</v>
      </c>
      <c r="E8" s="102" t="n">
        <v>0.2</v>
      </c>
      <c r="F8" s="102" t="n">
        <v>0.2</v>
      </c>
      <c r="G8" s="102" t="n">
        <v>0.2</v>
      </c>
      <c r="H8" s="102" t="n">
        <v>0.2</v>
      </c>
      <c r="I8" s="103" t="n">
        <f aca="false">SUM(D8:H8)</f>
        <v>1</v>
      </c>
      <c r="J8" s="104"/>
      <c r="K8" s="100"/>
    </row>
    <row r="9" customFormat="false" ht="17.65" hidden="false" customHeight="true" outlineLevel="0" collapsed="false">
      <c r="A9" s="95" t="n">
        <f aca="false">Sintético!A33</f>
        <v>2</v>
      </c>
      <c r="B9" s="95" t="str">
        <f aca="false">Sintético!B33</f>
        <v>DETECÇÃO E ALARME DE INCÊNDIO </v>
      </c>
      <c r="C9" s="96" t="n">
        <f aca="false">Sintético!I58</f>
        <v>52048.96</v>
      </c>
      <c r="D9" s="97" t="n">
        <f aca="false">$C9*D10</f>
        <v>10409.792</v>
      </c>
      <c r="E9" s="97" t="n">
        <f aca="false">$C9*E10</f>
        <v>10409.792</v>
      </c>
      <c r="F9" s="97" t="n">
        <f aca="false">$C9*F10</f>
        <v>10409.792</v>
      </c>
      <c r="G9" s="97" t="n">
        <f aca="false">$C9*G10</f>
        <v>10409.792</v>
      </c>
      <c r="H9" s="97" t="n">
        <f aca="false">$C9*H10</f>
        <v>10409.792</v>
      </c>
      <c r="I9" s="98" t="n">
        <f aca="false">SUM(D9:H9)</f>
        <v>52048.96</v>
      </c>
    </row>
    <row r="10" customFormat="false" ht="15.25" hidden="false" customHeight="true" outlineLevel="0" collapsed="false">
      <c r="A10" s="95"/>
      <c r="B10" s="95"/>
      <c r="C10" s="96"/>
      <c r="D10" s="102" t="n">
        <v>0.2</v>
      </c>
      <c r="E10" s="102" t="n">
        <v>0.2</v>
      </c>
      <c r="F10" s="102" t="n">
        <v>0.2</v>
      </c>
      <c r="G10" s="102" t="n">
        <v>0.2</v>
      </c>
      <c r="H10" s="102" t="n">
        <v>0.2</v>
      </c>
      <c r="I10" s="103" t="n">
        <f aca="false">SUM(D10:H10)</f>
        <v>1</v>
      </c>
    </row>
    <row r="11" customFormat="false" ht="17.9" hidden="false" customHeight="true" outlineLevel="0" collapsed="false">
      <c r="A11" s="95" t="n">
        <f aca="false">Sintético!A59</f>
        <v>3</v>
      </c>
      <c r="B11" s="95" t="str">
        <f aca="false">Sintético!B59</f>
        <v>SINALIZAÇÃO DE SEGURANÇA </v>
      </c>
      <c r="C11" s="96" t="n">
        <f aca="false">Sintético!I86</f>
        <v>6104.46</v>
      </c>
      <c r="D11" s="97" t="n">
        <f aca="false">$C11*D12</f>
        <v>0</v>
      </c>
      <c r="E11" s="97" t="n">
        <f aca="false">$C11*E12</f>
        <v>0</v>
      </c>
      <c r="F11" s="97" t="n">
        <f aca="false">$C11*F12</f>
        <v>0</v>
      </c>
      <c r="G11" s="97" t="n">
        <f aca="false">$C11*G12</f>
        <v>3052.23</v>
      </c>
      <c r="H11" s="97" t="n">
        <f aca="false">$C11*H12</f>
        <v>3052.23</v>
      </c>
      <c r="I11" s="98" t="n">
        <f aca="false">SUM(D11:H11)</f>
        <v>6104.46</v>
      </c>
    </row>
    <row r="12" customFormat="false" ht="15.25" hidden="false" customHeight="true" outlineLevel="0" collapsed="false">
      <c r="A12" s="95"/>
      <c r="B12" s="95"/>
      <c r="C12" s="96"/>
      <c r="D12" s="102"/>
      <c r="E12" s="102"/>
      <c r="F12" s="102"/>
      <c r="G12" s="102" t="n">
        <v>0.5</v>
      </c>
      <c r="H12" s="102" t="n">
        <v>0.5</v>
      </c>
      <c r="I12" s="103" t="n">
        <f aca="false">SUM(D12:H12)</f>
        <v>1</v>
      </c>
    </row>
    <row r="13" customFormat="false" ht="17.9" hidden="false" customHeight="true" outlineLevel="0" collapsed="false">
      <c r="A13" s="95" t="n">
        <f aca="false">Sintético!A87</f>
        <v>4</v>
      </c>
      <c r="B13" s="95" t="str">
        <f aca="false">Sintético!B87</f>
        <v>SISTEMA DE HIDRANTES </v>
      </c>
      <c r="C13" s="96" t="n">
        <f aca="false">Sintético!I102</f>
        <v>11357.07</v>
      </c>
      <c r="D13" s="97" t="n">
        <f aca="false">$C13*D14</f>
        <v>0</v>
      </c>
      <c r="E13" s="97" t="n">
        <f aca="false">$C13*E14</f>
        <v>0</v>
      </c>
      <c r="F13" s="97" t="n">
        <f aca="false">$C13*F14</f>
        <v>0</v>
      </c>
      <c r="G13" s="97" t="n">
        <f aca="false">$C13*G14</f>
        <v>11357.07</v>
      </c>
      <c r="H13" s="97" t="n">
        <f aca="false">$C13*H14</f>
        <v>0</v>
      </c>
      <c r="I13" s="98" t="n">
        <f aca="false">SUM(D13:H13)</f>
        <v>11357.07</v>
      </c>
    </row>
    <row r="14" customFormat="false" ht="15.25" hidden="false" customHeight="true" outlineLevel="0" collapsed="false">
      <c r="A14" s="95"/>
      <c r="B14" s="95"/>
      <c r="C14" s="96"/>
      <c r="D14" s="102"/>
      <c r="E14" s="102"/>
      <c r="F14" s="102"/>
      <c r="G14" s="102" t="n">
        <v>1</v>
      </c>
      <c r="H14" s="102"/>
      <c r="I14" s="103" t="n">
        <f aca="false">SUM(D14:H14)</f>
        <v>1</v>
      </c>
    </row>
    <row r="15" customFormat="false" ht="17.9" hidden="false" customHeight="true" outlineLevel="0" collapsed="false">
      <c r="A15" s="95" t="n">
        <f aca="false">Sintético!A103</f>
        <v>5</v>
      </c>
      <c r="B15" s="95" t="str">
        <f aca="false">Sintético!B103</f>
        <v>EXTINTORES </v>
      </c>
      <c r="C15" s="96" t="n">
        <f aca="false">Sintético!I109</f>
        <v>3981.44</v>
      </c>
      <c r="D15" s="97" t="n">
        <f aca="false">$C15*D16</f>
        <v>0</v>
      </c>
      <c r="E15" s="97" t="n">
        <f aca="false">$C15*E16</f>
        <v>0</v>
      </c>
      <c r="F15" s="97" t="n">
        <f aca="false">$C15*F16</f>
        <v>0</v>
      </c>
      <c r="G15" s="97" t="n">
        <f aca="false">$C15*G16</f>
        <v>0</v>
      </c>
      <c r="H15" s="97" t="n">
        <f aca="false">$C15*H16</f>
        <v>3981.44</v>
      </c>
      <c r="I15" s="98" t="n">
        <f aca="false">SUM(D15:H15)</f>
        <v>3981.44</v>
      </c>
    </row>
    <row r="16" customFormat="false" ht="15.25" hidden="false" customHeight="true" outlineLevel="0" collapsed="false">
      <c r="A16" s="95"/>
      <c r="B16" s="95"/>
      <c r="C16" s="96"/>
      <c r="D16" s="102"/>
      <c r="E16" s="102"/>
      <c r="F16" s="102"/>
      <c r="G16" s="102"/>
      <c r="H16" s="102" t="n">
        <v>1</v>
      </c>
      <c r="I16" s="103" t="n">
        <f aca="false">SUM(D16:H16)</f>
        <v>1</v>
      </c>
    </row>
    <row r="17" customFormat="false" ht="17.65" hidden="false" customHeight="true" outlineLevel="0" collapsed="false">
      <c r="A17" s="95" t="n">
        <f aca="false">Sintético!A110</f>
        <v>6</v>
      </c>
      <c r="B17" s="95" t="str">
        <f aca="false">Sintético!B110</f>
        <v>ILUMINAÇÃO DE EMERGÊNCIA </v>
      </c>
      <c r="C17" s="96" t="n">
        <f aca="false">Sintético!I113</f>
        <v>4932.33</v>
      </c>
      <c r="D17" s="97" t="n">
        <f aca="false">$C17*D18</f>
        <v>986.466</v>
      </c>
      <c r="E17" s="97" t="n">
        <f aca="false">$C17*E18</f>
        <v>986.466</v>
      </c>
      <c r="F17" s="97" t="n">
        <f aca="false">$C17*F18</f>
        <v>986.466</v>
      </c>
      <c r="G17" s="97" t="n">
        <f aca="false">$C17*G18</f>
        <v>986.466</v>
      </c>
      <c r="H17" s="97" t="n">
        <f aca="false">$C17*H18</f>
        <v>986.466</v>
      </c>
      <c r="I17" s="98" t="n">
        <f aca="false">SUM(D17:H17)</f>
        <v>4932.33</v>
      </c>
    </row>
    <row r="18" customFormat="false" ht="15.25" hidden="false" customHeight="true" outlineLevel="0" collapsed="false">
      <c r="A18" s="95"/>
      <c r="B18" s="95"/>
      <c r="C18" s="96"/>
      <c r="D18" s="102" t="n">
        <v>0.2</v>
      </c>
      <c r="E18" s="102" t="n">
        <v>0.2</v>
      </c>
      <c r="F18" s="102" t="n">
        <v>0.2</v>
      </c>
      <c r="G18" s="102" t="n">
        <v>0.2</v>
      </c>
      <c r="H18" s="102" t="n">
        <v>0.2</v>
      </c>
      <c r="I18" s="103" t="n">
        <f aca="false">SUM(D18:H18)</f>
        <v>1</v>
      </c>
    </row>
    <row r="19" customFormat="false" ht="17.65" hidden="false" customHeight="true" outlineLevel="0" collapsed="false">
      <c r="A19" s="105" t="n">
        <f aca="false">Sintético!A114</f>
        <v>7</v>
      </c>
      <c r="B19" s="95" t="str">
        <f aca="false">Sintético!B114</f>
        <v>CANTEIRO E LIMPEZA</v>
      </c>
      <c r="C19" s="106" t="n">
        <f aca="false">Sintético!I124</f>
        <v>10555.58</v>
      </c>
      <c r="D19" s="97" t="n">
        <f aca="false">$C19*D20</f>
        <v>3346.11886</v>
      </c>
      <c r="E19" s="97" t="n">
        <f aca="false">$C19*E20</f>
        <v>2269.4497</v>
      </c>
      <c r="F19" s="97" t="n">
        <f aca="false">$C19*F20</f>
        <v>1646.67048</v>
      </c>
      <c r="G19" s="97" t="n">
        <f aca="false">$C19*G20</f>
        <v>1646.67048</v>
      </c>
      <c r="H19" s="97" t="n">
        <f aca="false">$C19*H20</f>
        <v>1646.67048</v>
      </c>
      <c r="I19" s="98" t="n">
        <f aca="false">SUM(D19:H19)</f>
        <v>10555.58</v>
      </c>
    </row>
    <row r="20" customFormat="false" ht="15" hidden="false" customHeight="true" outlineLevel="0" collapsed="false">
      <c r="A20" s="105"/>
      <c r="B20" s="95"/>
      <c r="C20" s="106"/>
      <c r="D20" s="102" t="n">
        <v>0.317</v>
      </c>
      <c r="E20" s="102" t="n">
        <v>0.215</v>
      </c>
      <c r="F20" s="102" t="n">
        <v>0.156</v>
      </c>
      <c r="G20" s="102" t="n">
        <v>0.156</v>
      </c>
      <c r="H20" s="102" t="n">
        <v>0.156</v>
      </c>
      <c r="I20" s="103" t="n">
        <f aca="false">SUM(D20:H20)</f>
        <v>1</v>
      </c>
    </row>
    <row r="21" customFormat="false" ht="17.65" hidden="false" customHeight="true" outlineLevel="0" collapsed="false">
      <c r="A21" s="105" t="n">
        <f aca="false">Sintético!A125</f>
        <v>8</v>
      </c>
      <c r="B21" s="95" t="str">
        <f aca="false">Sintético!B125</f>
        <v>ADMINISTRAÇÃO </v>
      </c>
      <c r="C21" s="106" t="n">
        <f aca="false">Sintético!I128</f>
        <v>46979</v>
      </c>
      <c r="D21" s="97" t="n">
        <f aca="false">$C21*D22</f>
        <v>8445.87829785081</v>
      </c>
      <c r="E21" s="97" t="n">
        <f aca="false">$C21*E22</f>
        <v>8110.94432855761</v>
      </c>
      <c r="F21" s="97" t="n">
        <f aca="false">$C21*F22</f>
        <v>7917.20801298606</v>
      </c>
      <c r="G21" s="97" t="n">
        <f aca="false">$C21*G22</f>
        <v>12399.7029362515</v>
      </c>
      <c r="H21" s="97" t="n">
        <f aca="false">$C21*H22</f>
        <v>10105.266424354</v>
      </c>
      <c r="I21" s="98" t="n">
        <f aca="false">SUM(D21:H21)</f>
        <v>46979</v>
      </c>
    </row>
    <row r="22" customFormat="false" ht="15" hidden="false" customHeight="true" outlineLevel="0" collapsed="false">
      <c r="A22" s="105"/>
      <c r="B22" s="95"/>
      <c r="C22" s="106"/>
      <c r="D22" s="102" t="n">
        <f aca="false">SUM(D19,D17,D15,D13,D11,D9,D7)/($C$25-$C$21)</f>
        <v>0.179779865426059</v>
      </c>
      <c r="E22" s="102" t="n">
        <f aca="false">SUM(E19,E17,E15,E13,E11,E9,E7)/($C$25-$C$21)</f>
        <v>0.172650425265706</v>
      </c>
      <c r="F22" s="102" t="n">
        <f aca="false">SUM(F19,F17,F15,F13,F11,F9,F7)/($C$25-$C$21)</f>
        <v>0.168526533408247</v>
      </c>
      <c r="G22" s="102" t="n">
        <f aca="false">SUM(G19,G17,G15,G13,G11,G9,G7)/($C$25-$C$21)</f>
        <v>0.263941397991688</v>
      </c>
      <c r="H22" s="102" t="n">
        <f aca="false">SUM(H19,H17,H15,H13,H11,H9,H7)/($C$25-$C$21)</f>
        <v>0.2151017779083</v>
      </c>
      <c r="I22" s="103" t="n">
        <f aca="false">SUM(D22:H22)</f>
        <v>1</v>
      </c>
    </row>
    <row r="23" customFormat="false" ht="17.65" hidden="false" customHeight="true" outlineLevel="0" collapsed="false">
      <c r="A23" s="107"/>
      <c r="B23" s="95" t="s">
        <v>503</v>
      </c>
      <c r="C23" s="98"/>
      <c r="D23" s="108" t="n">
        <f aca="false">SUM(D21,D19,D17,D15,D13,D11,D9,D7)</f>
        <v>35595.7571578508</v>
      </c>
      <c r="E23" s="108" t="n">
        <f aca="false">SUM(E21,E19,E17,E15,E13,E11,E9,E7)</f>
        <v>34184.1540285576</v>
      </c>
      <c r="F23" s="108" t="n">
        <f aca="false">SUM(F21,F19,F17,F15,F13,F11,F9,F7)</f>
        <v>33367.6384929861</v>
      </c>
      <c r="G23" s="108" t="n">
        <f aca="false">SUM(G21,G19,G17,G15,G13,G11,G9,G7)</f>
        <v>52259.4334162515</v>
      </c>
      <c r="H23" s="108" t="n">
        <f aca="false">SUM(H21,H19,H17,H15,H13,H11,H9,H7)</f>
        <v>42589.366904354</v>
      </c>
      <c r="I23" s="98" t="n">
        <f aca="false">SUM(D23:H23)</f>
        <v>197996.35</v>
      </c>
    </row>
    <row r="24" customFormat="false" ht="15.25" hidden="false" customHeight="true" outlineLevel="0" collapsed="false">
      <c r="A24" s="107"/>
      <c r="B24" s="95"/>
      <c r="C24" s="98"/>
      <c r="D24" s="109" t="n">
        <f aca="false">D23/$C25</f>
        <v>0.179779865426059</v>
      </c>
      <c r="E24" s="109" t="n">
        <f aca="false">E23/$C25</f>
        <v>0.172650425265706</v>
      </c>
      <c r="F24" s="109" t="n">
        <f aca="false">F23/$C25</f>
        <v>0.168526533408247</v>
      </c>
      <c r="G24" s="109" t="n">
        <f aca="false">G23/$C25</f>
        <v>0.263941397991688</v>
      </c>
      <c r="H24" s="109" t="n">
        <f aca="false">H23/$C25</f>
        <v>0.2151017779083</v>
      </c>
      <c r="I24" s="103" t="n">
        <f aca="false">SUM(D24:H24)</f>
        <v>1</v>
      </c>
    </row>
    <row r="25" customFormat="false" ht="17.65" hidden="false" customHeight="true" outlineLevel="0" collapsed="false">
      <c r="A25" s="107"/>
      <c r="B25" s="95" t="s">
        <v>504</v>
      </c>
      <c r="C25" s="96" t="n">
        <f aca="false">SUM(C7:C22)</f>
        <v>197996.35</v>
      </c>
      <c r="D25" s="108" t="n">
        <f aca="false">D23</f>
        <v>35595.7571578508</v>
      </c>
      <c r="E25" s="108" t="n">
        <f aca="false">E23+D25</f>
        <v>69779.9111864084</v>
      </c>
      <c r="F25" s="108" t="n">
        <f aca="false">F23+E25</f>
        <v>103147.549679395</v>
      </c>
      <c r="G25" s="108" t="n">
        <f aca="false">G23+F25</f>
        <v>155406.983095646</v>
      </c>
      <c r="H25" s="108" t="n">
        <f aca="false">H23+G25</f>
        <v>197996.35</v>
      </c>
      <c r="I25" s="98" t="n">
        <f aca="false">H25</f>
        <v>197996.35</v>
      </c>
    </row>
    <row r="26" customFormat="false" ht="15.25" hidden="false" customHeight="true" outlineLevel="0" collapsed="false">
      <c r="A26" s="107"/>
      <c r="B26" s="95"/>
      <c r="C26" s="96"/>
      <c r="D26" s="109" t="n">
        <f aca="false">D24</f>
        <v>0.179779865426059</v>
      </c>
      <c r="E26" s="109" t="n">
        <f aca="false">E24+D26</f>
        <v>0.352430290691765</v>
      </c>
      <c r="F26" s="109" t="n">
        <f aca="false">F24+E26</f>
        <v>0.520956824100012</v>
      </c>
      <c r="G26" s="109" t="n">
        <f aca="false">G24+F26</f>
        <v>0.7848982220917</v>
      </c>
      <c r="H26" s="109" t="n">
        <f aca="false">H24+G26</f>
        <v>1</v>
      </c>
      <c r="I26" s="103" t="n">
        <f aca="false">I24</f>
        <v>1</v>
      </c>
    </row>
    <row r="31" customFormat="false" ht="14.05" hidden="false" customHeight="true" outlineLevel="0" collapsed="false">
      <c r="J31" s="82" t="n">
        <f aca="false">SUM(I30:I31)</f>
        <v>0</v>
      </c>
    </row>
  </sheetData>
  <sheetProtection sheet="true" objects="true" scenarios="true"/>
  <mergeCells count="32">
    <mergeCell ref="A2:I2"/>
    <mergeCell ref="A3:I3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</mergeCells>
  <conditionalFormatting sqref="D7:H7">
    <cfRule type="cellIs" priority="2" operator="greaterThan" aboveAverage="0" equalAverage="0" bottom="0" percent="0" rank="0" text="" dxfId="0">
      <formula>0</formula>
    </cfRule>
  </conditionalFormatting>
  <conditionalFormatting sqref="D9:H9">
    <cfRule type="cellIs" priority="3" operator="greaterThan" aboveAverage="0" equalAverage="0" bottom="0" percent="0" rank="0" text="" dxfId="1">
      <formula>0</formula>
    </cfRule>
  </conditionalFormatting>
  <conditionalFormatting sqref="D11:H11">
    <cfRule type="cellIs" priority="4" operator="greaterThan" aboveAverage="0" equalAverage="0" bottom="0" percent="0" rank="0" text="" dxfId="2">
      <formula>0</formula>
    </cfRule>
  </conditionalFormatting>
  <conditionalFormatting sqref="D13:H13">
    <cfRule type="cellIs" priority="5" operator="greaterThan" aboveAverage="0" equalAverage="0" bottom="0" percent="0" rank="0" text="" dxfId="3">
      <formula>0</formula>
    </cfRule>
  </conditionalFormatting>
  <conditionalFormatting sqref="D15:H15">
    <cfRule type="cellIs" priority="6" operator="greaterThan" aboveAverage="0" equalAverage="0" bottom="0" percent="0" rank="0" text="" dxfId="4">
      <formula>0</formula>
    </cfRule>
  </conditionalFormatting>
  <conditionalFormatting sqref="D17:H17">
    <cfRule type="cellIs" priority="7" operator="greaterThan" aboveAverage="0" equalAverage="0" bottom="0" percent="0" rank="0" text="" dxfId="5">
      <formula>0</formula>
    </cfRule>
  </conditionalFormatting>
  <conditionalFormatting sqref="E19:H19">
    <cfRule type="cellIs" priority="8" operator="greaterThan" aboveAverage="0" equalAverage="0" bottom="0" percent="0" rank="0" text="" dxfId="6">
      <formula>0</formula>
    </cfRule>
  </conditionalFormatting>
  <conditionalFormatting sqref="D19">
    <cfRule type="cellIs" priority="9" operator="greaterThan" aboveAverage="0" equalAverage="0" bottom="0" percent="0" rank="0" text="" dxfId="7">
      <formula>0</formula>
    </cfRule>
  </conditionalFormatting>
  <conditionalFormatting sqref="E21:H21">
    <cfRule type="cellIs" priority="10" operator="greaterThan" aboveAverage="0" equalAverage="0" bottom="0" percent="0" rank="0" text="" dxfId="8">
      <formula>0</formula>
    </cfRule>
  </conditionalFormatting>
  <conditionalFormatting sqref="D21">
    <cfRule type="cellIs" priority="11" operator="greater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48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9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98" zoomScaleNormal="100" zoomScalePageLayoutView="98" workbookViewId="0">
      <selection pane="topLeft" activeCell="A1" activeCellId="0" sqref="A1"/>
    </sheetView>
  </sheetViews>
  <sheetFormatPr defaultRowHeight="12.75"/>
  <cols>
    <col collapsed="false" hidden="false" max="1" min="1" style="110" width="26.1173469387755"/>
    <col collapsed="false" hidden="false" max="2" min="2" style="110" width="56.9387755102041"/>
    <col collapsed="false" hidden="false" max="3" min="3" style="110" width="10.8418367346939"/>
    <col collapsed="false" hidden="false" max="4" min="4" style="111" width="17.2704081632653"/>
    <col collapsed="false" hidden="false" max="257" min="5" style="110" width="8.98979591836735"/>
  </cols>
  <sheetData>
    <row r="1" customFormat="false" ht="14.05" hidden="false" customHeight="true" outlineLevel="0" collapsed="false">
      <c r="A1" s="112"/>
      <c r="B1" s="112"/>
      <c r="C1" s="112"/>
      <c r="D1" s="112"/>
    </row>
    <row r="2" customFormat="false" ht="14.05" hidden="false" customHeight="true" outlineLevel="0" collapsed="false">
      <c r="A2" s="113" t="s">
        <v>0</v>
      </c>
      <c r="B2" s="113"/>
      <c r="C2" s="113"/>
      <c r="D2" s="113"/>
      <c r="E2" s="114"/>
    </row>
    <row r="3" customFormat="false" ht="14.05" hidden="false" customHeight="true" outlineLevel="0" collapsed="false">
      <c r="A3" s="113" t="s">
        <v>1</v>
      </c>
      <c r="B3" s="113"/>
      <c r="C3" s="113"/>
      <c r="D3" s="113"/>
      <c r="E3" s="114"/>
    </row>
    <row r="4" customFormat="false" ht="14.05" hidden="false" customHeight="true" outlineLevel="0" collapsed="false">
      <c r="A4" s="112"/>
      <c r="B4" s="112"/>
      <c r="C4" s="112"/>
      <c r="D4" s="112"/>
    </row>
    <row r="5" customFormat="false" ht="15.25" hidden="false" customHeight="true" outlineLevel="0" collapsed="false">
      <c r="A5" s="115" t="s">
        <v>2</v>
      </c>
      <c r="B5" s="115"/>
      <c r="C5" s="115"/>
      <c r="D5" s="115"/>
      <c r="E5" s="116"/>
    </row>
    <row r="6" customFormat="false" ht="14.05" hidden="false" customHeight="true" outlineLevel="0" collapsed="false">
      <c r="A6" s="113" t="s">
        <v>505</v>
      </c>
      <c r="B6" s="113"/>
      <c r="C6" s="113"/>
      <c r="D6" s="113"/>
      <c r="E6" s="114"/>
    </row>
    <row r="7" customFormat="false" ht="14.05" hidden="false" customHeight="true" outlineLevel="0" collapsed="false">
      <c r="A7" s="112"/>
      <c r="B7" s="112"/>
      <c r="C7" s="112"/>
      <c r="D7" s="112"/>
    </row>
    <row r="8" customFormat="false" ht="12.75" hidden="false" customHeight="true" outlineLevel="0" collapsed="false">
      <c r="A8" s="117" t="s">
        <v>506</v>
      </c>
      <c r="B8" s="117" t="s">
        <v>507</v>
      </c>
      <c r="C8" s="117"/>
      <c r="D8" s="117"/>
    </row>
    <row r="9" customFormat="false" ht="14.05" hidden="false" customHeight="true" outlineLevel="0" collapsed="false">
      <c r="A9" s="118" t="n">
        <v>1</v>
      </c>
      <c r="B9" s="119" t="s">
        <v>508</v>
      </c>
      <c r="C9" s="120" t="s">
        <v>225</v>
      </c>
      <c r="D9" s="121" t="n">
        <v>0.8534</v>
      </c>
    </row>
    <row r="10" customFormat="false" ht="14.05" hidden="false" customHeight="true" outlineLevel="0" collapsed="false">
      <c r="A10" s="122" t="n">
        <v>2</v>
      </c>
      <c r="B10" s="123" t="s">
        <v>509</v>
      </c>
      <c r="C10" s="120"/>
      <c r="D10" s="124" t="n">
        <v>0.4837</v>
      </c>
    </row>
    <row r="11" customFormat="false" ht="12.75" hidden="false" customHeight="true" outlineLevel="0" collapsed="false">
      <c r="A11" s="125"/>
      <c r="B11" s="125"/>
      <c r="C11" s="125"/>
      <c r="D11" s="125"/>
    </row>
    <row r="12" customFormat="false" ht="12.75" hidden="false" customHeight="true" outlineLevel="0" collapsed="false">
      <c r="A12" s="117" t="s">
        <v>506</v>
      </c>
      <c r="B12" s="117" t="s">
        <v>510</v>
      </c>
      <c r="C12" s="117"/>
      <c r="D12" s="117"/>
    </row>
    <row r="13" customFormat="false" ht="14.05" hidden="false" customHeight="true" outlineLevel="0" collapsed="false">
      <c r="A13" s="118" t="n">
        <v>1</v>
      </c>
      <c r="B13" s="119" t="s">
        <v>511</v>
      </c>
      <c r="C13" s="126" t="s">
        <v>512</v>
      </c>
      <c r="D13" s="127" t="n">
        <v>0.012</v>
      </c>
    </row>
    <row r="14" customFormat="false" ht="14.05" hidden="false" customHeight="true" outlineLevel="0" collapsed="false">
      <c r="A14" s="128" t="n">
        <v>2</v>
      </c>
      <c r="B14" s="129" t="s">
        <v>513</v>
      </c>
      <c r="C14" s="130" t="s">
        <v>514</v>
      </c>
      <c r="D14" s="131" t="n">
        <v>0.005</v>
      </c>
    </row>
    <row r="15" customFormat="false" ht="14.05" hidden="false" customHeight="true" outlineLevel="0" collapsed="false">
      <c r="A15" s="128" t="n">
        <v>3</v>
      </c>
      <c r="B15" s="129" t="s">
        <v>515</v>
      </c>
      <c r="C15" s="130" t="s">
        <v>516</v>
      </c>
      <c r="D15" s="131" t="n">
        <v>0.003</v>
      </c>
    </row>
    <row r="16" customFormat="false" ht="14.05" hidden="false" customHeight="true" outlineLevel="0" collapsed="false">
      <c r="A16" s="128" t="n">
        <v>4</v>
      </c>
      <c r="B16" s="119" t="s">
        <v>517</v>
      </c>
      <c r="C16" s="126" t="s">
        <v>518</v>
      </c>
      <c r="D16" s="132" t="n">
        <v>0.01</v>
      </c>
    </row>
    <row r="17" customFormat="false" ht="14.05" hidden="false" customHeight="true" outlineLevel="0" collapsed="false">
      <c r="A17" s="128" t="n">
        <v>5</v>
      </c>
      <c r="B17" s="119" t="s">
        <v>519</v>
      </c>
      <c r="C17" s="126" t="s">
        <v>520</v>
      </c>
      <c r="D17" s="132" t="n">
        <v>0.04</v>
      </c>
    </row>
    <row r="18" customFormat="false" ht="14.05" hidden="false" customHeight="true" outlineLevel="0" collapsed="false">
      <c r="A18" s="128" t="n">
        <v>6</v>
      </c>
      <c r="B18" s="119" t="s">
        <v>521</v>
      </c>
      <c r="C18" s="126" t="s">
        <v>62</v>
      </c>
      <c r="D18" s="132" t="n">
        <v>0.08</v>
      </c>
    </row>
    <row r="19" customFormat="false" ht="14.05" hidden="false" customHeight="true" outlineLevel="0" collapsed="false">
      <c r="A19" s="128" t="n">
        <v>7</v>
      </c>
      <c r="B19" s="119" t="s">
        <v>522</v>
      </c>
      <c r="C19" s="133" t="s">
        <v>523</v>
      </c>
      <c r="D19" s="127" t="n">
        <v>0.03</v>
      </c>
    </row>
    <row r="20" customFormat="false" ht="14.05" hidden="false" customHeight="true" outlineLevel="0" collapsed="false">
      <c r="A20" s="128" t="n">
        <v>8</v>
      </c>
      <c r="B20" s="119" t="s">
        <v>524</v>
      </c>
      <c r="C20" s="133"/>
      <c r="D20" s="132" t="n">
        <v>0.0065</v>
      </c>
    </row>
    <row r="21" customFormat="false" ht="14.05" hidden="false" customHeight="true" outlineLevel="0" collapsed="false">
      <c r="A21" s="128" t="n">
        <v>9</v>
      </c>
      <c r="B21" s="119" t="s">
        <v>525</v>
      </c>
      <c r="C21" s="133"/>
      <c r="D21" s="132" t="n">
        <v>0.02</v>
      </c>
    </row>
    <row r="22" customFormat="false" ht="14.05" hidden="false" customHeight="true" outlineLevel="0" collapsed="false">
      <c r="A22" s="134" t="n">
        <v>10</v>
      </c>
      <c r="B22" s="123" t="s">
        <v>526</v>
      </c>
      <c r="C22" s="133"/>
      <c r="D22" s="135" t="n">
        <v>0.02</v>
      </c>
    </row>
    <row r="23" s="138" customFormat="true" ht="37.3" hidden="false" customHeight="true" outlineLevel="0" collapsed="false">
      <c r="A23" s="126" t="s">
        <v>527</v>
      </c>
      <c r="B23" s="12" t="s">
        <v>528</v>
      </c>
      <c r="C23" s="136" t="s">
        <v>227</v>
      </c>
      <c r="D23" s="137" t="n">
        <f aca="false">(((1+(D13+D14+D15+D17))*(1+D16)*(1+D18))/(1-(SUM(D19:D22))))-1</f>
        <v>0.252028153762859</v>
      </c>
    </row>
  </sheetData>
  <mergeCells count="12">
    <mergeCell ref="A1:D1"/>
    <mergeCell ref="A2:D2"/>
    <mergeCell ref="A3:D3"/>
    <mergeCell ref="A4:D4"/>
    <mergeCell ref="A5:D5"/>
    <mergeCell ref="A6:D6"/>
    <mergeCell ref="A7:D7"/>
    <mergeCell ref="B8:D8"/>
    <mergeCell ref="C9:C10"/>
    <mergeCell ref="A11:D11"/>
    <mergeCell ref="B12:D12"/>
    <mergeCell ref="C19:C2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2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4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1467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2014-06-10T14:35:48Z</dcterms:created>
  <dc:creator>Rafael Augusto Justino Amâncio</dc:creator>
  <dc:language>pt-BR</dc:language>
  <cp:lastPrinted>2014-10-21T14:32:54Z</cp:lastPrinted>
  <dcterms:modified xsi:type="dcterms:W3CDTF">2015-10-05T16:50:13Z</dcterms:modified>
  <cp:revision>16</cp:revision>
</cp:coreProperties>
</file>