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PRRR_GABPC_SE\ENGENHARIA\Obra da Nova Sede\"/>
    </mc:Choice>
  </mc:AlternateContent>
  <xr:revisionPtr revIDLastSave="0" documentId="13_ncr:1_{693369E5-3C8D-4C9B-9A5A-FD9C2B933AF1}" xr6:coauthVersionLast="47" xr6:coauthVersionMax="47" xr10:uidLastSave="{00000000-0000-0000-0000-000000000000}"/>
  <bookViews>
    <workbookView xWindow="-120" yWindow="-120" windowWidth="29040" windowHeight="15720" xr2:uid="{52B5E93A-D77E-4C26-B3CC-358464090C24}"/>
  </bookViews>
  <sheets>
    <sheet name="Dados" sheetId="1" r:id="rId1"/>
    <sheet name="Indicadores" sheetId="3" r:id="rId2"/>
    <sheet name="AVA" sheetId="2" r:id="rId3"/>
  </sheets>
  <definedNames>
    <definedName name="_xlnm.Print_Area" localSheetId="0">Dados!$A$1:$T$27</definedName>
    <definedName name="_xlnm.Print_Area" localSheetId="1">Indicadores!$A$1:$J$27</definedName>
    <definedName name="_xlnm.Print_Titles" localSheetId="0">Dados!$A:$C,Dados!$1:$2</definedName>
    <definedName name="_xlnm.Print_Titles" localSheetId="1">Indicadores!$A:$C,Indicadores!$1:$2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E12" i="3" s="1"/>
  <c r="F12" i="3" s="1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F11" i="3"/>
  <c r="F10" i="3"/>
  <c r="F9" i="3"/>
  <c r="F8" i="3"/>
  <c r="F7" i="3"/>
  <c r="F6" i="3"/>
  <c r="F5" i="3"/>
  <c r="F4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J3" i="3"/>
  <c r="I3" i="3"/>
  <c r="H3" i="3"/>
  <c r="G3" i="3"/>
  <c r="D3" i="3"/>
  <c r="P8" i="1"/>
  <c r="P9" i="1"/>
  <c r="P10" i="1"/>
  <c r="P11" i="1"/>
  <c r="T12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9" i="1"/>
  <c r="M8" i="1"/>
  <c r="M7" i="1"/>
  <c r="M6" i="1"/>
  <c r="M5" i="1"/>
  <c r="M4" i="1"/>
  <c r="M3" i="1"/>
  <c r="N3" i="1" s="1"/>
  <c r="M12" i="1"/>
  <c r="W12" i="1" s="1"/>
  <c r="G12" i="3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4" i="1"/>
  <c r="I5" i="1" s="1"/>
  <c r="I6" i="1" s="1"/>
  <c r="I7" i="1" s="1"/>
  <c r="I8" i="1" s="1"/>
  <c r="I9" i="1" s="1"/>
  <c r="I10" i="1" s="1"/>
  <c r="I11" i="1" s="1"/>
  <c r="I12" i="1" s="1"/>
  <c r="I3" i="1"/>
  <c r="L3" i="1"/>
  <c r="L4" i="1" s="1"/>
  <c r="Q3" i="1"/>
  <c r="Q4" i="1" s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4" i="1"/>
  <c r="T5" i="1" s="1"/>
  <c r="T6" i="1" s="1"/>
  <c r="T7" i="1" s="1"/>
  <c r="T8" i="1" s="1"/>
  <c r="T9" i="1" s="1"/>
  <c r="T10" i="1" s="1"/>
  <c r="T11" i="1" s="1"/>
  <c r="S27" i="1"/>
  <c r="Z27" i="1" s="1"/>
  <c r="J27" i="3" s="1"/>
  <c r="S26" i="1"/>
  <c r="Z26" i="1" s="1"/>
  <c r="J26" i="3" s="1"/>
  <c r="S25" i="1"/>
  <c r="Z25" i="1" s="1"/>
  <c r="J25" i="3" s="1"/>
  <c r="S24" i="1"/>
  <c r="Z24" i="1" s="1"/>
  <c r="J24" i="3" s="1"/>
  <c r="S23" i="1"/>
  <c r="Z23" i="1" s="1"/>
  <c r="J23" i="3" s="1"/>
  <c r="S22" i="1"/>
  <c r="Z22" i="1" s="1"/>
  <c r="J22" i="3" s="1"/>
  <c r="S21" i="1"/>
  <c r="Z21" i="1" s="1"/>
  <c r="J21" i="3" s="1"/>
  <c r="S20" i="1"/>
  <c r="Z20" i="1" s="1"/>
  <c r="J20" i="3" s="1"/>
  <c r="S19" i="1"/>
  <c r="X19" i="1" s="1"/>
  <c r="S18" i="1"/>
  <c r="X18" i="1" s="1"/>
  <c r="S17" i="1"/>
  <c r="X17" i="1" s="1"/>
  <c r="S16" i="1"/>
  <c r="Z16" i="1" s="1"/>
  <c r="J16" i="3" s="1"/>
  <c r="S15" i="1"/>
  <c r="Z15" i="1" s="1"/>
  <c r="J15" i="3" s="1"/>
  <c r="S14" i="1"/>
  <c r="Z14" i="1" s="1"/>
  <c r="J14" i="3" s="1"/>
  <c r="S13" i="1"/>
  <c r="Z13" i="1" s="1"/>
  <c r="J13" i="3" s="1"/>
  <c r="S4" i="1"/>
  <c r="V27" i="1"/>
  <c r="E27" i="3" s="1"/>
  <c r="F27" i="3" s="1"/>
  <c r="V26" i="1"/>
  <c r="E26" i="3" s="1"/>
  <c r="F26" i="3" s="1"/>
  <c r="U25" i="1"/>
  <c r="D25" i="3" s="1"/>
  <c r="W24" i="1"/>
  <c r="G24" i="3" s="1"/>
  <c r="V23" i="1"/>
  <c r="E23" i="3" s="1"/>
  <c r="F23" i="3" s="1"/>
  <c r="V22" i="1"/>
  <c r="E22" i="3" s="1"/>
  <c r="F22" i="3" s="1"/>
  <c r="W21" i="1"/>
  <c r="G21" i="3" s="1"/>
  <c r="W20" i="1"/>
  <c r="G20" i="3" s="1"/>
  <c r="V19" i="1"/>
  <c r="E19" i="3" s="1"/>
  <c r="F19" i="3" s="1"/>
  <c r="W18" i="1"/>
  <c r="G18" i="3" s="1"/>
  <c r="W17" i="1"/>
  <c r="G17" i="3" s="1"/>
  <c r="W16" i="1"/>
  <c r="G16" i="3" s="1"/>
  <c r="W15" i="1"/>
  <c r="G15" i="3" s="1"/>
  <c r="W14" i="1"/>
  <c r="G14" i="3" s="1"/>
  <c r="V13" i="1"/>
  <c r="E13" i="3" s="1"/>
  <c r="F13" i="3" s="1"/>
  <c r="G4" i="1"/>
  <c r="G5" i="1" s="1"/>
  <c r="G6" i="1" s="1"/>
  <c r="G7" i="1" s="1"/>
  <c r="G8" i="1" s="1"/>
  <c r="G9" i="1" s="1"/>
  <c r="G10" i="1" s="1"/>
  <c r="G11" i="1" s="1"/>
  <c r="O8" i="1"/>
  <c r="R3" i="1"/>
  <c r="R4" i="1" s="1"/>
  <c r="E4" i="1"/>
  <c r="C4" i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U12" i="1" l="1"/>
  <c r="D12" i="3" s="1"/>
  <c r="N10" i="1"/>
  <c r="N11" i="1"/>
  <c r="N4" i="1"/>
  <c r="Y4" i="1" s="1"/>
  <c r="I4" i="3" s="1"/>
  <c r="N5" i="1"/>
  <c r="N6" i="1"/>
  <c r="N7" i="1"/>
  <c r="N8" i="1"/>
  <c r="N9" i="1"/>
  <c r="N12" i="1"/>
  <c r="U19" i="1"/>
  <c r="D19" i="3" s="1"/>
  <c r="L5" i="1"/>
  <c r="U13" i="1"/>
  <c r="D13" i="3" s="1"/>
  <c r="U18" i="1"/>
  <c r="D18" i="3" s="1"/>
  <c r="Y15" i="1"/>
  <c r="I15" i="3" s="1"/>
  <c r="V14" i="1"/>
  <c r="E14" i="3" s="1"/>
  <c r="F14" i="3" s="1"/>
  <c r="V15" i="1"/>
  <c r="E15" i="3" s="1"/>
  <c r="F15" i="3" s="1"/>
  <c r="Q5" i="1"/>
  <c r="Q6" i="1" s="1"/>
  <c r="Q7" i="1" s="1"/>
  <c r="Q8" i="1" s="1"/>
  <c r="Q9" i="1" s="1"/>
  <c r="Q10" i="1" s="1"/>
  <c r="Q11" i="1" s="1"/>
  <c r="Q12" i="1" s="1"/>
  <c r="Q19" i="1"/>
  <c r="V17" i="1"/>
  <c r="E17" i="3" s="1"/>
  <c r="F17" i="3" s="1"/>
  <c r="Q20" i="1"/>
  <c r="V18" i="1"/>
  <c r="E18" i="3" s="1"/>
  <c r="F18" i="3" s="1"/>
  <c r="Q21" i="1"/>
  <c r="Q17" i="1"/>
  <c r="W13" i="1"/>
  <c r="G13" i="3" s="1"/>
  <c r="Q22" i="1"/>
  <c r="U22" i="1"/>
  <c r="D22" i="3" s="1"/>
  <c r="U23" i="1"/>
  <c r="D23" i="3" s="1"/>
  <c r="Q18" i="1"/>
  <c r="V16" i="1"/>
  <c r="E16" i="3" s="1"/>
  <c r="F16" i="3" s="1"/>
  <c r="W19" i="1"/>
  <c r="G19" i="3" s="1"/>
  <c r="Q23" i="1"/>
  <c r="R5" i="1"/>
  <c r="R6" i="1" s="1"/>
  <c r="Q14" i="1"/>
  <c r="Q15" i="1"/>
  <c r="Q16" i="1"/>
  <c r="W22" i="1"/>
  <c r="G22" i="3" s="1"/>
  <c r="Q24" i="1"/>
  <c r="W23" i="1"/>
  <c r="G23" i="3" s="1"/>
  <c r="Q25" i="1"/>
  <c r="Q26" i="1"/>
  <c r="Q27" i="1"/>
  <c r="Q13" i="1"/>
  <c r="X16" i="1"/>
  <c r="X22" i="1"/>
  <c r="Z4" i="1"/>
  <c r="J4" i="3" s="1"/>
  <c r="Y16" i="1"/>
  <c r="I16" i="3" s="1"/>
  <c r="Z18" i="1"/>
  <c r="J18" i="3" s="1"/>
  <c r="Y19" i="1"/>
  <c r="I19" i="3" s="1"/>
  <c r="Z19" i="1"/>
  <c r="J19" i="3" s="1"/>
  <c r="U26" i="1"/>
  <c r="D26" i="3" s="1"/>
  <c r="W26" i="1"/>
  <c r="G26" i="3" s="1"/>
  <c r="X20" i="1"/>
  <c r="Y20" i="1"/>
  <c r="I20" i="3" s="1"/>
  <c r="U27" i="1"/>
  <c r="D27" i="3" s="1"/>
  <c r="W27" i="1"/>
  <c r="G27" i="3" s="1"/>
  <c r="X21" i="1"/>
  <c r="Y21" i="1"/>
  <c r="I21" i="3" s="1"/>
  <c r="Z17" i="1"/>
  <c r="J17" i="3" s="1"/>
  <c r="U24" i="1"/>
  <c r="D24" i="3" s="1"/>
  <c r="V20" i="1"/>
  <c r="E20" i="3" s="1"/>
  <c r="F20" i="3" s="1"/>
  <c r="Y22" i="1"/>
  <c r="I22" i="3" s="1"/>
  <c r="X23" i="1"/>
  <c r="S5" i="1"/>
  <c r="U14" i="1"/>
  <c r="D14" i="3" s="1"/>
  <c r="X24" i="1"/>
  <c r="Y24" i="1"/>
  <c r="I24" i="3" s="1"/>
  <c r="W25" i="1"/>
  <c r="G25" i="3" s="1"/>
  <c r="V4" i="1"/>
  <c r="V21" i="1"/>
  <c r="E21" i="3" s="1"/>
  <c r="F21" i="3" s="1"/>
  <c r="U15" i="1"/>
  <c r="D15" i="3" s="1"/>
  <c r="X25" i="1"/>
  <c r="Y25" i="1"/>
  <c r="I25" i="3" s="1"/>
  <c r="U16" i="1"/>
  <c r="D16" i="3" s="1"/>
  <c r="V24" i="1"/>
  <c r="E24" i="3" s="1"/>
  <c r="F24" i="3" s="1"/>
  <c r="X26" i="1"/>
  <c r="Y26" i="1"/>
  <c r="I26" i="3" s="1"/>
  <c r="Y23" i="1"/>
  <c r="I23" i="3" s="1"/>
  <c r="U17" i="1"/>
  <c r="D17" i="3" s="1"/>
  <c r="V25" i="1"/>
  <c r="E25" i="3" s="1"/>
  <c r="F25" i="3" s="1"/>
  <c r="X27" i="1"/>
  <c r="Y27" i="1"/>
  <c r="I27" i="3" s="1"/>
  <c r="Y13" i="1"/>
  <c r="I13" i="3" s="1"/>
  <c r="X13" i="1"/>
  <c r="Y17" i="1"/>
  <c r="I17" i="3" s="1"/>
  <c r="Y18" i="1"/>
  <c r="I18" i="3" s="1"/>
  <c r="U20" i="1"/>
  <c r="D20" i="3" s="1"/>
  <c r="U4" i="1"/>
  <c r="W4" i="1"/>
  <c r="G4" i="3" s="1"/>
  <c r="X14" i="1"/>
  <c r="Y14" i="1"/>
  <c r="I14" i="3" s="1"/>
  <c r="U21" i="1"/>
  <c r="D21" i="3" s="1"/>
  <c r="X15" i="1"/>
  <c r="E5" i="1"/>
  <c r="V5" i="1" s="1"/>
  <c r="X4" i="1" l="1"/>
  <c r="H4" i="3" s="1"/>
  <c r="U5" i="1"/>
  <c r="X5" i="1"/>
  <c r="H5" i="3" s="1"/>
  <c r="W5" i="1"/>
  <c r="G5" i="3" s="1"/>
  <c r="L6" i="1"/>
  <c r="Z5" i="1"/>
  <c r="J5" i="3" s="1"/>
  <c r="S6" i="1"/>
  <c r="Z6" i="1" s="1"/>
  <c r="J6" i="3" s="1"/>
  <c r="R7" i="1"/>
  <c r="E6" i="1"/>
  <c r="Y5" i="1" l="1"/>
  <c r="I5" i="3" s="1"/>
  <c r="W6" i="1"/>
  <c r="G6" i="3" s="1"/>
  <c r="L7" i="1"/>
  <c r="U6" i="1"/>
  <c r="V6" i="1"/>
  <c r="S7" i="1"/>
  <c r="Z7" i="1" s="1"/>
  <c r="J7" i="3" s="1"/>
  <c r="R8" i="1"/>
  <c r="E7" i="1"/>
  <c r="Y6" i="1" l="1"/>
  <c r="I6" i="3" s="1"/>
  <c r="X6" i="1"/>
  <c r="H6" i="3" s="1"/>
  <c r="W7" i="1"/>
  <c r="G7" i="3" s="1"/>
  <c r="L8" i="1"/>
  <c r="Y7" i="1"/>
  <c r="I7" i="3" s="1"/>
  <c r="U7" i="1"/>
  <c r="V7" i="1"/>
  <c r="S8" i="1"/>
  <c r="Z8" i="1" s="1"/>
  <c r="J8" i="3" s="1"/>
  <c r="X7" i="1"/>
  <c r="H7" i="3" s="1"/>
  <c r="R9" i="1"/>
  <c r="E8" i="1"/>
  <c r="W8" i="1" l="1"/>
  <c r="G8" i="3" s="1"/>
  <c r="L9" i="1"/>
  <c r="Y8" i="1"/>
  <c r="I8" i="3" s="1"/>
  <c r="U8" i="1"/>
  <c r="V8" i="1"/>
  <c r="S9" i="1"/>
  <c r="Z9" i="1" s="1"/>
  <c r="J9" i="3" s="1"/>
  <c r="X8" i="1"/>
  <c r="H8" i="3" s="1"/>
  <c r="R10" i="1"/>
  <c r="E9" i="1"/>
  <c r="W9" i="1" l="1"/>
  <c r="G9" i="3" s="1"/>
  <c r="L10" i="1"/>
  <c r="Y9" i="1"/>
  <c r="I9" i="3" s="1"/>
  <c r="V9" i="1"/>
  <c r="U9" i="1"/>
  <c r="S10" i="1"/>
  <c r="Z10" i="1" s="1"/>
  <c r="J10" i="3" s="1"/>
  <c r="R11" i="1"/>
  <c r="E10" i="1"/>
  <c r="X9" i="1" l="1"/>
  <c r="H9" i="3" s="1"/>
  <c r="W10" i="1"/>
  <c r="G10" i="3" s="1"/>
  <c r="L11" i="1"/>
  <c r="Y10" i="1"/>
  <c r="I10" i="3" s="1"/>
  <c r="S11" i="1"/>
  <c r="S12" i="1" s="1"/>
  <c r="X12" i="1" s="1"/>
  <c r="H12" i="3" s="1"/>
  <c r="V10" i="1"/>
  <c r="U10" i="1"/>
  <c r="R12" i="1"/>
  <c r="E11" i="1"/>
  <c r="Z12" i="1" l="1"/>
  <c r="J12" i="3" s="1"/>
  <c r="X10" i="1"/>
  <c r="H10" i="3" s="1"/>
  <c r="W11" i="1"/>
  <c r="G11" i="3" s="1"/>
  <c r="L12" i="1"/>
  <c r="Y11" i="1"/>
  <c r="I11" i="3" s="1"/>
  <c r="Z11" i="1"/>
  <c r="J11" i="3" s="1"/>
  <c r="V11" i="1"/>
  <c r="U11" i="1"/>
  <c r="E12" i="1"/>
  <c r="L13" i="1" l="1"/>
  <c r="Y12" i="1"/>
  <c r="I12" i="3" s="1"/>
  <c r="X11" i="1"/>
  <c r="H11" i="3" s="1"/>
  <c r="E13" i="1"/>
  <c r="L14" i="1" l="1"/>
  <c r="E14" i="1"/>
  <c r="L15" i="1" l="1"/>
  <c r="E15" i="1"/>
  <c r="L16" i="1" l="1"/>
  <c r="E16" i="1"/>
  <c r="L17" i="1" l="1"/>
  <c r="E17" i="1"/>
  <c r="L18" i="1" l="1"/>
  <c r="E18" i="1"/>
  <c r="L19" i="1" l="1"/>
  <c r="E19" i="1"/>
  <c r="L20" i="1" l="1"/>
  <c r="E20" i="1"/>
  <c r="L21" i="1" l="1"/>
  <c r="E21" i="1"/>
  <c r="L22" i="1" l="1"/>
  <c r="E22" i="1"/>
  <c r="L23" i="1" l="1"/>
  <c r="E23" i="1"/>
  <c r="L24" i="1" l="1"/>
  <c r="E24" i="1"/>
  <c r="L25" i="1" l="1"/>
  <c r="E25" i="1"/>
  <c r="L26" i="1" l="1"/>
  <c r="E26" i="1"/>
  <c r="L27" i="1" l="1"/>
  <c r="E27" i="1"/>
</calcChain>
</file>

<file path=xl/sharedStrings.xml><?xml version="1.0" encoding="utf-8"?>
<sst xmlns="http://schemas.openxmlformats.org/spreadsheetml/2006/main" count="71" uniqueCount="51">
  <si>
    <t>Parcela</t>
  </si>
  <si>
    <t>Data inicial</t>
  </si>
  <si>
    <t>Data final</t>
  </si>
  <si>
    <t>Valor empenhado acumulado (R$)</t>
  </si>
  <si>
    <t>Valor liquidado acumulado (R$)</t>
  </si>
  <si>
    <t>Valor medido reajustado (R$)</t>
  </si>
  <si>
    <t>Percentual financeiro executado</t>
  </si>
  <si>
    <t>Valor empenhado no período (R$)</t>
  </si>
  <si>
    <t>Índice de performance de prazo</t>
  </si>
  <si>
    <t>Saldo de empenho (R$)</t>
  </si>
  <si>
    <t>Valor liquidado no período (R$)</t>
  </si>
  <si>
    <t>Valor planejado da parcela (R$)</t>
  </si>
  <si>
    <t>Valor planejado acumulado (R$)</t>
  </si>
  <si>
    <t>Valor agregado da parcela (R$)</t>
  </si>
  <si>
    <t>Valor agregado acumulado (R$)</t>
  </si>
  <si>
    <t>(R')</t>
  </si>
  <si>
    <t>(R")</t>
  </si>
  <si>
    <t>Reajuste da parcela (R$)</t>
  </si>
  <si>
    <t>Reajuste acumulado (R$)</t>
  </si>
  <si>
    <t>(A'?)</t>
  </si>
  <si>
    <t>Valor de aditamento em análise (R$)</t>
  </si>
  <si>
    <t>Valor de aditamento no período (R$)</t>
  </si>
  <si>
    <t>(A')</t>
  </si>
  <si>
    <t>(A")</t>
  </si>
  <si>
    <t>Valor de aditamentos acumulado (R$)</t>
  </si>
  <si>
    <r>
      <t>(T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)</t>
    </r>
  </si>
  <si>
    <r>
      <t xml:space="preserve">Valor total aditado da obra </t>
    </r>
    <r>
      <rPr>
        <b/>
        <u/>
        <sz val="11"/>
        <color theme="0"/>
        <rFont val="Calibri"/>
        <family val="2"/>
        <scheme val="minor"/>
      </rPr>
      <t>sem</t>
    </r>
    <r>
      <rPr>
        <b/>
        <sz val="11"/>
        <color theme="0"/>
        <rFont val="Calibri"/>
        <family val="2"/>
        <scheme val="minor"/>
      </rPr>
      <t xml:space="preserve"> reajuste (R$)</t>
    </r>
  </si>
  <si>
    <r>
      <t xml:space="preserve">Valor total aditado da obra </t>
    </r>
    <r>
      <rPr>
        <b/>
        <u/>
        <sz val="11"/>
        <color theme="0"/>
        <rFont val="Calibri"/>
        <family val="2"/>
        <scheme val="minor"/>
      </rPr>
      <t>com</t>
    </r>
    <r>
      <rPr>
        <b/>
        <sz val="11"/>
        <color theme="0"/>
        <rFont val="Calibri"/>
        <family val="2"/>
        <scheme val="minor"/>
      </rPr>
      <t xml:space="preserve"> reajuste (R$)</t>
    </r>
  </si>
  <si>
    <r>
      <t>(T</t>
    </r>
    <r>
      <rPr>
        <b/>
        <vertAlign val="subscript"/>
        <sz val="11"/>
        <color theme="0"/>
        <rFont val="Calibri"/>
        <family val="2"/>
        <scheme val="minor"/>
      </rPr>
      <t>R</t>
    </r>
    <r>
      <rPr>
        <b/>
        <sz val="11"/>
        <color theme="0"/>
        <rFont val="Calibri"/>
        <family val="2"/>
        <scheme val="minor"/>
      </rPr>
      <t>)</t>
    </r>
  </si>
  <si>
    <t>(E')</t>
  </si>
  <si>
    <t>-</t>
  </si>
  <si>
    <t>(L')</t>
  </si>
  <si>
    <t>(S)</t>
  </si>
  <si>
    <t>(E")</t>
  </si>
  <si>
    <t>(L")</t>
  </si>
  <si>
    <r>
      <t>(V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')</t>
    </r>
  </si>
  <si>
    <r>
      <t>(V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")</t>
    </r>
  </si>
  <si>
    <r>
      <t>(V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')</t>
    </r>
  </si>
  <si>
    <r>
      <t>(V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")</t>
    </r>
  </si>
  <si>
    <r>
      <t>(V</t>
    </r>
    <r>
      <rPr>
        <b/>
        <vertAlign val="subscript"/>
        <sz val="11"/>
        <color theme="0"/>
        <rFont val="Calibri"/>
        <family val="2"/>
        <scheme val="minor"/>
      </rPr>
      <t>R</t>
    </r>
    <r>
      <rPr>
        <b/>
        <sz val="11"/>
        <color theme="0"/>
        <rFont val="Calibri"/>
        <family val="2"/>
        <scheme val="minor"/>
      </rPr>
      <t xml:space="preserve">) = </t>
    </r>
    <r>
      <rPr>
        <b/>
        <sz val="11"/>
        <color theme="0"/>
        <rFont val="Symbol"/>
        <family val="1"/>
        <charset val="2"/>
      </rPr>
      <t>S</t>
    </r>
    <r>
      <rPr>
        <b/>
        <sz val="11"/>
        <color theme="0"/>
        <rFont val="Calibri"/>
        <family val="2"/>
        <scheme val="minor"/>
      </rPr>
      <t>(V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' + R')</t>
    </r>
  </si>
  <si>
    <t>Variação de prazo (R$)</t>
  </si>
  <si>
    <r>
      <t>(</t>
    </r>
    <r>
      <rPr>
        <b/>
        <sz val="11"/>
        <color theme="0"/>
        <rFont val="Symbol"/>
        <family val="1"/>
        <charset val="2"/>
      </rPr>
      <t>D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) = 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" - V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"</t>
    </r>
  </si>
  <si>
    <r>
      <t>(I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) = 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" / V</t>
    </r>
    <r>
      <rPr>
        <b/>
        <vertAlign val="subscript"/>
        <sz val="11"/>
        <color theme="0"/>
        <rFont val="Calibri"/>
        <family val="2"/>
        <scheme val="minor"/>
      </rPr>
      <t>P</t>
    </r>
    <r>
      <rPr>
        <b/>
        <sz val="11"/>
        <color theme="0"/>
        <rFont val="Calibri"/>
        <family val="2"/>
        <scheme val="minor"/>
      </rPr>
      <t>"</t>
    </r>
  </si>
  <si>
    <t>Percentual físico medido (andamento da obra)</t>
  </si>
  <si>
    <r>
      <t>(P</t>
    </r>
    <r>
      <rPr>
        <b/>
        <vertAlign val="subscript"/>
        <sz val="11"/>
        <color theme="0"/>
        <rFont val="Calibri"/>
        <family val="2"/>
        <scheme val="minor"/>
      </rPr>
      <t>FM</t>
    </r>
    <r>
      <rPr>
        <b/>
        <sz val="11"/>
        <color theme="0"/>
        <rFont val="Calibri"/>
        <family val="2"/>
        <scheme val="minor"/>
      </rPr>
      <t>) = V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>" / T</t>
    </r>
    <r>
      <rPr>
        <b/>
        <vertAlign val="subscript"/>
        <sz val="11"/>
        <color theme="0"/>
        <rFont val="Calibri"/>
        <family val="2"/>
        <scheme val="minor"/>
      </rPr>
      <t>A</t>
    </r>
  </si>
  <si>
    <r>
      <t>(P</t>
    </r>
    <r>
      <rPr>
        <b/>
        <vertAlign val="subscript"/>
        <sz val="11"/>
        <color theme="0"/>
        <rFont val="Calibri"/>
        <family val="2"/>
        <scheme val="minor"/>
      </rPr>
      <t>$E</t>
    </r>
    <r>
      <rPr>
        <b/>
        <sz val="11"/>
        <color theme="0"/>
        <rFont val="Calibri"/>
        <family val="2"/>
        <scheme val="minor"/>
      </rPr>
      <t>) = L" / T</t>
    </r>
    <r>
      <rPr>
        <b/>
        <vertAlign val="subscript"/>
        <sz val="11"/>
        <color theme="0"/>
        <rFont val="Calibri"/>
        <family val="2"/>
        <scheme val="minor"/>
      </rPr>
      <t>R</t>
    </r>
  </si>
  <si>
    <r>
      <t>(IDR-1) = E" / T</t>
    </r>
    <r>
      <rPr>
        <b/>
        <vertAlign val="subscript"/>
        <sz val="11"/>
        <color theme="0"/>
        <rFont val="Calibri"/>
        <family val="2"/>
        <scheme val="minor"/>
      </rPr>
      <t>R</t>
    </r>
  </si>
  <si>
    <t>Indicador de disponibilidade de recursos (1)</t>
  </si>
  <si>
    <t>Indicador de disponibilidade de recursos (2)</t>
  </si>
  <si>
    <t>(IDR-2) = L" / E"</t>
  </si>
  <si>
    <t>Avaliação do andamento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</si>
</sst>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ª"/>
    <numFmt numFmtId="165" formatCode="[=0]&quot;-&quot;;#,##0.00"/>
    <numFmt numFmtId="166" formatCode="#,##0.00_ ;[Red]\-#,##0.00;&quot;-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b/>
      <vertAlign val="subscript"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0" fontId="0" fillId="4" borderId="1" xfId="0" applyNumberFormat="1" applyFill="1" applyBorder="1" applyAlignment="1">
      <alignment vertical="center" wrapText="1"/>
    </xf>
    <xf numFmtId="10" fontId="0" fillId="4" borderId="1" xfId="1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165" fontId="0" fillId="3" borderId="1" xfId="0" applyNumberFormat="1" applyFill="1" applyBorder="1" applyAlignment="1">
      <alignment vertical="center" wrapText="1"/>
    </xf>
    <xf numFmtId="166" fontId="0" fillId="4" borderId="1" xfId="0" applyNumberFormat="1" applyFill="1" applyBorder="1" applyAlignment="1">
      <alignment vertical="center" wrapText="1"/>
    </xf>
    <xf numFmtId="10" fontId="0" fillId="4" borderId="1" xfId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 applyProtection="1">
      <alignment vertical="center" wrapText="1"/>
      <protection locked="0"/>
    </xf>
    <xf numFmtId="2" fontId="0" fillId="4" borderId="1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7">
    <dxf>
      <font>
        <b/>
        <i val="0"/>
      </font>
      <border>
        <left style="thin">
          <color theme="6"/>
        </left>
        <right style="thin">
          <color theme="6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FFFF00"/>
        </patternFill>
      </fill>
    </dxf>
    <dxf>
      <font>
        <color theme="7" tint="-0.499984740745262"/>
      </font>
    </dxf>
    <dxf>
      <font>
        <color rgb="FF0070C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9999"/>
        </patternFill>
      </fill>
    </dxf>
    <dxf>
      <font>
        <b/>
        <i val="0"/>
      </font>
      <border>
        <left style="thin">
          <color theme="6"/>
        </left>
        <right style="thin">
          <color theme="6"/>
        </right>
        <top style="thin">
          <color theme="7"/>
        </top>
        <bottom style="thin">
          <color theme="7"/>
        </bottom>
        <vertical/>
        <horizontal/>
      </border>
    </dxf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border>
        <left style="thin">
          <color theme="6"/>
        </left>
        <right style="thin">
          <color theme="6"/>
        </right>
        <top style="thin">
          <color theme="7"/>
        </top>
        <bottom style="thin">
          <color theme="7"/>
        </bottom>
        <vertical/>
        <horizontal/>
      </border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9999"/>
        </patternFill>
      </fill>
    </dxf>
    <dxf>
      <font>
        <b/>
        <i val="0"/>
      </font>
      <border>
        <left style="thin">
          <color theme="6"/>
        </left>
        <right style="thin">
          <color theme="6"/>
        </right>
        <top style="thin">
          <color theme="7"/>
        </top>
        <bottom style="thin">
          <color theme="7"/>
        </bottom>
        <vertical/>
        <horizontal/>
      </border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Construção da nova sede do MPF/RR</a:t>
            </a:r>
          </a:p>
          <a:p>
            <a:pPr>
              <a:defRPr/>
            </a:pPr>
            <a:r>
              <a:rPr lang="pt-BR"/>
              <a:t>Análise do valor agregado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Dados!$E$1:$E$3</c:f>
              <c:strCache>
                <c:ptCount val="3"/>
                <c:pt idx="0">
                  <c:v>Valor planejado acumulado (R$)</c:v>
                </c:pt>
                <c:pt idx="1">
                  <c:v>(VP")</c:v>
                </c:pt>
                <c:pt idx="2">
                  <c:v>-</c:v>
                </c:pt>
              </c:strCache>
            </c:strRef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numRef>
              <c:f>Dados!$C$4:$C$27</c:f>
              <c:numCache>
                <c:formatCode>m/d/yyyy</c:formatCode>
                <c:ptCount val="24"/>
                <c:pt idx="0">
                  <c:v>44973</c:v>
                </c:pt>
                <c:pt idx="1">
                  <c:v>45001</c:v>
                </c:pt>
                <c:pt idx="2">
                  <c:v>45032</c:v>
                </c:pt>
                <c:pt idx="3">
                  <c:v>45062</c:v>
                </c:pt>
                <c:pt idx="4">
                  <c:v>45093</c:v>
                </c:pt>
                <c:pt idx="5">
                  <c:v>45123</c:v>
                </c:pt>
                <c:pt idx="6">
                  <c:v>45154</c:v>
                </c:pt>
                <c:pt idx="7">
                  <c:v>45185</c:v>
                </c:pt>
                <c:pt idx="8">
                  <c:v>45215</c:v>
                </c:pt>
                <c:pt idx="9">
                  <c:v>45246</c:v>
                </c:pt>
                <c:pt idx="10">
                  <c:v>45276</c:v>
                </c:pt>
                <c:pt idx="11">
                  <c:v>45307</c:v>
                </c:pt>
                <c:pt idx="12">
                  <c:v>45338</c:v>
                </c:pt>
                <c:pt idx="13">
                  <c:v>45367</c:v>
                </c:pt>
                <c:pt idx="14">
                  <c:v>45398</c:v>
                </c:pt>
                <c:pt idx="15">
                  <c:v>45428</c:v>
                </c:pt>
                <c:pt idx="16">
                  <c:v>45459</c:v>
                </c:pt>
                <c:pt idx="17">
                  <c:v>45489</c:v>
                </c:pt>
                <c:pt idx="18">
                  <c:v>45520</c:v>
                </c:pt>
                <c:pt idx="19">
                  <c:v>45551</c:v>
                </c:pt>
                <c:pt idx="20">
                  <c:v>45581</c:v>
                </c:pt>
                <c:pt idx="21">
                  <c:v>45612</c:v>
                </c:pt>
                <c:pt idx="22">
                  <c:v>45642</c:v>
                </c:pt>
                <c:pt idx="23">
                  <c:v>45673</c:v>
                </c:pt>
              </c:numCache>
            </c:numRef>
          </c:cat>
          <c:val>
            <c:numRef>
              <c:f>Dados!$E$4:$E$27</c:f>
              <c:numCache>
                <c:formatCode>[=0]"-";#,##0.00</c:formatCode>
                <c:ptCount val="24"/>
                <c:pt idx="0">
                  <c:v>65957.320000000007</c:v>
                </c:pt>
                <c:pt idx="1">
                  <c:v>158757.40000000002</c:v>
                </c:pt>
                <c:pt idx="2">
                  <c:v>396802.97000000003</c:v>
                </c:pt>
                <c:pt idx="3">
                  <c:v>604631.9</c:v>
                </c:pt>
                <c:pt idx="4">
                  <c:v>1013324.03</c:v>
                </c:pt>
                <c:pt idx="5">
                  <c:v>1258669.26</c:v>
                </c:pt>
                <c:pt idx="6">
                  <c:v>1557471.56</c:v>
                </c:pt>
                <c:pt idx="7">
                  <c:v>1927385.3900000001</c:v>
                </c:pt>
                <c:pt idx="8">
                  <c:v>2505438.5300000003</c:v>
                </c:pt>
                <c:pt idx="9">
                  <c:v>3407924.43</c:v>
                </c:pt>
                <c:pt idx="10">
                  <c:v>4765605.2300000004</c:v>
                </c:pt>
                <c:pt idx="11">
                  <c:v>6125060.9000000004</c:v>
                </c:pt>
                <c:pt idx="12">
                  <c:v>7672613.3900000006</c:v>
                </c:pt>
                <c:pt idx="13">
                  <c:v>9233494.7300000004</c:v>
                </c:pt>
                <c:pt idx="14">
                  <c:v>10891219.630000001</c:v>
                </c:pt>
                <c:pt idx="15">
                  <c:v>12456832.960000001</c:v>
                </c:pt>
                <c:pt idx="16">
                  <c:v>14571861.040000001</c:v>
                </c:pt>
                <c:pt idx="17">
                  <c:v>16148371.620000001</c:v>
                </c:pt>
                <c:pt idx="18">
                  <c:v>18422717.450000003</c:v>
                </c:pt>
                <c:pt idx="19">
                  <c:v>20904577.270000003</c:v>
                </c:pt>
                <c:pt idx="20">
                  <c:v>23742040.780000001</c:v>
                </c:pt>
                <c:pt idx="21">
                  <c:v>26887833.789999999</c:v>
                </c:pt>
                <c:pt idx="22">
                  <c:v>29954974.259999998</c:v>
                </c:pt>
                <c:pt idx="23">
                  <c:v>31595942.839999996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8-4FE2-B199-C4D0E6C3FF1D}"/>
            </c:ext>
          </c:extLst>
        </c:ser>
        <c:ser>
          <c:idx val="1"/>
          <c:order val="1"/>
          <c:tx>
            <c:strRef>
              <c:f>Dados!$G$1:$G$3</c:f>
              <c:strCache>
                <c:ptCount val="3"/>
                <c:pt idx="0">
                  <c:v>Valor agregado acumulado (R$)</c:v>
                </c:pt>
                <c:pt idx="1">
                  <c:v>(VA")</c:v>
                </c:pt>
                <c:pt idx="2">
                  <c:v>-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Dados!$C$4:$C$27</c:f>
              <c:numCache>
                <c:formatCode>m/d/yyyy</c:formatCode>
                <c:ptCount val="24"/>
                <c:pt idx="0">
                  <c:v>44973</c:v>
                </c:pt>
                <c:pt idx="1">
                  <c:v>45001</c:v>
                </c:pt>
                <c:pt idx="2">
                  <c:v>45032</c:v>
                </c:pt>
                <c:pt idx="3">
                  <c:v>45062</c:v>
                </c:pt>
                <c:pt idx="4">
                  <c:v>45093</c:v>
                </c:pt>
                <c:pt idx="5">
                  <c:v>45123</c:v>
                </c:pt>
                <c:pt idx="6">
                  <c:v>45154</c:v>
                </c:pt>
                <c:pt idx="7">
                  <c:v>45185</c:v>
                </c:pt>
                <c:pt idx="8">
                  <c:v>45215</c:v>
                </c:pt>
                <c:pt idx="9">
                  <c:v>45246</c:v>
                </c:pt>
                <c:pt idx="10">
                  <c:v>45276</c:v>
                </c:pt>
                <c:pt idx="11">
                  <c:v>45307</c:v>
                </c:pt>
                <c:pt idx="12">
                  <c:v>45338</c:v>
                </c:pt>
                <c:pt idx="13">
                  <c:v>45367</c:v>
                </c:pt>
                <c:pt idx="14">
                  <c:v>45398</c:v>
                </c:pt>
                <c:pt idx="15">
                  <c:v>45428</c:v>
                </c:pt>
                <c:pt idx="16">
                  <c:v>45459</c:v>
                </c:pt>
                <c:pt idx="17">
                  <c:v>45489</c:v>
                </c:pt>
                <c:pt idx="18">
                  <c:v>45520</c:v>
                </c:pt>
                <c:pt idx="19">
                  <c:v>45551</c:v>
                </c:pt>
                <c:pt idx="20">
                  <c:v>45581</c:v>
                </c:pt>
                <c:pt idx="21">
                  <c:v>45612</c:v>
                </c:pt>
                <c:pt idx="22">
                  <c:v>45642</c:v>
                </c:pt>
                <c:pt idx="23">
                  <c:v>45673</c:v>
                </c:pt>
              </c:numCache>
            </c:numRef>
          </c:cat>
          <c:val>
            <c:numRef>
              <c:f>Dados!$G$4:$G$27</c:f>
              <c:numCache>
                <c:formatCode>[=0]"-";#,##0.00</c:formatCode>
                <c:ptCount val="24"/>
                <c:pt idx="0">
                  <c:v>65957.320000000007</c:v>
                </c:pt>
                <c:pt idx="1">
                  <c:v>183769.26</c:v>
                </c:pt>
                <c:pt idx="2">
                  <c:v>421814.83</c:v>
                </c:pt>
                <c:pt idx="3">
                  <c:v>629643.76</c:v>
                </c:pt>
                <c:pt idx="4">
                  <c:v>1038335.89</c:v>
                </c:pt>
                <c:pt idx="5">
                  <c:v>1433957.18</c:v>
                </c:pt>
                <c:pt idx="6">
                  <c:v>1840921.7999999998</c:v>
                </c:pt>
                <c:pt idx="7">
                  <c:v>2506164.08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8-4FE2-B199-C4D0E6C3FF1D}"/>
            </c:ext>
          </c:extLst>
        </c:ser>
        <c:ser>
          <c:idx val="2"/>
          <c:order val="2"/>
          <c:tx>
            <c:strRef>
              <c:f>Dados!$R$1</c:f>
              <c:strCache>
                <c:ptCount val="1"/>
                <c:pt idx="0">
                  <c:v>Valor empenhado acumulado (R$)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12700">
                <a:solidFill>
                  <a:srgbClr val="FF0000"/>
                </a:solidFill>
              </a:ln>
              <a:effectLst/>
            </c:spPr>
          </c:marker>
          <c:val>
            <c:numRef>
              <c:f>Dados!$R$3:$R$27</c:f>
              <c:numCache>
                <c:formatCode>[=0]"-";#,##0.00</c:formatCode>
                <c:ptCount val="25"/>
                <c:pt idx="0">
                  <c:v>500000</c:v>
                </c:pt>
                <c:pt idx="1">
                  <c:v>500000</c:v>
                </c:pt>
                <c:pt idx="2">
                  <c:v>500000</c:v>
                </c:pt>
                <c:pt idx="3">
                  <c:v>500000</c:v>
                </c:pt>
                <c:pt idx="4">
                  <c:v>870000</c:v>
                </c:pt>
                <c:pt idx="5">
                  <c:v>1420000</c:v>
                </c:pt>
                <c:pt idx="6">
                  <c:v>1420000</c:v>
                </c:pt>
                <c:pt idx="7">
                  <c:v>2520000</c:v>
                </c:pt>
                <c:pt idx="8">
                  <c:v>2520000</c:v>
                </c:pt>
                <c:pt idx="9">
                  <c:v>3770000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18-4FE2-B199-C4D0E6C3F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11503"/>
        <c:axId val="197770751"/>
      </c:lineChart>
      <c:dateAx>
        <c:axId val="112111503"/>
        <c:scaling>
          <c:orientation val="minMax"/>
        </c:scaling>
        <c:delete val="0"/>
        <c:axPos val="b"/>
        <c:numFmt formatCode="m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7770751"/>
        <c:crosses val="autoZero"/>
        <c:auto val="1"/>
        <c:lblOffset val="100"/>
        <c:baseTimeUnit val="months"/>
      </c:dateAx>
      <c:valAx>
        <c:axId val="197770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[=0]&quot;-&quot;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11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A939E48-4A92-4B59-AF45-DCA8E7F5FC1A}">
  <sheetPr/>
  <sheetViews>
    <sheetView tabSelected="1" zoomScale="118" workbookViewId="0" zoomToFit="1"/>
  </sheetViews>
  <sheetProtection content="1" objects="1"/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669234</xdr:colOff>
      <xdr:row>0</xdr:row>
      <xdr:rowOff>110158</xdr:rowOff>
    </xdr:from>
    <xdr:ext cx="65" cy="17222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8366428-B32F-BEAA-52D0-47D3053C3E27}"/>
            </a:ext>
          </a:extLst>
        </xdr:cNvPr>
        <xdr:cNvSpPr txBox="1"/>
      </xdr:nvSpPr>
      <xdr:spPr>
        <a:xfrm>
          <a:off x="8421756" y="1101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110158</xdr:rowOff>
    </xdr:from>
    <xdr:ext cx="65" cy="17222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C89B194-6275-423C-A81A-E6BB22669F9A}"/>
            </a:ext>
          </a:extLst>
        </xdr:cNvPr>
        <xdr:cNvSpPr txBox="1"/>
      </xdr:nvSpPr>
      <xdr:spPr>
        <a:xfrm>
          <a:off x="8232084" y="110158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6081" cy="601366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E3EC08-A74F-3DD9-5176-5D795935C3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F403-9345-4444-903D-61A5B0E51DA9}">
  <dimension ref="A1:AE27"/>
  <sheetViews>
    <sheetView tabSelected="1" zoomScale="115" zoomScaleNormal="11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18" sqref="A18"/>
    </sheetView>
  </sheetViews>
  <sheetFormatPr defaultColWidth="0" defaultRowHeight="15" zeroHeight="1" x14ac:dyDescent="0.25"/>
  <cols>
    <col min="1" max="1" width="7.42578125" style="2" bestFit="1" customWidth="1"/>
    <col min="2" max="3" width="13.7109375" style="1" customWidth="1"/>
    <col min="4" max="4" width="15.7109375" style="1" customWidth="1"/>
    <col min="5" max="20" width="15.7109375" style="2" customWidth="1"/>
    <col min="21" max="26" width="15.7109375" style="2" hidden="1" customWidth="1"/>
    <col min="27" max="31" width="0" style="2" hidden="1" customWidth="1"/>
    <col min="32" max="16384" width="9.140625" style="2" hidden="1"/>
  </cols>
  <sheetData>
    <row r="1" spans="1:26" s="3" customFormat="1" ht="60" x14ac:dyDescent="0.25">
      <c r="A1" s="19" t="s">
        <v>0</v>
      </c>
      <c r="B1" s="19" t="s">
        <v>1</v>
      </c>
      <c r="C1" s="19" t="s">
        <v>2</v>
      </c>
      <c r="D1" s="4" t="s">
        <v>11</v>
      </c>
      <c r="E1" s="4" t="s">
        <v>12</v>
      </c>
      <c r="F1" s="4" t="s">
        <v>13</v>
      </c>
      <c r="G1" s="4" t="s">
        <v>14</v>
      </c>
      <c r="H1" s="4" t="s">
        <v>17</v>
      </c>
      <c r="I1" s="4" t="s">
        <v>18</v>
      </c>
      <c r="J1" s="4" t="s">
        <v>20</v>
      </c>
      <c r="K1" s="4" t="s">
        <v>21</v>
      </c>
      <c r="L1" s="4" t="s">
        <v>24</v>
      </c>
      <c r="M1" s="4" t="s">
        <v>26</v>
      </c>
      <c r="N1" s="4" t="s">
        <v>27</v>
      </c>
      <c r="O1" s="4" t="s">
        <v>7</v>
      </c>
      <c r="P1" s="4" t="s">
        <v>10</v>
      </c>
      <c r="Q1" s="4" t="s">
        <v>9</v>
      </c>
      <c r="R1" s="4" t="s">
        <v>3</v>
      </c>
      <c r="S1" s="4" t="s">
        <v>4</v>
      </c>
      <c r="T1" s="4" t="s">
        <v>5</v>
      </c>
      <c r="U1" s="4" t="s">
        <v>40</v>
      </c>
      <c r="V1" s="4" t="s">
        <v>8</v>
      </c>
      <c r="W1" s="4" t="s">
        <v>43</v>
      </c>
      <c r="X1" s="4" t="s">
        <v>6</v>
      </c>
      <c r="Y1" s="4" t="s">
        <v>47</v>
      </c>
      <c r="Z1" s="4" t="s">
        <v>48</v>
      </c>
    </row>
    <row r="2" spans="1:26" s="3" customFormat="1" ht="33" x14ac:dyDescent="0.25">
      <c r="A2" s="20"/>
      <c r="B2" s="20"/>
      <c r="C2" s="20"/>
      <c r="D2" s="4" t="s">
        <v>35</v>
      </c>
      <c r="E2" s="4" t="s">
        <v>36</v>
      </c>
      <c r="F2" s="4" t="s">
        <v>37</v>
      </c>
      <c r="G2" s="4" t="s">
        <v>38</v>
      </c>
      <c r="H2" s="4" t="s">
        <v>15</v>
      </c>
      <c r="I2" s="4" t="s">
        <v>16</v>
      </c>
      <c r="J2" s="4" t="s">
        <v>19</v>
      </c>
      <c r="K2" s="4" t="s">
        <v>22</v>
      </c>
      <c r="L2" s="4" t="s">
        <v>23</v>
      </c>
      <c r="M2" s="4" t="s">
        <v>25</v>
      </c>
      <c r="N2" s="4" t="s">
        <v>28</v>
      </c>
      <c r="O2" s="4" t="s">
        <v>29</v>
      </c>
      <c r="P2" s="4" t="s">
        <v>31</v>
      </c>
      <c r="Q2" s="4" t="s">
        <v>32</v>
      </c>
      <c r="R2" s="4" t="s">
        <v>33</v>
      </c>
      <c r="S2" s="4" t="s">
        <v>34</v>
      </c>
      <c r="T2" s="4" t="s">
        <v>39</v>
      </c>
      <c r="U2" s="4" t="s">
        <v>41</v>
      </c>
      <c r="V2" s="4" t="s">
        <v>42</v>
      </c>
      <c r="W2" s="4" t="s">
        <v>44</v>
      </c>
      <c r="X2" s="4" t="s">
        <v>45</v>
      </c>
      <c r="Y2" s="4" t="s">
        <v>46</v>
      </c>
      <c r="Z2" s="4" t="s">
        <v>49</v>
      </c>
    </row>
    <row r="3" spans="1:26" x14ac:dyDescent="0.25">
      <c r="A3" s="5" t="s">
        <v>30</v>
      </c>
      <c r="B3" s="6">
        <v>44924</v>
      </c>
      <c r="C3" s="6">
        <v>44941</v>
      </c>
      <c r="D3" s="10">
        <v>0</v>
      </c>
      <c r="E3" s="10">
        <v>0</v>
      </c>
      <c r="F3" s="10">
        <v>0</v>
      </c>
      <c r="G3" s="10">
        <v>0</v>
      </c>
      <c r="H3" s="10">
        <v>0</v>
      </c>
      <c r="I3" s="10">
        <f>H3</f>
        <v>0</v>
      </c>
      <c r="J3" s="10">
        <v>0</v>
      </c>
      <c r="K3" s="10">
        <v>0</v>
      </c>
      <c r="L3" s="10">
        <f>K3</f>
        <v>0</v>
      </c>
      <c r="M3" s="10">
        <f t="shared" ref="M3:M11" ca="1" si="0">IF(TODAY()&lt;B3,"",SUM($D$3:$D$27)+L3)</f>
        <v>31595942.839999996</v>
      </c>
      <c r="N3" s="10">
        <f t="shared" ref="N3:N11" ca="1" si="1">IF(TODAY()&lt;B3,"",M3+I3)</f>
        <v>31595942.839999996</v>
      </c>
      <c r="O3" s="14">
        <v>500000</v>
      </c>
      <c r="P3" s="14">
        <v>0</v>
      </c>
      <c r="Q3" s="10">
        <f>O3-P3</f>
        <v>500000</v>
      </c>
      <c r="R3" s="10">
        <f>O3</f>
        <v>500000</v>
      </c>
      <c r="S3" s="10">
        <v>0</v>
      </c>
      <c r="T3" s="10">
        <v>0</v>
      </c>
      <c r="U3" s="12">
        <v>0</v>
      </c>
      <c r="V3" s="12">
        <v>0</v>
      </c>
      <c r="W3" s="13" t="s">
        <v>30</v>
      </c>
      <c r="X3" s="13" t="s">
        <v>30</v>
      </c>
      <c r="Y3" s="13" t="s">
        <v>30</v>
      </c>
      <c r="Z3" s="13" t="s">
        <v>30</v>
      </c>
    </row>
    <row r="4" spans="1:26" x14ac:dyDescent="0.25">
      <c r="A4" s="9">
        <v>1</v>
      </c>
      <c r="B4" s="6">
        <v>44942</v>
      </c>
      <c r="C4" s="6">
        <f>EDATE(B4,1)</f>
        <v>44973</v>
      </c>
      <c r="D4" s="11">
        <v>65957.320000000007</v>
      </c>
      <c r="E4" s="10">
        <f>D4</f>
        <v>65957.320000000007</v>
      </c>
      <c r="F4" s="14">
        <v>65957.320000000007</v>
      </c>
      <c r="G4" s="10">
        <f>IF(F4="","",F4)</f>
        <v>65957.320000000007</v>
      </c>
      <c r="H4" s="14"/>
      <c r="I4" s="10">
        <f t="shared" ref="I4:I11" ca="1" si="2">IF(TODAY()&lt;B4,"",I3+H4)</f>
        <v>0</v>
      </c>
      <c r="J4" s="14"/>
      <c r="K4" s="14"/>
      <c r="L4" s="10">
        <f>L3+K4</f>
        <v>0</v>
      </c>
      <c r="M4" s="10">
        <f t="shared" ca="1" si="0"/>
        <v>31595942.839999996</v>
      </c>
      <c r="N4" s="10">
        <f t="shared" ca="1" si="1"/>
        <v>31595942.839999996</v>
      </c>
      <c r="O4" s="14">
        <v>0</v>
      </c>
      <c r="P4" s="14">
        <v>0</v>
      </c>
      <c r="Q4" s="10">
        <f t="shared" ref="Q4:Q27" ca="1" si="3">IF(TODAY()&lt;B4,"",Q3+O4-P4)</f>
        <v>500000</v>
      </c>
      <c r="R4" s="10">
        <f t="shared" ref="R4:R12" ca="1" si="4">IF(TODAY()&lt;B4,"",R3+O4)</f>
        <v>500000</v>
      </c>
      <c r="S4" s="10">
        <f>IF(P4="","",P4)</f>
        <v>0</v>
      </c>
      <c r="T4" s="10">
        <f>IF(F4="","",F4+H4)</f>
        <v>65957.320000000007</v>
      </c>
      <c r="U4" s="12">
        <f t="shared" ref="U4:U27" si="5">IF(G4="","",G4-E4)</f>
        <v>0</v>
      </c>
      <c r="V4" s="7">
        <f t="shared" ref="V4:V27" si="6">IF(G4="","",G4/E4)</f>
        <v>1</v>
      </c>
      <c r="W4" s="8">
        <f t="shared" ref="W4:W27" ca="1" si="7">IF(G4="","",G4/M4)</f>
        <v>2.0875249817359151E-3</v>
      </c>
      <c r="X4" s="8">
        <f t="shared" ref="X4:X27" ca="1" si="8">IF(S4="","",S4/N4)</f>
        <v>0</v>
      </c>
      <c r="Y4" s="8">
        <f t="shared" ref="Y4:Y27" ca="1" si="9">IF(TODAY()&lt;B4,"",R4/N4)</f>
        <v>1.5824816576355094E-2</v>
      </c>
      <c r="Z4" s="8">
        <f ca="1">IF(S4="","",S4/R4)</f>
        <v>0</v>
      </c>
    </row>
    <row r="5" spans="1:26" x14ac:dyDescent="0.25">
      <c r="A5" s="9">
        <v>2</v>
      </c>
      <c r="B5" s="6">
        <f>C4+1</f>
        <v>44974</v>
      </c>
      <c r="C5" s="6">
        <f>EDATE(B5,1)-1</f>
        <v>45001</v>
      </c>
      <c r="D5" s="11">
        <v>92800.08</v>
      </c>
      <c r="E5" s="10">
        <f>E4+D5</f>
        <v>158757.40000000002</v>
      </c>
      <c r="F5" s="14">
        <v>117811.94</v>
      </c>
      <c r="G5" s="10">
        <f>IF(F5="","",G4+F5)</f>
        <v>183769.26</v>
      </c>
      <c r="H5" s="14"/>
      <c r="I5" s="10">
        <f t="shared" ca="1" si="2"/>
        <v>0</v>
      </c>
      <c r="J5" s="14"/>
      <c r="K5" s="14"/>
      <c r="L5" s="10">
        <f t="shared" ref="L5:L27" si="10">L4+K5</f>
        <v>0</v>
      </c>
      <c r="M5" s="10">
        <f t="shared" ca="1" si="0"/>
        <v>31595942.839999996</v>
      </c>
      <c r="N5" s="10">
        <f t="shared" ca="1" si="1"/>
        <v>31595942.839999996</v>
      </c>
      <c r="O5" s="14">
        <v>0</v>
      </c>
      <c r="P5" s="14">
        <v>65957.320000000007</v>
      </c>
      <c r="Q5" s="10">
        <f t="shared" ca="1" si="3"/>
        <v>434042.68</v>
      </c>
      <c r="R5" s="10">
        <f t="shared" ca="1" si="4"/>
        <v>500000</v>
      </c>
      <c r="S5" s="10">
        <f>IF(P5="","",S4+P5)</f>
        <v>65957.320000000007</v>
      </c>
      <c r="T5" s="10">
        <f t="shared" ref="T5:T27" si="11">IF(F5="","",T4+F5+H5)</f>
        <v>183769.26</v>
      </c>
      <c r="U5" s="12">
        <f t="shared" si="5"/>
        <v>25011.859999999986</v>
      </c>
      <c r="V5" s="7">
        <f t="shared" si="6"/>
        <v>1.1575476796672155</v>
      </c>
      <c r="W5" s="8">
        <f t="shared" ca="1" si="7"/>
        <v>5.816229663745019E-3</v>
      </c>
      <c r="X5" s="8">
        <f t="shared" ca="1" si="8"/>
        <v>2.0875249817359151E-3</v>
      </c>
      <c r="Y5" s="8">
        <f t="shared" ca="1" si="9"/>
        <v>1.5824816576355094E-2</v>
      </c>
      <c r="Z5" s="8">
        <f t="shared" ref="Z5:Z27" ca="1" si="12">IF(S5="","",S5/R5)</f>
        <v>0.13191464000000003</v>
      </c>
    </row>
    <row r="6" spans="1:26" x14ac:dyDescent="0.25">
      <c r="A6" s="9">
        <v>3</v>
      </c>
      <c r="B6" s="6">
        <f t="shared" ref="B6:B27" si="13">C5+1</f>
        <v>45002</v>
      </c>
      <c r="C6" s="6">
        <f t="shared" ref="C6:C27" si="14">EDATE(B6,1)-1</f>
        <v>45032</v>
      </c>
      <c r="D6" s="11">
        <v>238045.57</v>
      </c>
      <c r="E6" s="10">
        <f t="shared" ref="E6:E27" si="15">E5+D6</f>
        <v>396802.97000000003</v>
      </c>
      <c r="F6" s="14">
        <v>238045.57</v>
      </c>
      <c r="G6" s="10">
        <f t="shared" ref="G6:G11" si="16">IF(F6="","",G5+F6)</f>
        <v>421814.83</v>
      </c>
      <c r="H6" s="14"/>
      <c r="I6" s="10">
        <f t="shared" ca="1" si="2"/>
        <v>0</v>
      </c>
      <c r="J6" s="14"/>
      <c r="K6" s="14"/>
      <c r="L6" s="10">
        <f t="shared" si="10"/>
        <v>0</v>
      </c>
      <c r="M6" s="10">
        <f t="shared" ca="1" si="0"/>
        <v>31595942.839999996</v>
      </c>
      <c r="N6" s="10">
        <f t="shared" ca="1" si="1"/>
        <v>31595942.839999996</v>
      </c>
      <c r="O6" s="14">
        <v>0</v>
      </c>
      <c r="P6" s="14">
        <v>92800.08</v>
      </c>
      <c r="Q6" s="10">
        <f t="shared" ca="1" si="3"/>
        <v>341242.6</v>
      </c>
      <c r="R6" s="10">
        <f t="shared" ca="1" si="4"/>
        <v>500000</v>
      </c>
      <c r="S6" s="10">
        <f t="shared" ref="S6:S27" si="17">IF(P6="","",S5+P6)</f>
        <v>158757.40000000002</v>
      </c>
      <c r="T6" s="10">
        <f t="shared" si="11"/>
        <v>421814.83</v>
      </c>
      <c r="U6" s="12">
        <f t="shared" si="5"/>
        <v>25011.859999999986</v>
      </c>
      <c r="V6" s="7">
        <f t="shared" si="6"/>
        <v>1.0630334495732228</v>
      </c>
      <c r="W6" s="8">
        <f t="shared" ca="1" si="7"/>
        <v>1.3350284627872813E-2</v>
      </c>
      <c r="X6" s="8">
        <f t="shared" ca="1" si="8"/>
        <v>5.0246134702780733E-3</v>
      </c>
      <c r="Y6" s="8">
        <f t="shared" ca="1" si="9"/>
        <v>1.5824816576355094E-2</v>
      </c>
      <c r="Z6" s="8">
        <f t="shared" ca="1" si="12"/>
        <v>0.31751480000000004</v>
      </c>
    </row>
    <row r="7" spans="1:26" x14ac:dyDescent="0.25">
      <c r="A7" s="9">
        <v>4</v>
      </c>
      <c r="B7" s="6">
        <f t="shared" si="13"/>
        <v>45033</v>
      </c>
      <c r="C7" s="6">
        <f t="shared" si="14"/>
        <v>45062</v>
      </c>
      <c r="D7" s="11">
        <v>207828.93</v>
      </c>
      <c r="E7" s="10">
        <f t="shared" si="15"/>
        <v>604631.9</v>
      </c>
      <c r="F7" s="14">
        <v>207828.93</v>
      </c>
      <c r="G7" s="10">
        <f t="shared" si="16"/>
        <v>629643.76</v>
      </c>
      <c r="H7" s="14"/>
      <c r="I7" s="10">
        <f t="shared" ca="1" si="2"/>
        <v>0</v>
      </c>
      <c r="J7" s="14"/>
      <c r="K7" s="14"/>
      <c r="L7" s="10">
        <f t="shared" si="10"/>
        <v>0</v>
      </c>
      <c r="M7" s="10">
        <f t="shared" ca="1" si="0"/>
        <v>31595942.839999996</v>
      </c>
      <c r="N7" s="10">
        <f t="shared" ca="1" si="1"/>
        <v>31595942.839999996</v>
      </c>
      <c r="O7" s="14">
        <v>370000</v>
      </c>
      <c r="P7" s="14">
        <v>238045.57</v>
      </c>
      <c r="Q7" s="10">
        <f t="shared" ca="1" si="3"/>
        <v>473197.02999999997</v>
      </c>
      <c r="R7" s="10">
        <f t="shared" ca="1" si="4"/>
        <v>870000</v>
      </c>
      <c r="S7" s="10">
        <f t="shared" si="17"/>
        <v>396802.97000000003</v>
      </c>
      <c r="T7" s="10">
        <f t="shared" si="11"/>
        <v>629643.76</v>
      </c>
      <c r="U7" s="12">
        <f t="shared" si="5"/>
        <v>25011.859999999986</v>
      </c>
      <c r="V7" s="7">
        <f t="shared" si="6"/>
        <v>1.0413670863214461</v>
      </c>
      <c r="W7" s="8">
        <f t="shared" ca="1" si="7"/>
        <v>1.9927994020893097E-2</v>
      </c>
      <c r="X7" s="8">
        <f t="shared" ca="1" si="8"/>
        <v>1.2558668434405867E-2</v>
      </c>
      <c r="Y7" s="8">
        <f t="shared" ca="1" si="9"/>
        <v>2.7535180842857863E-2</v>
      </c>
      <c r="Z7" s="8">
        <f t="shared" ca="1" si="12"/>
        <v>0.456095367816092</v>
      </c>
    </row>
    <row r="8" spans="1:26" x14ac:dyDescent="0.25">
      <c r="A8" s="9">
        <v>5</v>
      </c>
      <c r="B8" s="6">
        <f t="shared" si="13"/>
        <v>45063</v>
      </c>
      <c r="C8" s="6">
        <f t="shared" si="14"/>
        <v>45093</v>
      </c>
      <c r="D8" s="11">
        <v>408692.13</v>
      </c>
      <c r="E8" s="10">
        <f t="shared" si="15"/>
        <v>1013324.03</v>
      </c>
      <c r="F8" s="14">
        <v>408692.13</v>
      </c>
      <c r="G8" s="10">
        <f t="shared" si="16"/>
        <v>1038335.89</v>
      </c>
      <c r="H8" s="14">
        <v>15179.53</v>
      </c>
      <c r="I8" s="10">
        <f t="shared" ca="1" si="2"/>
        <v>15179.53</v>
      </c>
      <c r="J8" s="14"/>
      <c r="K8" s="14"/>
      <c r="L8" s="10">
        <f t="shared" si="10"/>
        <v>0</v>
      </c>
      <c r="M8" s="10">
        <f t="shared" ca="1" si="0"/>
        <v>31595942.839999996</v>
      </c>
      <c r="N8" s="10">
        <f t="shared" ca="1" si="1"/>
        <v>31611122.369999997</v>
      </c>
      <c r="O8" s="14">
        <f>500000+50000</f>
        <v>550000</v>
      </c>
      <c r="P8" s="14">
        <f>207828.93-2078.29</f>
        <v>205750.63999999998</v>
      </c>
      <c r="Q8" s="10">
        <f t="shared" ca="1" si="3"/>
        <v>817446.39</v>
      </c>
      <c r="R8" s="10">
        <f t="shared" ca="1" si="4"/>
        <v>1420000</v>
      </c>
      <c r="S8" s="10">
        <f t="shared" si="17"/>
        <v>602553.61</v>
      </c>
      <c r="T8" s="10">
        <f t="shared" si="11"/>
        <v>1053515.42</v>
      </c>
      <c r="U8" s="12">
        <f t="shared" si="5"/>
        <v>25011.859999999986</v>
      </c>
      <c r="V8" s="7">
        <f t="shared" si="6"/>
        <v>1.0246829831914674</v>
      </c>
      <c r="W8" s="8">
        <f t="shared" ca="1" si="7"/>
        <v>3.2862950007792838E-2</v>
      </c>
      <c r="X8" s="8">
        <f t="shared" ca="1" si="8"/>
        <v>1.9061443087887424E-2</v>
      </c>
      <c r="Y8" s="8">
        <f t="shared" ca="1" si="9"/>
        <v>4.4920897884588466E-2</v>
      </c>
      <c r="Z8" s="8">
        <f t="shared" ca="1" si="12"/>
        <v>0.4243335281690141</v>
      </c>
    </row>
    <row r="9" spans="1:26" x14ac:dyDescent="0.25">
      <c r="A9" s="9">
        <v>6</v>
      </c>
      <c r="B9" s="6">
        <f t="shared" si="13"/>
        <v>45094</v>
      </c>
      <c r="C9" s="6">
        <f t="shared" si="14"/>
        <v>45123</v>
      </c>
      <c r="D9" s="11">
        <v>245345.23</v>
      </c>
      <c r="E9" s="10">
        <f t="shared" si="15"/>
        <v>1258669.26</v>
      </c>
      <c r="F9" s="14">
        <v>395621.29</v>
      </c>
      <c r="G9" s="10">
        <f t="shared" si="16"/>
        <v>1433957.18</v>
      </c>
      <c r="H9" s="14">
        <v>21208.09</v>
      </c>
      <c r="I9" s="10">
        <f t="shared" ca="1" si="2"/>
        <v>36387.620000000003</v>
      </c>
      <c r="J9" s="14"/>
      <c r="K9" s="14"/>
      <c r="L9" s="10">
        <f t="shared" si="10"/>
        <v>0</v>
      </c>
      <c r="M9" s="10">
        <f t="shared" ca="1" si="0"/>
        <v>31595942.839999996</v>
      </c>
      <c r="N9" s="10">
        <f t="shared" ca="1" si="1"/>
        <v>31632330.459999997</v>
      </c>
      <c r="O9" s="14">
        <v>0</v>
      </c>
      <c r="P9" s="14">
        <f>408692.13</f>
        <v>408692.13</v>
      </c>
      <c r="Q9" s="10">
        <f t="shared" ca="1" si="3"/>
        <v>408754.26</v>
      </c>
      <c r="R9" s="10">
        <f t="shared" ca="1" si="4"/>
        <v>1420000</v>
      </c>
      <c r="S9" s="10">
        <f t="shared" si="17"/>
        <v>1011245.74</v>
      </c>
      <c r="T9" s="10">
        <f t="shared" si="11"/>
        <v>1470344.8</v>
      </c>
      <c r="U9" s="12">
        <f t="shared" si="5"/>
        <v>175287.91999999993</v>
      </c>
      <c r="V9" s="7">
        <f t="shared" si="6"/>
        <v>1.1392644800112144</v>
      </c>
      <c r="W9" s="8">
        <f t="shared" ca="1" si="7"/>
        <v>4.5384218703694808E-2</v>
      </c>
      <c r="X9" s="8">
        <f t="shared" ca="1" si="8"/>
        <v>3.1968739744886947E-2</v>
      </c>
      <c r="Y9" s="8">
        <f t="shared" ca="1" si="9"/>
        <v>4.4890780393042215E-2</v>
      </c>
      <c r="Z9" s="8">
        <f t="shared" ca="1" si="12"/>
        <v>0.71214488732394365</v>
      </c>
    </row>
    <row r="10" spans="1:26" x14ac:dyDescent="0.25">
      <c r="A10" s="9">
        <v>7</v>
      </c>
      <c r="B10" s="6">
        <f t="shared" si="13"/>
        <v>45124</v>
      </c>
      <c r="C10" s="6">
        <f t="shared" si="14"/>
        <v>45154</v>
      </c>
      <c r="D10" s="11">
        <v>298802.3</v>
      </c>
      <c r="E10" s="10">
        <f t="shared" si="15"/>
        <v>1557471.56</v>
      </c>
      <c r="F10" s="14">
        <v>406964.62</v>
      </c>
      <c r="G10" s="10">
        <f t="shared" si="16"/>
        <v>1840921.7999999998</v>
      </c>
      <c r="H10" s="14">
        <v>21685.56</v>
      </c>
      <c r="I10" s="10">
        <f t="shared" ca="1" si="2"/>
        <v>58073.180000000008</v>
      </c>
      <c r="J10" s="14">
        <v>103438.68</v>
      </c>
      <c r="K10" s="14"/>
      <c r="L10" s="10">
        <f t="shared" si="10"/>
        <v>0</v>
      </c>
      <c r="M10" s="10">
        <f t="shared" ca="1" si="0"/>
        <v>31595942.839999996</v>
      </c>
      <c r="N10" s="10">
        <f t="shared" ca="1" si="1"/>
        <v>31654016.019999996</v>
      </c>
      <c r="O10" s="14">
        <v>1100000</v>
      </c>
      <c r="P10" s="14">
        <f>395621.29</f>
        <v>395621.29</v>
      </c>
      <c r="Q10" s="10">
        <f t="shared" ca="1" si="3"/>
        <v>1113132.97</v>
      </c>
      <c r="R10" s="10">
        <f t="shared" ca="1" si="4"/>
        <v>2520000</v>
      </c>
      <c r="S10" s="10">
        <f t="shared" si="17"/>
        <v>1406867.03</v>
      </c>
      <c r="T10" s="10">
        <f t="shared" si="11"/>
        <v>1898994.98</v>
      </c>
      <c r="U10" s="12">
        <f t="shared" si="5"/>
        <v>283450.23999999976</v>
      </c>
      <c r="V10" s="7">
        <f t="shared" si="6"/>
        <v>1.1819938464879576</v>
      </c>
      <c r="W10" s="8">
        <f t="shared" ca="1" si="7"/>
        <v>5.8264499632826913E-2</v>
      </c>
      <c r="X10" s="8">
        <f t="shared" ca="1" si="8"/>
        <v>4.4445135464362483E-2</v>
      </c>
      <c r="Y10" s="8">
        <f t="shared" ca="1" si="9"/>
        <v>7.9610751394318668E-2</v>
      </c>
      <c r="Z10" s="8">
        <f t="shared" ca="1" si="12"/>
        <v>0.55828056746031751</v>
      </c>
    </row>
    <row r="11" spans="1:26" x14ac:dyDescent="0.25">
      <c r="A11" s="9">
        <v>8</v>
      </c>
      <c r="B11" s="6">
        <f t="shared" si="13"/>
        <v>45155</v>
      </c>
      <c r="C11" s="6">
        <f t="shared" si="14"/>
        <v>45185</v>
      </c>
      <c r="D11" s="11">
        <v>369913.83</v>
      </c>
      <c r="E11" s="10">
        <f t="shared" si="15"/>
        <v>1927385.3900000001</v>
      </c>
      <c r="F11" s="14">
        <v>665242.28</v>
      </c>
      <c r="G11" s="10">
        <f t="shared" si="16"/>
        <v>2506164.08</v>
      </c>
      <c r="H11" s="14">
        <v>35923.08</v>
      </c>
      <c r="I11" s="10">
        <f t="shared" ca="1" si="2"/>
        <v>93996.260000000009</v>
      </c>
      <c r="J11" s="14"/>
      <c r="K11" s="14"/>
      <c r="L11" s="10">
        <f t="shared" si="10"/>
        <v>0</v>
      </c>
      <c r="M11" s="10">
        <f t="shared" ca="1" si="0"/>
        <v>31595942.839999996</v>
      </c>
      <c r="N11" s="10">
        <f t="shared" ca="1" si="1"/>
        <v>31689939.099999998</v>
      </c>
      <c r="O11" s="14">
        <v>0</v>
      </c>
      <c r="P11" s="14">
        <f>406964.62+21685.56+15179.53+20357.98+850.11</f>
        <v>465037.8</v>
      </c>
      <c r="Q11" s="10">
        <f t="shared" ca="1" si="3"/>
        <v>648095.16999999993</v>
      </c>
      <c r="R11" s="10">
        <f t="shared" ca="1" si="4"/>
        <v>2520000</v>
      </c>
      <c r="S11" s="10">
        <f t="shared" si="17"/>
        <v>1871904.83</v>
      </c>
      <c r="T11" s="10">
        <f t="shared" si="11"/>
        <v>2600160.34</v>
      </c>
      <c r="U11" s="12">
        <f t="shared" si="5"/>
        <v>578778.68999999994</v>
      </c>
      <c r="V11" s="7">
        <f t="shared" si="6"/>
        <v>1.3002921434410166</v>
      </c>
      <c r="W11" s="8">
        <f t="shared" ca="1" si="7"/>
        <v>7.9319173752499431E-2</v>
      </c>
      <c r="X11" s="8">
        <f t="shared" ca="1" si="8"/>
        <v>5.906937290390691E-2</v>
      </c>
      <c r="Y11" s="8">
        <f t="shared" ca="1" si="9"/>
        <v>7.9520506241679723E-2</v>
      </c>
      <c r="Z11" s="8">
        <f ca="1">IF(S11="","",S11/R11)</f>
        <v>0.74281937698412703</v>
      </c>
    </row>
    <row r="12" spans="1:26" x14ac:dyDescent="0.25">
      <c r="A12" s="9">
        <v>9</v>
      </c>
      <c r="B12" s="6">
        <f t="shared" si="13"/>
        <v>45186</v>
      </c>
      <c r="C12" s="6">
        <f t="shared" si="14"/>
        <v>45215</v>
      </c>
      <c r="D12" s="11">
        <v>578053.14</v>
      </c>
      <c r="E12" s="10">
        <f t="shared" si="15"/>
        <v>2505438.5300000003</v>
      </c>
      <c r="F12" s="14"/>
      <c r="G12" s="14"/>
      <c r="H12" s="14"/>
      <c r="I12" s="10">
        <f ca="1">IF(TODAY()&lt;B12,"",I11+H12)</f>
        <v>93996.260000000009</v>
      </c>
      <c r="J12" s="14"/>
      <c r="K12" s="14"/>
      <c r="L12" s="10">
        <f t="shared" si="10"/>
        <v>0</v>
      </c>
      <c r="M12" s="10">
        <f ca="1">IF(TODAY()&lt;B12,"",SUM($D$3:$D$27)+L12)</f>
        <v>31595942.839999996</v>
      </c>
      <c r="N12" s="10">
        <f ca="1">IF(TODAY()&lt;B12,"",M12+I12)</f>
        <v>31689939.099999998</v>
      </c>
      <c r="O12" s="14">
        <v>1250000</v>
      </c>
      <c r="P12" s="14">
        <v>701165.36</v>
      </c>
      <c r="Q12" s="10">
        <f t="shared" ca="1" si="3"/>
        <v>1196929.81</v>
      </c>
      <c r="R12" s="10">
        <f t="shared" ca="1" si="4"/>
        <v>3770000</v>
      </c>
      <c r="S12" s="10">
        <f t="shared" si="17"/>
        <v>2573070.19</v>
      </c>
      <c r="T12" s="10" t="str">
        <f t="shared" si="11"/>
        <v/>
      </c>
      <c r="U12" s="12" t="str">
        <f t="shared" si="5"/>
        <v/>
      </c>
      <c r="V12" s="7" t="str">
        <f t="shared" si="6"/>
        <v/>
      </c>
      <c r="W12" s="8" t="str">
        <f t="shared" si="7"/>
        <v/>
      </c>
      <c r="X12" s="8">
        <f t="shared" ca="1" si="8"/>
        <v>8.1195176231815477E-2</v>
      </c>
      <c r="Y12" s="8">
        <f t="shared" ca="1" si="9"/>
        <v>0.11896520179806847</v>
      </c>
      <c r="Z12" s="8">
        <f ca="1">IF(S12="","",S12/R12)</f>
        <v>0.68251198673740054</v>
      </c>
    </row>
    <row r="13" spans="1:26" x14ac:dyDescent="0.25">
      <c r="A13" s="9">
        <v>10</v>
      </c>
      <c r="B13" s="6">
        <f t="shared" si="13"/>
        <v>45216</v>
      </c>
      <c r="C13" s="6">
        <f t="shared" si="14"/>
        <v>45246</v>
      </c>
      <c r="D13" s="11">
        <v>902485.9</v>
      </c>
      <c r="E13" s="10">
        <f t="shared" si="15"/>
        <v>3407924.43</v>
      </c>
      <c r="F13" s="14"/>
      <c r="G13" s="14"/>
      <c r="H13" s="14"/>
      <c r="I13" s="10" t="str">
        <f t="shared" ref="I13:I27" ca="1" si="18">IF(TODAY()&lt;B13,"",I12+H13)</f>
        <v/>
      </c>
      <c r="J13" s="14"/>
      <c r="K13" s="14"/>
      <c r="L13" s="10">
        <f t="shared" si="10"/>
        <v>0</v>
      </c>
      <c r="M13" s="10" t="str">
        <f t="shared" ref="M13:M27" ca="1" si="19">IF(TODAY()&lt;B13,"",SUM($D$3:$D$27)+L13)</f>
        <v/>
      </c>
      <c r="N13" s="10" t="str">
        <f t="shared" ref="N13:N27" ca="1" si="20">IF(TODAY()&lt;B13,"",M13+I13)</f>
        <v/>
      </c>
      <c r="O13" s="14"/>
      <c r="P13" s="14"/>
      <c r="Q13" s="10" t="str">
        <f t="shared" ca="1" si="3"/>
        <v/>
      </c>
      <c r="R13" s="14"/>
      <c r="S13" s="10" t="str">
        <f t="shared" si="17"/>
        <v/>
      </c>
      <c r="T13" s="10" t="str">
        <f t="shared" si="11"/>
        <v/>
      </c>
      <c r="U13" s="12" t="str">
        <f t="shared" si="5"/>
        <v/>
      </c>
      <c r="V13" s="7" t="str">
        <f t="shared" si="6"/>
        <v/>
      </c>
      <c r="W13" s="8" t="str">
        <f t="shared" si="7"/>
        <v/>
      </c>
      <c r="X13" s="8" t="str">
        <f t="shared" si="8"/>
        <v/>
      </c>
      <c r="Y13" s="8" t="str">
        <f t="shared" ca="1" si="9"/>
        <v/>
      </c>
      <c r="Z13" s="8" t="str">
        <f t="shared" si="12"/>
        <v/>
      </c>
    </row>
    <row r="14" spans="1:26" x14ac:dyDescent="0.25">
      <c r="A14" s="9">
        <v>11</v>
      </c>
      <c r="B14" s="6">
        <f t="shared" si="13"/>
        <v>45247</v>
      </c>
      <c r="C14" s="6">
        <f t="shared" si="14"/>
        <v>45276</v>
      </c>
      <c r="D14" s="11">
        <v>1357680.8</v>
      </c>
      <c r="E14" s="10">
        <f t="shared" si="15"/>
        <v>4765605.2300000004</v>
      </c>
      <c r="F14" s="14"/>
      <c r="G14" s="14"/>
      <c r="H14" s="14"/>
      <c r="I14" s="10" t="str">
        <f t="shared" ca="1" si="18"/>
        <v/>
      </c>
      <c r="J14" s="14"/>
      <c r="K14" s="14"/>
      <c r="L14" s="10">
        <f t="shared" si="10"/>
        <v>0</v>
      </c>
      <c r="M14" s="10" t="str">
        <f t="shared" ca="1" si="19"/>
        <v/>
      </c>
      <c r="N14" s="10" t="str">
        <f t="shared" ca="1" si="20"/>
        <v/>
      </c>
      <c r="O14" s="14"/>
      <c r="P14" s="14"/>
      <c r="Q14" s="10" t="str">
        <f t="shared" ca="1" si="3"/>
        <v/>
      </c>
      <c r="R14" s="14"/>
      <c r="S14" s="10" t="str">
        <f t="shared" si="17"/>
        <v/>
      </c>
      <c r="T14" s="10" t="str">
        <f t="shared" si="11"/>
        <v/>
      </c>
      <c r="U14" s="12" t="str">
        <f t="shared" si="5"/>
        <v/>
      </c>
      <c r="V14" s="7" t="str">
        <f t="shared" si="6"/>
        <v/>
      </c>
      <c r="W14" s="8" t="str">
        <f t="shared" si="7"/>
        <v/>
      </c>
      <c r="X14" s="8" t="str">
        <f t="shared" si="8"/>
        <v/>
      </c>
      <c r="Y14" s="8" t="str">
        <f t="shared" ca="1" si="9"/>
        <v/>
      </c>
      <c r="Z14" s="8" t="str">
        <f t="shared" si="12"/>
        <v/>
      </c>
    </row>
    <row r="15" spans="1:26" x14ac:dyDescent="0.25">
      <c r="A15" s="9">
        <v>12</v>
      </c>
      <c r="B15" s="6">
        <f t="shared" si="13"/>
        <v>45277</v>
      </c>
      <c r="C15" s="6">
        <f t="shared" si="14"/>
        <v>45307</v>
      </c>
      <c r="D15" s="11">
        <v>1359455.67</v>
      </c>
      <c r="E15" s="10">
        <f t="shared" si="15"/>
        <v>6125060.9000000004</v>
      </c>
      <c r="F15" s="14"/>
      <c r="G15" s="14"/>
      <c r="H15" s="14"/>
      <c r="I15" s="10" t="str">
        <f t="shared" ca="1" si="18"/>
        <v/>
      </c>
      <c r="J15" s="14"/>
      <c r="K15" s="14"/>
      <c r="L15" s="10">
        <f t="shared" si="10"/>
        <v>0</v>
      </c>
      <c r="M15" s="10" t="str">
        <f t="shared" ca="1" si="19"/>
        <v/>
      </c>
      <c r="N15" s="10" t="str">
        <f t="shared" ca="1" si="20"/>
        <v/>
      </c>
      <c r="O15" s="14"/>
      <c r="P15" s="14"/>
      <c r="Q15" s="10" t="str">
        <f t="shared" ca="1" si="3"/>
        <v/>
      </c>
      <c r="R15" s="14"/>
      <c r="S15" s="10" t="str">
        <f t="shared" si="17"/>
        <v/>
      </c>
      <c r="T15" s="10" t="str">
        <f t="shared" si="11"/>
        <v/>
      </c>
      <c r="U15" s="12" t="str">
        <f t="shared" si="5"/>
        <v/>
      </c>
      <c r="V15" s="7" t="str">
        <f t="shared" si="6"/>
        <v/>
      </c>
      <c r="W15" s="8" t="str">
        <f t="shared" si="7"/>
        <v/>
      </c>
      <c r="X15" s="8" t="str">
        <f t="shared" si="8"/>
        <v/>
      </c>
      <c r="Y15" s="8" t="str">
        <f t="shared" ca="1" si="9"/>
        <v/>
      </c>
      <c r="Z15" s="8" t="str">
        <f t="shared" si="12"/>
        <v/>
      </c>
    </row>
    <row r="16" spans="1:26" x14ac:dyDescent="0.25">
      <c r="A16" s="9">
        <v>13</v>
      </c>
      <c r="B16" s="6">
        <f t="shared" si="13"/>
        <v>45308</v>
      </c>
      <c r="C16" s="6">
        <f t="shared" si="14"/>
        <v>45338</v>
      </c>
      <c r="D16" s="11">
        <v>1547552.49</v>
      </c>
      <c r="E16" s="10">
        <f t="shared" si="15"/>
        <v>7672613.3900000006</v>
      </c>
      <c r="F16" s="14"/>
      <c r="G16" s="14"/>
      <c r="H16" s="14"/>
      <c r="I16" s="10" t="str">
        <f t="shared" ca="1" si="18"/>
        <v/>
      </c>
      <c r="J16" s="14"/>
      <c r="K16" s="14"/>
      <c r="L16" s="10">
        <f t="shared" si="10"/>
        <v>0</v>
      </c>
      <c r="M16" s="10" t="str">
        <f t="shared" ca="1" si="19"/>
        <v/>
      </c>
      <c r="N16" s="10" t="str">
        <f t="shared" ca="1" si="20"/>
        <v/>
      </c>
      <c r="O16" s="14"/>
      <c r="P16" s="14"/>
      <c r="Q16" s="10" t="str">
        <f t="shared" ca="1" si="3"/>
        <v/>
      </c>
      <c r="R16" s="14"/>
      <c r="S16" s="10" t="str">
        <f t="shared" si="17"/>
        <v/>
      </c>
      <c r="T16" s="10" t="str">
        <f t="shared" si="11"/>
        <v/>
      </c>
      <c r="U16" s="12" t="str">
        <f t="shared" si="5"/>
        <v/>
      </c>
      <c r="V16" s="7" t="str">
        <f t="shared" si="6"/>
        <v/>
      </c>
      <c r="W16" s="8" t="str">
        <f t="shared" si="7"/>
        <v/>
      </c>
      <c r="X16" s="8" t="str">
        <f t="shared" si="8"/>
        <v/>
      </c>
      <c r="Y16" s="8" t="str">
        <f t="shared" ca="1" si="9"/>
        <v/>
      </c>
      <c r="Z16" s="8" t="str">
        <f t="shared" si="12"/>
        <v/>
      </c>
    </row>
    <row r="17" spans="1:26" x14ac:dyDescent="0.25">
      <c r="A17" s="9">
        <v>14</v>
      </c>
      <c r="B17" s="6">
        <f t="shared" si="13"/>
        <v>45339</v>
      </c>
      <c r="C17" s="6">
        <f t="shared" si="14"/>
        <v>45367</v>
      </c>
      <c r="D17" s="11">
        <v>1560881.34</v>
      </c>
      <c r="E17" s="10">
        <f t="shared" si="15"/>
        <v>9233494.7300000004</v>
      </c>
      <c r="F17" s="14"/>
      <c r="G17" s="14"/>
      <c r="H17" s="14"/>
      <c r="I17" s="10" t="str">
        <f t="shared" ca="1" si="18"/>
        <v/>
      </c>
      <c r="J17" s="14"/>
      <c r="K17" s="14"/>
      <c r="L17" s="10">
        <f t="shared" si="10"/>
        <v>0</v>
      </c>
      <c r="M17" s="10" t="str">
        <f t="shared" ca="1" si="19"/>
        <v/>
      </c>
      <c r="N17" s="10" t="str">
        <f t="shared" ca="1" si="20"/>
        <v/>
      </c>
      <c r="O17" s="14"/>
      <c r="P17" s="14"/>
      <c r="Q17" s="10" t="str">
        <f t="shared" ca="1" si="3"/>
        <v/>
      </c>
      <c r="R17" s="14"/>
      <c r="S17" s="10" t="str">
        <f t="shared" si="17"/>
        <v/>
      </c>
      <c r="T17" s="10" t="str">
        <f t="shared" si="11"/>
        <v/>
      </c>
      <c r="U17" s="12" t="str">
        <f t="shared" si="5"/>
        <v/>
      </c>
      <c r="V17" s="7" t="str">
        <f t="shared" si="6"/>
        <v/>
      </c>
      <c r="W17" s="8" t="str">
        <f t="shared" si="7"/>
        <v/>
      </c>
      <c r="X17" s="8" t="str">
        <f t="shared" si="8"/>
        <v/>
      </c>
      <c r="Y17" s="8" t="str">
        <f t="shared" ca="1" si="9"/>
        <v/>
      </c>
      <c r="Z17" s="8" t="str">
        <f t="shared" si="12"/>
        <v/>
      </c>
    </row>
    <row r="18" spans="1:26" x14ac:dyDescent="0.25">
      <c r="A18" s="9">
        <v>15</v>
      </c>
      <c r="B18" s="6">
        <f t="shared" si="13"/>
        <v>45368</v>
      </c>
      <c r="C18" s="6">
        <f t="shared" si="14"/>
        <v>45398</v>
      </c>
      <c r="D18" s="11">
        <v>1657724.9</v>
      </c>
      <c r="E18" s="10">
        <f t="shared" si="15"/>
        <v>10891219.630000001</v>
      </c>
      <c r="F18" s="14"/>
      <c r="G18" s="14"/>
      <c r="H18" s="14"/>
      <c r="I18" s="10" t="str">
        <f t="shared" ca="1" si="18"/>
        <v/>
      </c>
      <c r="J18" s="14"/>
      <c r="K18" s="14"/>
      <c r="L18" s="10">
        <f t="shared" si="10"/>
        <v>0</v>
      </c>
      <c r="M18" s="10" t="str">
        <f t="shared" ca="1" si="19"/>
        <v/>
      </c>
      <c r="N18" s="10" t="str">
        <f t="shared" ca="1" si="20"/>
        <v/>
      </c>
      <c r="O18" s="14"/>
      <c r="P18" s="14"/>
      <c r="Q18" s="10" t="str">
        <f t="shared" ca="1" si="3"/>
        <v/>
      </c>
      <c r="R18" s="14"/>
      <c r="S18" s="10" t="str">
        <f t="shared" si="17"/>
        <v/>
      </c>
      <c r="T18" s="10" t="str">
        <f t="shared" si="11"/>
        <v/>
      </c>
      <c r="U18" s="12" t="str">
        <f t="shared" si="5"/>
        <v/>
      </c>
      <c r="V18" s="7" t="str">
        <f t="shared" si="6"/>
        <v/>
      </c>
      <c r="W18" s="8" t="str">
        <f t="shared" si="7"/>
        <v/>
      </c>
      <c r="X18" s="8" t="str">
        <f t="shared" si="8"/>
        <v/>
      </c>
      <c r="Y18" s="8" t="str">
        <f t="shared" ca="1" si="9"/>
        <v/>
      </c>
      <c r="Z18" s="8" t="str">
        <f t="shared" si="12"/>
        <v/>
      </c>
    </row>
    <row r="19" spans="1:26" x14ac:dyDescent="0.25">
      <c r="A19" s="9">
        <v>16</v>
      </c>
      <c r="B19" s="6">
        <f t="shared" si="13"/>
        <v>45399</v>
      </c>
      <c r="C19" s="6">
        <f t="shared" si="14"/>
        <v>45428</v>
      </c>
      <c r="D19" s="11">
        <v>1565613.33</v>
      </c>
      <c r="E19" s="10">
        <f t="shared" si="15"/>
        <v>12456832.960000001</v>
      </c>
      <c r="F19" s="14"/>
      <c r="G19" s="14"/>
      <c r="H19" s="14"/>
      <c r="I19" s="10" t="str">
        <f t="shared" ca="1" si="18"/>
        <v/>
      </c>
      <c r="J19" s="14"/>
      <c r="K19" s="14"/>
      <c r="L19" s="10">
        <f t="shared" si="10"/>
        <v>0</v>
      </c>
      <c r="M19" s="10" t="str">
        <f t="shared" ca="1" si="19"/>
        <v/>
      </c>
      <c r="N19" s="10" t="str">
        <f t="shared" ca="1" si="20"/>
        <v/>
      </c>
      <c r="O19" s="14"/>
      <c r="P19" s="14"/>
      <c r="Q19" s="10" t="str">
        <f t="shared" ca="1" si="3"/>
        <v/>
      </c>
      <c r="R19" s="14"/>
      <c r="S19" s="10" t="str">
        <f t="shared" si="17"/>
        <v/>
      </c>
      <c r="T19" s="10" t="str">
        <f t="shared" si="11"/>
        <v/>
      </c>
      <c r="U19" s="12" t="str">
        <f t="shared" si="5"/>
        <v/>
      </c>
      <c r="V19" s="7" t="str">
        <f t="shared" si="6"/>
        <v/>
      </c>
      <c r="W19" s="8" t="str">
        <f t="shared" si="7"/>
        <v/>
      </c>
      <c r="X19" s="8" t="str">
        <f t="shared" si="8"/>
        <v/>
      </c>
      <c r="Y19" s="8" t="str">
        <f t="shared" ca="1" si="9"/>
        <v/>
      </c>
      <c r="Z19" s="8" t="str">
        <f t="shared" si="12"/>
        <v/>
      </c>
    </row>
    <row r="20" spans="1:26" x14ac:dyDescent="0.25">
      <c r="A20" s="9">
        <v>17</v>
      </c>
      <c r="B20" s="6">
        <f t="shared" si="13"/>
        <v>45429</v>
      </c>
      <c r="C20" s="6">
        <f t="shared" si="14"/>
        <v>45459</v>
      </c>
      <c r="D20" s="11">
        <v>2115028.08</v>
      </c>
      <c r="E20" s="10">
        <f t="shared" si="15"/>
        <v>14571861.040000001</v>
      </c>
      <c r="F20" s="14"/>
      <c r="G20" s="14"/>
      <c r="H20" s="14"/>
      <c r="I20" s="10" t="str">
        <f t="shared" ca="1" si="18"/>
        <v/>
      </c>
      <c r="J20" s="14"/>
      <c r="K20" s="14"/>
      <c r="L20" s="10">
        <f t="shared" si="10"/>
        <v>0</v>
      </c>
      <c r="M20" s="10" t="str">
        <f t="shared" ca="1" si="19"/>
        <v/>
      </c>
      <c r="N20" s="10" t="str">
        <f t="shared" ca="1" si="20"/>
        <v/>
      </c>
      <c r="O20" s="14"/>
      <c r="P20" s="14"/>
      <c r="Q20" s="10" t="str">
        <f t="shared" ca="1" si="3"/>
        <v/>
      </c>
      <c r="R20" s="14"/>
      <c r="S20" s="10" t="str">
        <f t="shared" si="17"/>
        <v/>
      </c>
      <c r="T20" s="10" t="str">
        <f t="shared" si="11"/>
        <v/>
      </c>
      <c r="U20" s="12" t="str">
        <f t="shared" si="5"/>
        <v/>
      </c>
      <c r="V20" s="7" t="str">
        <f t="shared" si="6"/>
        <v/>
      </c>
      <c r="W20" s="8" t="str">
        <f t="shared" si="7"/>
        <v/>
      </c>
      <c r="X20" s="8" t="str">
        <f t="shared" si="8"/>
        <v/>
      </c>
      <c r="Y20" s="8" t="str">
        <f t="shared" ca="1" si="9"/>
        <v/>
      </c>
      <c r="Z20" s="8" t="str">
        <f t="shared" si="12"/>
        <v/>
      </c>
    </row>
    <row r="21" spans="1:26" x14ac:dyDescent="0.25">
      <c r="A21" s="9">
        <v>18</v>
      </c>
      <c r="B21" s="6">
        <f t="shared" si="13"/>
        <v>45460</v>
      </c>
      <c r="C21" s="6">
        <f t="shared" si="14"/>
        <v>45489</v>
      </c>
      <c r="D21" s="11">
        <v>1576510.58</v>
      </c>
      <c r="E21" s="10">
        <f t="shared" si="15"/>
        <v>16148371.620000001</v>
      </c>
      <c r="F21" s="14"/>
      <c r="G21" s="14"/>
      <c r="H21" s="14"/>
      <c r="I21" s="10" t="str">
        <f t="shared" ca="1" si="18"/>
        <v/>
      </c>
      <c r="J21" s="14"/>
      <c r="K21" s="14"/>
      <c r="L21" s="10">
        <f t="shared" si="10"/>
        <v>0</v>
      </c>
      <c r="M21" s="10" t="str">
        <f t="shared" ca="1" si="19"/>
        <v/>
      </c>
      <c r="N21" s="10" t="str">
        <f t="shared" ca="1" si="20"/>
        <v/>
      </c>
      <c r="O21" s="14"/>
      <c r="P21" s="14"/>
      <c r="Q21" s="10" t="str">
        <f t="shared" ca="1" si="3"/>
        <v/>
      </c>
      <c r="R21" s="14"/>
      <c r="S21" s="10" t="str">
        <f t="shared" si="17"/>
        <v/>
      </c>
      <c r="T21" s="10" t="str">
        <f t="shared" si="11"/>
        <v/>
      </c>
      <c r="U21" s="12" t="str">
        <f t="shared" si="5"/>
        <v/>
      </c>
      <c r="V21" s="7" t="str">
        <f t="shared" si="6"/>
        <v/>
      </c>
      <c r="W21" s="8" t="str">
        <f t="shared" si="7"/>
        <v/>
      </c>
      <c r="X21" s="8" t="str">
        <f t="shared" si="8"/>
        <v/>
      </c>
      <c r="Y21" s="8" t="str">
        <f t="shared" ca="1" si="9"/>
        <v/>
      </c>
      <c r="Z21" s="8" t="str">
        <f t="shared" si="12"/>
        <v/>
      </c>
    </row>
    <row r="22" spans="1:26" x14ac:dyDescent="0.25">
      <c r="A22" s="9">
        <v>19</v>
      </c>
      <c r="B22" s="6">
        <f t="shared" si="13"/>
        <v>45490</v>
      </c>
      <c r="C22" s="6">
        <f t="shared" si="14"/>
        <v>45520</v>
      </c>
      <c r="D22" s="11">
        <v>2274345.83</v>
      </c>
      <c r="E22" s="10">
        <f t="shared" si="15"/>
        <v>18422717.450000003</v>
      </c>
      <c r="F22" s="14"/>
      <c r="G22" s="14"/>
      <c r="H22" s="14"/>
      <c r="I22" s="10" t="str">
        <f t="shared" ca="1" si="18"/>
        <v/>
      </c>
      <c r="J22" s="14"/>
      <c r="K22" s="14"/>
      <c r="L22" s="10">
        <f t="shared" si="10"/>
        <v>0</v>
      </c>
      <c r="M22" s="10" t="str">
        <f t="shared" ca="1" si="19"/>
        <v/>
      </c>
      <c r="N22" s="10" t="str">
        <f t="shared" ca="1" si="20"/>
        <v/>
      </c>
      <c r="O22" s="14"/>
      <c r="P22" s="14"/>
      <c r="Q22" s="10" t="str">
        <f t="shared" ca="1" si="3"/>
        <v/>
      </c>
      <c r="R22" s="14"/>
      <c r="S22" s="10" t="str">
        <f t="shared" si="17"/>
        <v/>
      </c>
      <c r="T22" s="10" t="str">
        <f t="shared" si="11"/>
        <v/>
      </c>
      <c r="U22" s="12" t="str">
        <f t="shared" si="5"/>
        <v/>
      </c>
      <c r="V22" s="7" t="str">
        <f t="shared" si="6"/>
        <v/>
      </c>
      <c r="W22" s="8" t="str">
        <f t="shared" si="7"/>
        <v/>
      </c>
      <c r="X22" s="8" t="str">
        <f t="shared" si="8"/>
        <v/>
      </c>
      <c r="Y22" s="8" t="str">
        <f t="shared" ca="1" si="9"/>
        <v/>
      </c>
      <c r="Z22" s="8" t="str">
        <f t="shared" si="12"/>
        <v/>
      </c>
    </row>
    <row r="23" spans="1:26" x14ac:dyDescent="0.25">
      <c r="A23" s="9">
        <v>20</v>
      </c>
      <c r="B23" s="6">
        <f t="shared" si="13"/>
        <v>45521</v>
      </c>
      <c r="C23" s="6">
        <f t="shared" si="14"/>
        <v>45551</v>
      </c>
      <c r="D23" s="11">
        <v>2481859.8199999998</v>
      </c>
      <c r="E23" s="10">
        <f t="shared" si="15"/>
        <v>20904577.270000003</v>
      </c>
      <c r="F23" s="14"/>
      <c r="G23" s="14"/>
      <c r="H23" s="14"/>
      <c r="I23" s="10" t="str">
        <f t="shared" ca="1" si="18"/>
        <v/>
      </c>
      <c r="J23" s="14"/>
      <c r="K23" s="14"/>
      <c r="L23" s="10">
        <f t="shared" si="10"/>
        <v>0</v>
      </c>
      <c r="M23" s="10" t="str">
        <f t="shared" ca="1" si="19"/>
        <v/>
      </c>
      <c r="N23" s="10" t="str">
        <f t="shared" ca="1" si="20"/>
        <v/>
      </c>
      <c r="O23" s="14"/>
      <c r="P23" s="14"/>
      <c r="Q23" s="10" t="str">
        <f t="shared" ca="1" si="3"/>
        <v/>
      </c>
      <c r="R23" s="14"/>
      <c r="S23" s="10" t="str">
        <f t="shared" si="17"/>
        <v/>
      </c>
      <c r="T23" s="10" t="str">
        <f t="shared" si="11"/>
        <v/>
      </c>
      <c r="U23" s="12" t="str">
        <f t="shared" si="5"/>
        <v/>
      </c>
      <c r="V23" s="7" t="str">
        <f t="shared" si="6"/>
        <v/>
      </c>
      <c r="W23" s="8" t="str">
        <f t="shared" si="7"/>
        <v/>
      </c>
      <c r="X23" s="8" t="str">
        <f t="shared" si="8"/>
        <v/>
      </c>
      <c r="Y23" s="8" t="str">
        <f t="shared" ca="1" si="9"/>
        <v/>
      </c>
      <c r="Z23" s="8" t="str">
        <f t="shared" si="12"/>
        <v/>
      </c>
    </row>
    <row r="24" spans="1:26" x14ac:dyDescent="0.25">
      <c r="A24" s="9">
        <v>21</v>
      </c>
      <c r="B24" s="6">
        <f t="shared" si="13"/>
        <v>45552</v>
      </c>
      <c r="C24" s="6">
        <f t="shared" si="14"/>
        <v>45581</v>
      </c>
      <c r="D24" s="11">
        <v>2837463.51</v>
      </c>
      <c r="E24" s="10">
        <f t="shared" si="15"/>
        <v>23742040.780000001</v>
      </c>
      <c r="F24" s="14"/>
      <c r="G24" s="14"/>
      <c r="H24" s="14"/>
      <c r="I24" s="10" t="str">
        <f t="shared" ca="1" si="18"/>
        <v/>
      </c>
      <c r="J24" s="14"/>
      <c r="K24" s="14"/>
      <c r="L24" s="10">
        <f t="shared" si="10"/>
        <v>0</v>
      </c>
      <c r="M24" s="10" t="str">
        <f t="shared" ca="1" si="19"/>
        <v/>
      </c>
      <c r="N24" s="10" t="str">
        <f t="shared" ca="1" si="20"/>
        <v/>
      </c>
      <c r="O24" s="14"/>
      <c r="P24" s="14"/>
      <c r="Q24" s="10" t="str">
        <f t="shared" ca="1" si="3"/>
        <v/>
      </c>
      <c r="R24" s="14"/>
      <c r="S24" s="10" t="str">
        <f t="shared" si="17"/>
        <v/>
      </c>
      <c r="T24" s="10" t="str">
        <f t="shared" si="11"/>
        <v/>
      </c>
      <c r="U24" s="12" t="str">
        <f t="shared" si="5"/>
        <v/>
      </c>
      <c r="V24" s="7" t="str">
        <f t="shared" si="6"/>
        <v/>
      </c>
      <c r="W24" s="8" t="str">
        <f t="shared" si="7"/>
        <v/>
      </c>
      <c r="X24" s="8" t="str">
        <f t="shared" si="8"/>
        <v/>
      </c>
      <c r="Y24" s="8" t="str">
        <f t="shared" ca="1" si="9"/>
        <v/>
      </c>
      <c r="Z24" s="8" t="str">
        <f t="shared" si="12"/>
        <v/>
      </c>
    </row>
    <row r="25" spans="1:26" x14ac:dyDescent="0.25">
      <c r="A25" s="9">
        <v>22</v>
      </c>
      <c r="B25" s="6">
        <f t="shared" si="13"/>
        <v>45582</v>
      </c>
      <c r="C25" s="6">
        <f t="shared" si="14"/>
        <v>45612</v>
      </c>
      <c r="D25" s="11">
        <v>3145793.01</v>
      </c>
      <c r="E25" s="10">
        <f t="shared" si="15"/>
        <v>26887833.789999999</v>
      </c>
      <c r="F25" s="14"/>
      <c r="G25" s="14"/>
      <c r="H25" s="14"/>
      <c r="I25" s="10" t="str">
        <f t="shared" ca="1" si="18"/>
        <v/>
      </c>
      <c r="J25" s="14"/>
      <c r="K25" s="14"/>
      <c r="L25" s="10">
        <f t="shared" si="10"/>
        <v>0</v>
      </c>
      <c r="M25" s="10" t="str">
        <f t="shared" ca="1" si="19"/>
        <v/>
      </c>
      <c r="N25" s="10" t="str">
        <f t="shared" ca="1" si="20"/>
        <v/>
      </c>
      <c r="O25" s="14"/>
      <c r="P25" s="14"/>
      <c r="Q25" s="10" t="str">
        <f t="shared" ca="1" si="3"/>
        <v/>
      </c>
      <c r="R25" s="14"/>
      <c r="S25" s="10" t="str">
        <f t="shared" si="17"/>
        <v/>
      </c>
      <c r="T25" s="10" t="str">
        <f t="shared" si="11"/>
        <v/>
      </c>
      <c r="U25" s="12" t="str">
        <f t="shared" si="5"/>
        <v/>
      </c>
      <c r="V25" s="7" t="str">
        <f t="shared" si="6"/>
        <v/>
      </c>
      <c r="W25" s="8" t="str">
        <f t="shared" si="7"/>
        <v/>
      </c>
      <c r="X25" s="8" t="str">
        <f t="shared" si="8"/>
        <v/>
      </c>
      <c r="Y25" s="8" t="str">
        <f t="shared" ca="1" si="9"/>
        <v/>
      </c>
      <c r="Z25" s="8" t="str">
        <f t="shared" si="12"/>
        <v/>
      </c>
    </row>
    <row r="26" spans="1:26" x14ac:dyDescent="0.25">
      <c r="A26" s="9">
        <v>23</v>
      </c>
      <c r="B26" s="6">
        <f t="shared" si="13"/>
        <v>45613</v>
      </c>
      <c r="C26" s="6">
        <f t="shared" si="14"/>
        <v>45642</v>
      </c>
      <c r="D26" s="11">
        <v>3067140.47</v>
      </c>
      <c r="E26" s="10">
        <f t="shared" si="15"/>
        <v>29954974.259999998</v>
      </c>
      <c r="F26" s="14"/>
      <c r="G26" s="14"/>
      <c r="H26" s="14"/>
      <c r="I26" s="10" t="str">
        <f t="shared" ca="1" si="18"/>
        <v/>
      </c>
      <c r="J26" s="14"/>
      <c r="K26" s="14"/>
      <c r="L26" s="10">
        <f t="shared" si="10"/>
        <v>0</v>
      </c>
      <c r="M26" s="10" t="str">
        <f t="shared" ca="1" si="19"/>
        <v/>
      </c>
      <c r="N26" s="10" t="str">
        <f t="shared" ca="1" si="20"/>
        <v/>
      </c>
      <c r="O26" s="14"/>
      <c r="P26" s="14"/>
      <c r="Q26" s="10" t="str">
        <f t="shared" ca="1" si="3"/>
        <v/>
      </c>
      <c r="R26" s="14"/>
      <c r="S26" s="10" t="str">
        <f t="shared" si="17"/>
        <v/>
      </c>
      <c r="T26" s="10" t="str">
        <f t="shared" si="11"/>
        <v/>
      </c>
      <c r="U26" s="12" t="str">
        <f t="shared" si="5"/>
        <v/>
      </c>
      <c r="V26" s="7" t="str">
        <f t="shared" si="6"/>
        <v/>
      </c>
      <c r="W26" s="8" t="str">
        <f t="shared" si="7"/>
        <v/>
      </c>
      <c r="X26" s="8" t="str">
        <f t="shared" si="8"/>
        <v/>
      </c>
      <c r="Y26" s="8" t="str">
        <f t="shared" ca="1" si="9"/>
        <v/>
      </c>
      <c r="Z26" s="8" t="str">
        <f t="shared" si="12"/>
        <v/>
      </c>
    </row>
    <row r="27" spans="1:26" x14ac:dyDescent="0.25">
      <c r="A27" s="9">
        <v>24</v>
      </c>
      <c r="B27" s="6">
        <f t="shared" si="13"/>
        <v>45643</v>
      </c>
      <c r="C27" s="6">
        <f t="shared" si="14"/>
        <v>45673</v>
      </c>
      <c r="D27" s="11">
        <v>1640968.58</v>
      </c>
      <c r="E27" s="10">
        <f t="shared" si="15"/>
        <v>31595942.839999996</v>
      </c>
      <c r="F27" s="14"/>
      <c r="G27" s="14"/>
      <c r="H27" s="14"/>
      <c r="I27" s="10" t="str">
        <f t="shared" ca="1" si="18"/>
        <v/>
      </c>
      <c r="J27" s="14"/>
      <c r="K27" s="14"/>
      <c r="L27" s="10">
        <f t="shared" si="10"/>
        <v>0</v>
      </c>
      <c r="M27" s="10" t="str">
        <f t="shared" ca="1" si="19"/>
        <v/>
      </c>
      <c r="N27" s="10" t="str">
        <f t="shared" ca="1" si="20"/>
        <v/>
      </c>
      <c r="O27" s="14"/>
      <c r="P27" s="14"/>
      <c r="Q27" s="10" t="str">
        <f t="shared" ca="1" si="3"/>
        <v/>
      </c>
      <c r="R27" s="14"/>
      <c r="S27" s="10" t="str">
        <f t="shared" si="17"/>
        <v/>
      </c>
      <c r="T27" s="10" t="str">
        <f t="shared" si="11"/>
        <v/>
      </c>
      <c r="U27" s="12" t="str">
        <f t="shared" si="5"/>
        <v/>
      </c>
      <c r="V27" s="7" t="str">
        <f t="shared" si="6"/>
        <v/>
      </c>
      <c r="W27" s="8" t="str">
        <f t="shared" si="7"/>
        <v/>
      </c>
      <c r="X27" s="8" t="str">
        <f t="shared" si="8"/>
        <v/>
      </c>
      <c r="Y27" s="8" t="str">
        <f t="shared" ca="1" si="9"/>
        <v/>
      </c>
      <c r="Z27" s="8" t="str">
        <f t="shared" si="12"/>
        <v/>
      </c>
    </row>
  </sheetData>
  <sheetProtection sheet="1" objects="1" scenarios="1"/>
  <mergeCells count="3">
    <mergeCell ref="A1:A2"/>
    <mergeCell ref="B1:B2"/>
    <mergeCell ref="C1:C2"/>
  </mergeCells>
  <conditionalFormatting sqref="B3:C27">
    <cfRule type="expression" dxfId="16" priority="6">
      <formula>AND(TODAY()&gt;=$B3,TODAY()&lt;=$C3)</formula>
    </cfRule>
  </conditionalFormatting>
  <conditionalFormatting sqref="B3:Z27">
    <cfRule type="expression" dxfId="15" priority="5">
      <formula>AND(TODAY()&gt;=$B3,TODAY()&lt;=$C3)</formula>
    </cfRule>
  </conditionalFormatting>
  <conditionalFormatting sqref="Y3:Z27">
    <cfRule type="expression" dxfId="14" priority="1">
      <formula>AND(ISNUMBER($Y3),ISNUMBER($Z3),$Y3&lt;100%,$Z3&gt;=80%)</formula>
    </cfRule>
    <cfRule type="expression" dxfId="13" priority="2">
      <formula>AND(ISNUMBER($Y3),ISNUMBER($Z3),$Y3&lt;100%,$Z3&gt;=60%,$Z3&lt;80%)</formula>
    </cfRule>
    <cfRule type="expression" dxfId="12" priority="4">
      <formula>OR($Y3=100%,AND(ISNUMBER($Y3),ISNUMBER($Z3),$Y3&lt;100%,$Z3&lt;60%))</formula>
    </cfRule>
  </conditionalFormatting>
  <conditionalFormatting sqref="V4:V27">
    <cfRule type="cellIs" dxfId="11" priority="3" operator="lessThan">
      <formula>1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0" fitToWidth="2" orientation="landscape" horizontalDpi="4294967293" verticalDpi="4294967293" r:id="rId1"/>
  <headerFooter>
    <oddHeader>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BACA6-7F18-4931-AC27-28522C4231B7}">
  <dimension ref="A1:AF27"/>
  <sheetViews>
    <sheetView tabSelected="1" zoomScale="115" zoomScaleNormal="115" workbookViewId="0">
      <pane xSplit="3" ySplit="2" topLeftCell="D3" activePane="bottomRight" state="frozen"/>
      <selection activeCell="A18" sqref="A18"/>
      <selection pane="topRight" activeCell="A18" sqref="A18"/>
      <selection pane="bottomLeft" activeCell="A18" sqref="A18"/>
      <selection pane="bottomRight" activeCell="A18" sqref="A18"/>
    </sheetView>
  </sheetViews>
  <sheetFormatPr defaultColWidth="0" defaultRowHeight="15" customHeight="1" zeroHeight="1" x14ac:dyDescent="0.25"/>
  <cols>
    <col min="1" max="1" width="7.42578125" style="2" bestFit="1" customWidth="1"/>
    <col min="2" max="3" width="13.7109375" style="1" customWidth="1"/>
    <col min="4" max="10" width="15.7109375" style="2" customWidth="1"/>
    <col min="11" max="32" width="0" style="2" hidden="1" customWidth="1"/>
    <col min="33" max="16384" width="9.140625" style="2" hidden="1"/>
  </cols>
  <sheetData>
    <row r="1" spans="1:10" s="3" customFormat="1" ht="60" x14ac:dyDescent="0.25">
      <c r="A1" s="19" t="s">
        <v>0</v>
      </c>
      <c r="B1" s="19" t="s">
        <v>1</v>
      </c>
      <c r="C1" s="19" t="s">
        <v>2</v>
      </c>
      <c r="D1" s="4" t="s">
        <v>40</v>
      </c>
      <c r="E1" s="4" t="s">
        <v>8</v>
      </c>
      <c r="F1" s="19" t="s">
        <v>50</v>
      </c>
      <c r="G1" s="4" t="s">
        <v>43</v>
      </c>
      <c r="H1" s="4" t="s">
        <v>6</v>
      </c>
      <c r="I1" s="4" t="s">
        <v>47</v>
      </c>
      <c r="J1" s="4" t="s">
        <v>48</v>
      </c>
    </row>
    <row r="2" spans="1:10" s="3" customFormat="1" ht="18" x14ac:dyDescent="0.25">
      <c r="A2" s="20"/>
      <c r="B2" s="20"/>
      <c r="C2" s="20"/>
      <c r="D2" s="4" t="s">
        <v>41</v>
      </c>
      <c r="E2" s="4" t="s">
        <v>42</v>
      </c>
      <c r="F2" s="20"/>
      <c r="G2" s="4" t="s">
        <v>44</v>
      </c>
      <c r="H2" s="4" t="s">
        <v>45</v>
      </c>
      <c r="I2" s="4" t="s">
        <v>46</v>
      </c>
      <c r="J2" s="4" t="s">
        <v>49</v>
      </c>
    </row>
    <row r="3" spans="1:10" x14ac:dyDescent="0.25">
      <c r="A3" s="5" t="str">
        <f>Dados!A3</f>
        <v>-</v>
      </c>
      <c r="B3" s="6">
        <f>Dados!B3</f>
        <v>44924</v>
      </c>
      <c r="C3" s="6">
        <f>Dados!C3</f>
        <v>44941</v>
      </c>
      <c r="D3" s="12">
        <f>Dados!U3</f>
        <v>0</v>
      </c>
      <c r="E3" s="16" t="s">
        <v>30</v>
      </c>
      <c r="F3" s="17"/>
      <c r="G3" s="13" t="str">
        <f>Dados!W3</f>
        <v>-</v>
      </c>
      <c r="H3" s="13" t="str">
        <f>Dados!X3</f>
        <v>-</v>
      </c>
      <c r="I3" s="13" t="str">
        <f>Dados!Y3</f>
        <v>-</v>
      </c>
      <c r="J3" s="13" t="str">
        <f>Dados!Z3</f>
        <v>-</v>
      </c>
    </row>
    <row r="4" spans="1:10" x14ac:dyDescent="0.25">
      <c r="A4" s="9">
        <f>Dados!A4</f>
        <v>1</v>
      </c>
      <c r="B4" s="6">
        <f>Dados!B4</f>
        <v>44942</v>
      </c>
      <c r="C4" s="6">
        <f>Dados!C4</f>
        <v>44973</v>
      </c>
      <c r="D4" s="12">
        <f>Dados!U4</f>
        <v>0</v>
      </c>
      <c r="E4" s="15">
        <f>Dados!V4</f>
        <v>1</v>
      </c>
      <c r="F4" s="18" t="str">
        <f>IF(E4="","",IF(E4&gt;1,"ADIANTADO",IF(E4=1,"EM DIA",IF(E4&lt;1,"ATRASADO"))))</f>
        <v>EM DIA</v>
      </c>
      <c r="G4" s="8">
        <f ca="1">Dados!W4</f>
        <v>2.0875249817359151E-3</v>
      </c>
      <c r="H4" s="8">
        <f ca="1">Dados!X4</f>
        <v>0</v>
      </c>
      <c r="I4" s="8">
        <f ca="1">Dados!Y4</f>
        <v>1.5824816576355094E-2</v>
      </c>
      <c r="J4" s="8">
        <f ca="1">Dados!Z4</f>
        <v>0</v>
      </c>
    </row>
    <row r="5" spans="1:10" x14ac:dyDescent="0.25">
      <c r="A5" s="9">
        <f>Dados!A5</f>
        <v>2</v>
      </c>
      <c r="B5" s="6">
        <f>Dados!B5</f>
        <v>44974</v>
      </c>
      <c r="C5" s="6">
        <f>Dados!C5</f>
        <v>45001</v>
      </c>
      <c r="D5" s="12">
        <f>Dados!U5</f>
        <v>25011.859999999986</v>
      </c>
      <c r="E5" s="15">
        <f>Dados!V5</f>
        <v>1.1575476796672155</v>
      </c>
      <c r="F5" s="18" t="str">
        <f t="shared" ref="F5:F27" si="0">IF(E5="","",IF(E5&gt;1,"ADIANTADO",IF(E5=1,"EM DIA",IF(E5&lt;1,"ATRASADO"))))</f>
        <v>ADIANTADO</v>
      </c>
      <c r="G5" s="8">
        <f ca="1">Dados!W5</f>
        <v>5.816229663745019E-3</v>
      </c>
      <c r="H5" s="8">
        <f ca="1">Dados!X5</f>
        <v>2.0875249817359151E-3</v>
      </c>
      <c r="I5" s="8">
        <f ca="1">Dados!Y5</f>
        <v>1.5824816576355094E-2</v>
      </c>
      <c r="J5" s="8">
        <f ca="1">Dados!Z5</f>
        <v>0.13191464000000003</v>
      </c>
    </row>
    <row r="6" spans="1:10" x14ac:dyDescent="0.25">
      <c r="A6" s="9">
        <f>Dados!A6</f>
        <v>3</v>
      </c>
      <c r="B6" s="6">
        <f>Dados!B6</f>
        <v>45002</v>
      </c>
      <c r="C6" s="6">
        <f>Dados!C6</f>
        <v>45032</v>
      </c>
      <c r="D6" s="12">
        <f>Dados!U6</f>
        <v>25011.859999999986</v>
      </c>
      <c r="E6" s="15">
        <f>Dados!V6</f>
        <v>1.0630334495732228</v>
      </c>
      <c r="F6" s="18" t="str">
        <f t="shared" si="0"/>
        <v>ADIANTADO</v>
      </c>
      <c r="G6" s="8">
        <f ca="1">Dados!W6</f>
        <v>1.3350284627872813E-2</v>
      </c>
      <c r="H6" s="8">
        <f ca="1">Dados!X6</f>
        <v>5.0246134702780733E-3</v>
      </c>
      <c r="I6" s="8">
        <f ca="1">Dados!Y6</f>
        <v>1.5824816576355094E-2</v>
      </c>
      <c r="J6" s="8">
        <f ca="1">Dados!Z6</f>
        <v>0.31751480000000004</v>
      </c>
    </row>
    <row r="7" spans="1:10" x14ac:dyDescent="0.25">
      <c r="A7" s="9">
        <f>Dados!A7</f>
        <v>4</v>
      </c>
      <c r="B7" s="6">
        <f>Dados!B7</f>
        <v>45033</v>
      </c>
      <c r="C7" s="6">
        <f>Dados!C7</f>
        <v>45062</v>
      </c>
      <c r="D7" s="12">
        <f>Dados!U7</f>
        <v>25011.859999999986</v>
      </c>
      <c r="E7" s="15">
        <f>Dados!V7</f>
        <v>1.0413670863214461</v>
      </c>
      <c r="F7" s="18" t="str">
        <f t="shared" si="0"/>
        <v>ADIANTADO</v>
      </c>
      <c r="G7" s="8">
        <f ca="1">Dados!W7</f>
        <v>1.9927994020893097E-2</v>
      </c>
      <c r="H7" s="8">
        <f ca="1">Dados!X7</f>
        <v>1.2558668434405867E-2</v>
      </c>
      <c r="I7" s="8">
        <f ca="1">Dados!Y7</f>
        <v>2.7535180842857863E-2</v>
      </c>
      <c r="J7" s="8">
        <f ca="1">Dados!Z7</f>
        <v>0.456095367816092</v>
      </c>
    </row>
    <row r="8" spans="1:10" x14ac:dyDescent="0.25">
      <c r="A8" s="9">
        <f>Dados!A8</f>
        <v>5</v>
      </c>
      <c r="B8" s="6">
        <f>Dados!B8</f>
        <v>45063</v>
      </c>
      <c r="C8" s="6">
        <f>Dados!C8</f>
        <v>45093</v>
      </c>
      <c r="D8" s="12">
        <f>Dados!U8</f>
        <v>25011.859999999986</v>
      </c>
      <c r="E8" s="15">
        <f>Dados!V8</f>
        <v>1.0246829831914674</v>
      </c>
      <c r="F8" s="18" t="str">
        <f t="shared" si="0"/>
        <v>ADIANTADO</v>
      </c>
      <c r="G8" s="8">
        <f ca="1">Dados!W8</f>
        <v>3.2862950007792838E-2</v>
      </c>
      <c r="H8" s="8">
        <f ca="1">Dados!X8</f>
        <v>1.9061443087887424E-2</v>
      </c>
      <c r="I8" s="8">
        <f ca="1">Dados!Y8</f>
        <v>4.4920897884588466E-2</v>
      </c>
      <c r="J8" s="8">
        <f ca="1">Dados!Z8</f>
        <v>0.4243335281690141</v>
      </c>
    </row>
    <row r="9" spans="1:10" x14ac:dyDescent="0.25">
      <c r="A9" s="9">
        <f>Dados!A9</f>
        <v>6</v>
      </c>
      <c r="B9" s="6">
        <f>Dados!B9</f>
        <v>45094</v>
      </c>
      <c r="C9" s="6">
        <f>Dados!C9</f>
        <v>45123</v>
      </c>
      <c r="D9" s="12">
        <f>Dados!U9</f>
        <v>175287.91999999993</v>
      </c>
      <c r="E9" s="15">
        <f>Dados!V9</f>
        <v>1.1392644800112144</v>
      </c>
      <c r="F9" s="18" t="str">
        <f t="shared" si="0"/>
        <v>ADIANTADO</v>
      </c>
      <c r="G9" s="8">
        <f ca="1">Dados!W9</f>
        <v>4.5384218703694808E-2</v>
      </c>
      <c r="H9" s="8">
        <f ca="1">Dados!X9</f>
        <v>3.1968739744886947E-2</v>
      </c>
      <c r="I9" s="8">
        <f ca="1">Dados!Y9</f>
        <v>4.4890780393042215E-2</v>
      </c>
      <c r="J9" s="8">
        <f ca="1">Dados!Z9</f>
        <v>0.71214488732394365</v>
      </c>
    </row>
    <row r="10" spans="1:10" x14ac:dyDescent="0.25">
      <c r="A10" s="9">
        <f>Dados!A10</f>
        <v>7</v>
      </c>
      <c r="B10" s="6">
        <f>Dados!B10</f>
        <v>45124</v>
      </c>
      <c r="C10" s="6">
        <f>Dados!C10</f>
        <v>45154</v>
      </c>
      <c r="D10" s="12">
        <f>Dados!U10</f>
        <v>283450.23999999976</v>
      </c>
      <c r="E10" s="15">
        <f>Dados!V10</f>
        <v>1.1819938464879576</v>
      </c>
      <c r="F10" s="18" t="str">
        <f t="shared" si="0"/>
        <v>ADIANTADO</v>
      </c>
      <c r="G10" s="8">
        <f ca="1">Dados!W10</f>
        <v>5.8264499632826913E-2</v>
      </c>
      <c r="H10" s="8">
        <f ca="1">Dados!X10</f>
        <v>4.4445135464362483E-2</v>
      </c>
      <c r="I10" s="8">
        <f ca="1">Dados!Y10</f>
        <v>7.9610751394318668E-2</v>
      </c>
      <c r="J10" s="8">
        <f ca="1">Dados!Z10</f>
        <v>0.55828056746031751</v>
      </c>
    </row>
    <row r="11" spans="1:10" x14ac:dyDescent="0.25">
      <c r="A11" s="9">
        <f>Dados!A11</f>
        <v>8</v>
      </c>
      <c r="B11" s="6">
        <f>Dados!B11</f>
        <v>45155</v>
      </c>
      <c r="C11" s="6">
        <f>Dados!C11</f>
        <v>45185</v>
      </c>
      <c r="D11" s="12">
        <f>Dados!U11</f>
        <v>578778.68999999994</v>
      </c>
      <c r="E11" s="15">
        <f>Dados!V11</f>
        <v>1.3002921434410166</v>
      </c>
      <c r="F11" s="18" t="str">
        <f t="shared" si="0"/>
        <v>ADIANTADO</v>
      </c>
      <c r="G11" s="8">
        <f ca="1">Dados!W11</f>
        <v>7.9319173752499431E-2</v>
      </c>
      <c r="H11" s="8">
        <f ca="1">Dados!X11</f>
        <v>5.906937290390691E-2</v>
      </c>
      <c r="I11" s="8">
        <f ca="1">Dados!Y11</f>
        <v>7.9520506241679723E-2</v>
      </c>
      <c r="J11" s="8">
        <f ca="1">Dados!Z11</f>
        <v>0.74281937698412703</v>
      </c>
    </row>
    <row r="12" spans="1:10" x14ac:dyDescent="0.25">
      <c r="A12" s="9">
        <f>Dados!A12</f>
        <v>9</v>
      </c>
      <c r="B12" s="6">
        <f>Dados!B12</f>
        <v>45186</v>
      </c>
      <c r="C12" s="6">
        <f>Dados!C12</f>
        <v>45215</v>
      </c>
      <c r="D12" s="12" t="str">
        <f>Dados!U12</f>
        <v/>
      </c>
      <c r="E12" s="15" t="str">
        <f>Dados!V12</f>
        <v/>
      </c>
      <c r="F12" s="18" t="str">
        <f t="shared" si="0"/>
        <v/>
      </c>
      <c r="G12" s="8" t="str">
        <f>Dados!W12</f>
        <v/>
      </c>
      <c r="H12" s="8">
        <f ca="1">Dados!X12</f>
        <v>8.1195176231815477E-2</v>
      </c>
      <c r="I12" s="8">
        <f ca="1">Dados!Y12</f>
        <v>0.11896520179806847</v>
      </c>
      <c r="J12" s="8">
        <f ca="1">Dados!Z12</f>
        <v>0.68251198673740054</v>
      </c>
    </row>
    <row r="13" spans="1:10" x14ac:dyDescent="0.25">
      <c r="A13" s="9">
        <f>Dados!A13</f>
        <v>10</v>
      </c>
      <c r="B13" s="6">
        <f>Dados!B13</f>
        <v>45216</v>
      </c>
      <c r="C13" s="6">
        <f>Dados!C13</f>
        <v>45246</v>
      </c>
      <c r="D13" s="12" t="str">
        <f>Dados!U13</f>
        <v/>
      </c>
      <c r="E13" s="15" t="str">
        <f>Dados!V13</f>
        <v/>
      </c>
      <c r="F13" s="18" t="str">
        <f t="shared" si="0"/>
        <v/>
      </c>
      <c r="G13" s="8" t="str">
        <f>Dados!W13</f>
        <v/>
      </c>
      <c r="H13" s="8" t="str">
        <f>Dados!X13</f>
        <v/>
      </c>
      <c r="I13" s="8" t="str">
        <f ca="1">Dados!Y13</f>
        <v/>
      </c>
      <c r="J13" s="8" t="str">
        <f>Dados!Z13</f>
        <v/>
      </c>
    </row>
    <row r="14" spans="1:10" x14ac:dyDescent="0.25">
      <c r="A14" s="9">
        <f>Dados!A14</f>
        <v>11</v>
      </c>
      <c r="B14" s="6">
        <f>Dados!B14</f>
        <v>45247</v>
      </c>
      <c r="C14" s="6">
        <f>Dados!C14</f>
        <v>45276</v>
      </c>
      <c r="D14" s="12" t="str">
        <f>Dados!U14</f>
        <v/>
      </c>
      <c r="E14" s="15" t="str">
        <f>Dados!V14</f>
        <v/>
      </c>
      <c r="F14" s="18" t="str">
        <f t="shared" si="0"/>
        <v/>
      </c>
      <c r="G14" s="8" t="str">
        <f>Dados!W14</f>
        <v/>
      </c>
      <c r="H14" s="8" t="str">
        <f>Dados!X14</f>
        <v/>
      </c>
      <c r="I14" s="8" t="str">
        <f ca="1">Dados!Y14</f>
        <v/>
      </c>
      <c r="J14" s="8" t="str">
        <f>Dados!Z14</f>
        <v/>
      </c>
    </row>
    <row r="15" spans="1:10" x14ac:dyDescent="0.25">
      <c r="A15" s="9">
        <f>Dados!A15</f>
        <v>12</v>
      </c>
      <c r="B15" s="6">
        <f>Dados!B15</f>
        <v>45277</v>
      </c>
      <c r="C15" s="6">
        <f>Dados!C15</f>
        <v>45307</v>
      </c>
      <c r="D15" s="12" t="str">
        <f>Dados!U15</f>
        <v/>
      </c>
      <c r="E15" s="15" t="str">
        <f>Dados!V15</f>
        <v/>
      </c>
      <c r="F15" s="18" t="str">
        <f t="shared" si="0"/>
        <v/>
      </c>
      <c r="G15" s="8" t="str">
        <f>Dados!W15</f>
        <v/>
      </c>
      <c r="H15" s="8" t="str">
        <f>Dados!X15</f>
        <v/>
      </c>
      <c r="I15" s="8" t="str">
        <f ca="1">Dados!Y15</f>
        <v/>
      </c>
      <c r="J15" s="8" t="str">
        <f>Dados!Z15</f>
        <v/>
      </c>
    </row>
    <row r="16" spans="1:10" x14ac:dyDescent="0.25">
      <c r="A16" s="9">
        <f>Dados!A16</f>
        <v>13</v>
      </c>
      <c r="B16" s="6">
        <f>Dados!B16</f>
        <v>45308</v>
      </c>
      <c r="C16" s="6">
        <f>Dados!C16</f>
        <v>45338</v>
      </c>
      <c r="D16" s="12" t="str">
        <f>Dados!U16</f>
        <v/>
      </c>
      <c r="E16" s="15" t="str">
        <f>Dados!V16</f>
        <v/>
      </c>
      <c r="F16" s="18" t="str">
        <f t="shared" si="0"/>
        <v/>
      </c>
      <c r="G16" s="8" t="str">
        <f>Dados!W16</f>
        <v/>
      </c>
      <c r="H16" s="8" t="str">
        <f>Dados!X16</f>
        <v/>
      </c>
      <c r="I16" s="8" t="str">
        <f ca="1">Dados!Y16</f>
        <v/>
      </c>
      <c r="J16" s="8" t="str">
        <f>Dados!Z16</f>
        <v/>
      </c>
    </row>
    <row r="17" spans="1:10" x14ac:dyDescent="0.25">
      <c r="A17" s="9">
        <f>Dados!A17</f>
        <v>14</v>
      </c>
      <c r="B17" s="6">
        <f>Dados!B17</f>
        <v>45339</v>
      </c>
      <c r="C17" s="6">
        <f>Dados!C17</f>
        <v>45367</v>
      </c>
      <c r="D17" s="12" t="str">
        <f>Dados!U17</f>
        <v/>
      </c>
      <c r="E17" s="15" t="str">
        <f>Dados!V17</f>
        <v/>
      </c>
      <c r="F17" s="18" t="str">
        <f t="shared" si="0"/>
        <v/>
      </c>
      <c r="G17" s="8" t="str">
        <f>Dados!W17</f>
        <v/>
      </c>
      <c r="H17" s="8" t="str">
        <f>Dados!X17</f>
        <v/>
      </c>
      <c r="I17" s="8" t="str">
        <f ca="1">Dados!Y17</f>
        <v/>
      </c>
      <c r="J17" s="8" t="str">
        <f>Dados!Z17</f>
        <v/>
      </c>
    </row>
    <row r="18" spans="1:10" x14ac:dyDescent="0.25">
      <c r="A18" s="9">
        <f>Dados!A18</f>
        <v>15</v>
      </c>
      <c r="B18" s="6">
        <f>Dados!B18</f>
        <v>45368</v>
      </c>
      <c r="C18" s="6">
        <f>Dados!C18</f>
        <v>45398</v>
      </c>
      <c r="D18" s="12" t="str">
        <f>Dados!U18</f>
        <v/>
      </c>
      <c r="E18" s="15" t="str">
        <f>Dados!V18</f>
        <v/>
      </c>
      <c r="F18" s="18" t="str">
        <f t="shared" si="0"/>
        <v/>
      </c>
      <c r="G18" s="8" t="str">
        <f>Dados!W18</f>
        <v/>
      </c>
      <c r="H18" s="8" t="str">
        <f>Dados!X18</f>
        <v/>
      </c>
      <c r="I18" s="8" t="str">
        <f ca="1">Dados!Y18</f>
        <v/>
      </c>
      <c r="J18" s="8" t="str">
        <f>Dados!Z18</f>
        <v/>
      </c>
    </row>
    <row r="19" spans="1:10" x14ac:dyDescent="0.25">
      <c r="A19" s="9">
        <f>Dados!A19</f>
        <v>16</v>
      </c>
      <c r="B19" s="6">
        <f>Dados!B19</f>
        <v>45399</v>
      </c>
      <c r="C19" s="6">
        <f>Dados!C19</f>
        <v>45428</v>
      </c>
      <c r="D19" s="12" t="str">
        <f>Dados!U19</f>
        <v/>
      </c>
      <c r="E19" s="15" t="str">
        <f>Dados!V19</f>
        <v/>
      </c>
      <c r="F19" s="18" t="str">
        <f t="shared" si="0"/>
        <v/>
      </c>
      <c r="G19" s="8" t="str">
        <f>Dados!W19</f>
        <v/>
      </c>
      <c r="H19" s="8" t="str">
        <f>Dados!X19</f>
        <v/>
      </c>
      <c r="I19" s="8" t="str">
        <f ca="1">Dados!Y19</f>
        <v/>
      </c>
      <c r="J19" s="8" t="str">
        <f>Dados!Z19</f>
        <v/>
      </c>
    </row>
    <row r="20" spans="1:10" x14ac:dyDescent="0.25">
      <c r="A20" s="9">
        <f>Dados!A20</f>
        <v>17</v>
      </c>
      <c r="B20" s="6">
        <f>Dados!B20</f>
        <v>45429</v>
      </c>
      <c r="C20" s="6">
        <f>Dados!C20</f>
        <v>45459</v>
      </c>
      <c r="D20" s="12" t="str">
        <f>Dados!U20</f>
        <v/>
      </c>
      <c r="E20" s="15" t="str">
        <f>Dados!V20</f>
        <v/>
      </c>
      <c r="F20" s="18" t="str">
        <f t="shared" si="0"/>
        <v/>
      </c>
      <c r="G20" s="8" t="str">
        <f>Dados!W20</f>
        <v/>
      </c>
      <c r="H20" s="8" t="str">
        <f>Dados!X20</f>
        <v/>
      </c>
      <c r="I20" s="8" t="str">
        <f ca="1">Dados!Y20</f>
        <v/>
      </c>
      <c r="J20" s="8" t="str">
        <f>Dados!Z20</f>
        <v/>
      </c>
    </row>
    <row r="21" spans="1:10" x14ac:dyDescent="0.25">
      <c r="A21" s="9">
        <f>Dados!A21</f>
        <v>18</v>
      </c>
      <c r="B21" s="6">
        <f>Dados!B21</f>
        <v>45460</v>
      </c>
      <c r="C21" s="6">
        <f>Dados!C21</f>
        <v>45489</v>
      </c>
      <c r="D21" s="12" t="str">
        <f>Dados!U21</f>
        <v/>
      </c>
      <c r="E21" s="15" t="str">
        <f>Dados!V21</f>
        <v/>
      </c>
      <c r="F21" s="18" t="str">
        <f t="shared" si="0"/>
        <v/>
      </c>
      <c r="G21" s="8" t="str">
        <f>Dados!W21</f>
        <v/>
      </c>
      <c r="H21" s="8" t="str">
        <f>Dados!X21</f>
        <v/>
      </c>
      <c r="I21" s="8" t="str">
        <f ca="1">Dados!Y21</f>
        <v/>
      </c>
      <c r="J21" s="8" t="str">
        <f>Dados!Z21</f>
        <v/>
      </c>
    </row>
    <row r="22" spans="1:10" x14ac:dyDescent="0.25">
      <c r="A22" s="9">
        <f>Dados!A22</f>
        <v>19</v>
      </c>
      <c r="B22" s="6">
        <f>Dados!B22</f>
        <v>45490</v>
      </c>
      <c r="C22" s="6">
        <f>Dados!C22</f>
        <v>45520</v>
      </c>
      <c r="D22" s="12" t="str">
        <f>Dados!U22</f>
        <v/>
      </c>
      <c r="E22" s="15" t="str">
        <f>Dados!V22</f>
        <v/>
      </c>
      <c r="F22" s="18" t="str">
        <f t="shared" si="0"/>
        <v/>
      </c>
      <c r="G22" s="8" t="str">
        <f>Dados!W22</f>
        <v/>
      </c>
      <c r="H22" s="8" t="str">
        <f>Dados!X22</f>
        <v/>
      </c>
      <c r="I22" s="8" t="str">
        <f ca="1">Dados!Y22</f>
        <v/>
      </c>
      <c r="J22" s="8" t="str">
        <f>Dados!Z22</f>
        <v/>
      </c>
    </row>
    <row r="23" spans="1:10" x14ac:dyDescent="0.25">
      <c r="A23" s="9">
        <f>Dados!A23</f>
        <v>20</v>
      </c>
      <c r="B23" s="6">
        <f>Dados!B23</f>
        <v>45521</v>
      </c>
      <c r="C23" s="6">
        <f>Dados!C23</f>
        <v>45551</v>
      </c>
      <c r="D23" s="12" t="str">
        <f>Dados!U23</f>
        <v/>
      </c>
      <c r="E23" s="15" t="str">
        <f>Dados!V23</f>
        <v/>
      </c>
      <c r="F23" s="18" t="str">
        <f t="shared" si="0"/>
        <v/>
      </c>
      <c r="G23" s="8" t="str">
        <f>Dados!W23</f>
        <v/>
      </c>
      <c r="H23" s="8" t="str">
        <f>Dados!X23</f>
        <v/>
      </c>
      <c r="I23" s="8" t="str">
        <f ca="1">Dados!Y23</f>
        <v/>
      </c>
      <c r="J23" s="8" t="str">
        <f>Dados!Z23</f>
        <v/>
      </c>
    </row>
    <row r="24" spans="1:10" x14ac:dyDescent="0.25">
      <c r="A24" s="9">
        <f>Dados!A24</f>
        <v>21</v>
      </c>
      <c r="B24" s="6">
        <f>Dados!B24</f>
        <v>45552</v>
      </c>
      <c r="C24" s="6">
        <f>Dados!C24</f>
        <v>45581</v>
      </c>
      <c r="D24" s="12" t="str">
        <f>Dados!U24</f>
        <v/>
      </c>
      <c r="E24" s="15" t="str">
        <f>Dados!V24</f>
        <v/>
      </c>
      <c r="F24" s="18" t="str">
        <f t="shared" si="0"/>
        <v/>
      </c>
      <c r="G24" s="8" t="str">
        <f>Dados!W24</f>
        <v/>
      </c>
      <c r="H24" s="8" t="str">
        <f>Dados!X24</f>
        <v/>
      </c>
      <c r="I24" s="8" t="str">
        <f ca="1">Dados!Y24</f>
        <v/>
      </c>
      <c r="J24" s="8" t="str">
        <f>Dados!Z24</f>
        <v/>
      </c>
    </row>
    <row r="25" spans="1:10" x14ac:dyDescent="0.25">
      <c r="A25" s="9">
        <f>Dados!A25</f>
        <v>22</v>
      </c>
      <c r="B25" s="6">
        <f>Dados!B25</f>
        <v>45582</v>
      </c>
      <c r="C25" s="6">
        <f>Dados!C25</f>
        <v>45612</v>
      </c>
      <c r="D25" s="12" t="str">
        <f>Dados!U25</f>
        <v/>
      </c>
      <c r="E25" s="15" t="str">
        <f>Dados!V25</f>
        <v/>
      </c>
      <c r="F25" s="18" t="str">
        <f t="shared" si="0"/>
        <v/>
      </c>
      <c r="G25" s="8" t="str">
        <f>Dados!W25</f>
        <v/>
      </c>
      <c r="H25" s="8" t="str">
        <f>Dados!X25</f>
        <v/>
      </c>
      <c r="I25" s="8" t="str">
        <f ca="1">Dados!Y25</f>
        <v/>
      </c>
      <c r="J25" s="8" t="str">
        <f>Dados!Z25</f>
        <v/>
      </c>
    </row>
    <row r="26" spans="1:10" x14ac:dyDescent="0.25">
      <c r="A26" s="9">
        <f>Dados!A26</f>
        <v>23</v>
      </c>
      <c r="B26" s="6">
        <f>Dados!B26</f>
        <v>45613</v>
      </c>
      <c r="C26" s="6">
        <f>Dados!C26</f>
        <v>45642</v>
      </c>
      <c r="D26" s="12" t="str">
        <f>Dados!U26</f>
        <v/>
      </c>
      <c r="E26" s="15" t="str">
        <f>Dados!V26</f>
        <v/>
      </c>
      <c r="F26" s="18" t="str">
        <f t="shared" si="0"/>
        <v/>
      </c>
      <c r="G26" s="8" t="str">
        <f>Dados!W26</f>
        <v/>
      </c>
      <c r="H26" s="8" t="str">
        <f>Dados!X26</f>
        <v/>
      </c>
      <c r="I26" s="8" t="str">
        <f ca="1">Dados!Y26</f>
        <v/>
      </c>
      <c r="J26" s="8" t="str">
        <f>Dados!Z26</f>
        <v/>
      </c>
    </row>
    <row r="27" spans="1:10" x14ac:dyDescent="0.25">
      <c r="A27" s="9">
        <f>Dados!A27</f>
        <v>24</v>
      </c>
      <c r="B27" s="6">
        <f>Dados!B27</f>
        <v>45643</v>
      </c>
      <c r="C27" s="6">
        <f>Dados!C27</f>
        <v>45673</v>
      </c>
      <c r="D27" s="12" t="str">
        <f>Dados!U27</f>
        <v/>
      </c>
      <c r="E27" s="15" t="str">
        <f>Dados!V27</f>
        <v/>
      </c>
      <c r="F27" s="18" t="str">
        <f t="shared" si="0"/>
        <v/>
      </c>
      <c r="G27" s="8" t="str">
        <f>Dados!W27</f>
        <v/>
      </c>
      <c r="H27" s="8" t="str">
        <f>Dados!X27</f>
        <v/>
      </c>
      <c r="I27" s="8" t="str">
        <f ca="1">Dados!Y27</f>
        <v/>
      </c>
      <c r="J27" s="8" t="str">
        <f>Dados!Z27</f>
        <v/>
      </c>
    </row>
  </sheetData>
  <sheetProtection sheet="1" objects="1" scenarios="1"/>
  <mergeCells count="4">
    <mergeCell ref="A1:A2"/>
    <mergeCell ref="B1:B2"/>
    <mergeCell ref="C1:C2"/>
    <mergeCell ref="F1:F2"/>
  </mergeCells>
  <conditionalFormatting sqref="D3:H27">
    <cfRule type="expression" dxfId="10" priority="14">
      <formula>AND(TODAY()&gt;=$B3,TODAY()&lt;=$C3)</formula>
    </cfRule>
  </conditionalFormatting>
  <conditionalFormatting sqref="E4:F27">
    <cfRule type="cellIs" dxfId="9" priority="12" operator="lessThan">
      <formula>1</formula>
    </cfRule>
  </conditionalFormatting>
  <conditionalFormatting sqref="I3:J27">
    <cfRule type="expression" dxfId="8" priority="9">
      <formula>AND(TODAY()&gt;=$B3,TODAY()&lt;=$C3)</formula>
    </cfRule>
  </conditionalFormatting>
  <conditionalFormatting sqref="I3:J27">
    <cfRule type="expression" dxfId="7" priority="6">
      <formula>AND(ISNUMBER($I3),ISNUMBER($J3),$I3&lt;100%,$J3&gt;=80%)</formula>
    </cfRule>
    <cfRule type="expression" dxfId="6" priority="7">
      <formula>AND(ISNUMBER($I3),ISNUMBER($J3),$I3&lt;100%,$J3&gt;=60%,$J3&lt;80%)</formula>
    </cfRule>
    <cfRule type="expression" dxfId="5" priority="8">
      <formula>OR($I3=100%,AND(ISNUMBER($I3),ISNUMBER($J3),$I3&lt;100%,$J3&lt;60%))</formula>
    </cfRule>
  </conditionalFormatting>
  <conditionalFormatting sqref="F3:F27">
    <cfRule type="cellIs" dxfId="4" priority="3" operator="equal">
      <formula>"ATRASADO"</formula>
    </cfRule>
    <cfRule type="cellIs" dxfId="3" priority="4" operator="equal">
      <formula>"EM DIA"</formula>
    </cfRule>
    <cfRule type="cellIs" dxfId="2" priority="5" operator="equal">
      <formula>"ADIANTADO"</formula>
    </cfRule>
  </conditionalFormatting>
  <conditionalFormatting sqref="B3:C27">
    <cfRule type="expression" dxfId="1" priority="2">
      <formula>AND(TODAY()&gt;=$B3,TODAY()&lt;=$C3)</formula>
    </cfRule>
  </conditionalFormatting>
  <conditionalFormatting sqref="B3:C27">
    <cfRule type="expression" dxfId="0" priority="1">
      <formula>AND(TODAY()&gt;=$B3,TODAY()&lt;=$C3)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70" fitToWidth="2" orientation="landscape" r:id="rId1"/>
  <headerFooter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Dados</vt:lpstr>
      <vt:lpstr>Indicadores</vt:lpstr>
      <vt:lpstr>AVA</vt:lpstr>
      <vt:lpstr>Dados!Area_de_impressao</vt:lpstr>
      <vt:lpstr>Indicadores!Area_de_impressao</vt:lpstr>
      <vt:lpstr>Dados!Titulos_de_impressao</vt:lpstr>
      <vt:lpstr>Indicadores!Titulos_de_impressao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Sidney Oliveira</dc:creator>
  <cp:lastModifiedBy>Sidney Oliveira</cp:lastModifiedBy>
  <cp:lastPrinted>2023-09-26T21:29:40Z</cp:lastPrinted>
  <dcterms:created xsi:type="dcterms:W3CDTF">2023-09-25T18:08:42Z</dcterms:created>
  <dcterms:modified xsi:type="dcterms:W3CDTF">2023-09-26T21:29:49Z</dcterms:modified>
</cp:coreProperties>
</file>