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6.xml" ContentType="application/vnd.openxmlformats-officedocument.spreadsheetml.comment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ESENTAÇÃO DE PROPOSTA" sheetId="1" state="visible" r:id="rId2"/>
    <sheet name="EQUIPAMENTOS" sheetId="2" state="visible" r:id="rId3"/>
    <sheet name="UNIFORME E MATERIAL" sheetId="3" state="visible" r:id="rId4"/>
    <sheet name="12 x 36 DIURNO - ITEM 1" sheetId="4" state="visible" r:id="rId5"/>
    <sheet name="12 x 36 NOTURNO - ITEM 2" sheetId="5" state="visible" r:id="rId6"/>
    <sheet name="44H - ITEM 3" sheetId="6" state="visible" r:id="rId7"/>
  </sheets>
  <definedNames>
    <definedName function="false" hidden="false" localSheetId="3" name="_xlnm.Print_Area" vbProcedure="false">'12 x 36 DIURNO - ITEM 1'!$A$1:$T$134</definedName>
    <definedName function="false" hidden="false" localSheetId="4" name="_xlnm.Print_Area" vbProcedure="false">'12 x 36 NOTURNO - ITEM 2'!$A$1:$T$134</definedName>
    <definedName function="false" hidden="false" localSheetId="5" name="_xlnm.Print_Area" vbProcedure="false">'44H - ITEM 3'!$A$1:$T$134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22" authorId="0">
      <text>
        <r>
          <rPr>
            <sz val="10"/>
            <color rgb="FF000000"/>
            <rFont val="Arial"/>
            <family val="2"/>
          </rPr>
          <t xml:space="preserve">Até 10/06/2019 não foi registrado nenhum Acordo ou Convenção Coletiva que abrangesse a categoria</t>
        </r>
      </text>
    </comment>
    <comment ref="O47" authorId="0">
      <text>
        <r>
          <rPr>
            <sz val="11"/>
            <color rgb="FF000000"/>
            <rFont val="Calibri"/>
            <family val="2"/>
          </rPr>
          <t xml:space="preserve">O percentual é definido de acordo com os acidentes e doenças ocupacionais em que a empresa registra nos últimos dois anos. Logo,  a maior contribuição sobre sua folha de pagamento é uma penalidade a empresa a qual não pode ser repassado a Administração Pública, razão pela qual fixou-se em 1% o percentual, devendo a empresa, caso sua FAP seja menor, substituí-la pela mais benéfica a administração.</t>
        </r>
      </text>
    </comment>
    <comment ref="O57" authorId="0">
      <text>
        <r>
          <rPr>
            <b val="true"/>
            <sz val="10"/>
            <color rgb="FF000000"/>
            <rFont val="Times New Roman"/>
            <family val="1"/>
          </rPr>
          <t xml:space="preserve">VALOR DO AUXÍLIO TRANSPORTE PÚBLICO EM BOA VISTA RORAIMA ATÉ A DATA DE 10 DE JUNHO DE 2019 É DE R$ 3,60 CONFORME DECRETO Nº 199/E, DE 28 DE DEZEMBRO DE 2017</t>
        </r>
      </text>
    </comment>
    <comment ref="O58" authorId="0">
      <text>
        <r>
          <rPr>
            <sz val="10"/>
            <color rgb="FF000000"/>
            <rFont val="Arial"/>
            <family val="2"/>
          </rPr>
          <t xml:space="preserve">A critério da empresa sem que haja impacto  no valor estimado, salvo previsão em Acordo ou Convenção Coletiva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22" authorId="0">
      <text>
        <r>
          <rPr>
            <sz val="10"/>
            <color rgb="FF000000"/>
            <rFont val="Arial"/>
            <family val="2"/>
          </rPr>
          <t xml:space="preserve">Até 10/06/2019 não foi registrado nenhum Acordo ou Convenção Coletiva que abrangesse a categoria</t>
        </r>
      </text>
    </comment>
    <comment ref="O47" authorId="0">
      <text>
        <r>
          <rPr>
            <sz val="11"/>
            <color rgb="FF000000"/>
            <rFont val="Calibri"/>
            <family val="2"/>
          </rPr>
          <t xml:space="preserve">O percentual é definido de acordo com os acidentes e doenças ocupacionais em que a empresa registra nos últimos dois anos. Logo,  a maior contribuição sobre sua folha de pagamento é uma penalidade a empresa a qual não pode ser repassado a Administração Pública, razão pela qual fixou-se em 1% o percentual, devendo a empresa, caso sua FAP seja menor, substituí-la pela mais benéfica a administração.</t>
        </r>
      </text>
    </comment>
    <comment ref="O57" authorId="0">
      <text>
        <r>
          <rPr>
            <b val="true"/>
            <sz val="10"/>
            <color rgb="FF000000"/>
            <rFont val="Times New Roman"/>
            <family val="1"/>
          </rPr>
          <t xml:space="preserve">VALOR DO AUXÍLIO TRANSPORTE PÚBLICO EM BOA VISTA RORAIMA ATÉ A DATA DE 10 DE JUNHO DE 2019 É DE R$ 3,60 CONFORME DECRETO Nº 199/E, DE 28 DE DEZEMBRO DE 2017</t>
        </r>
      </text>
    </comment>
    <comment ref="O58" authorId="0">
      <text>
        <r>
          <rPr>
            <sz val="10"/>
            <color rgb="FF000000"/>
            <rFont val="Arial"/>
            <family val="2"/>
          </rPr>
          <t xml:space="preserve">A critério da empresa sem que haja impacto  no valor estimado, salvo previsão em Acordo ou Convenção Coletiva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22" authorId="0">
      <text>
        <r>
          <rPr>
            <sz val="10"/>
            <color rgb="FF000000"/>
            <rFont val="Arial"/>
            <family val="2"/>
          </rPr>
          <t xml:space="preserve">Até 10/06/2019 não foi registrado nenhum Acordo ou Convenção Coletiva que abrangesse a categoria</t>
        </r>
      </text>
    </comment>
    <comment ref="O47" authorId="0">
      <text>
        <r>
          <rPr>
            <sz val="11"/>
            <color rgb="FF000000"/>
            <rFont val="Calibri"/>
            <family val="2"/>
          </rPr>
          <t xml:space="preserve">O percentual é definido de acordo com os acidentes e doenças ocupacionais em que a empresa registra nos últimos dois anos. Logo,  a maior contribuição sobre sua folha de pagamento é uma penalidade a empresa a qual não pode ser repassado a Administração Pública, razão pela qual fixou-se em 1% o percentual, devendo a empresa, caso sua FAP seja menor, substituí-la pela mais benéfica a administração.</t>
        </r>
      </text>
    </comment>
    <comment ref="O57" authorId="0">
      <text>
        <r>
          <rPr>
            <b val="true"/>
            <sz val="10"/>
            <color rgb="FF000000"/>
            <rFont val="Times New Roman"/>
            <family val="1"/>
          </rPr>
          <t xml:space="preserve">VALOR DO AUXÍLIO TRANSPORTE PÚBLICO EM BOA VISTA RORAIMA ATÉ A DATA DE 10 DE JUNHO DE 2019 É DE R$ 3,60 CONFORME DECRETO Nº 199/E, DE 28 DE DEZEMBRO DE 2017</t>
        </r>
      </text>
    </comment>
    <comment ref="O58" authorId="0">
      <text>
        <r>
          <rPr>
            <sz val="10"/>
            <color rgb="FF000000"/>
            <rFont val="Arial"/>
            <family val="2"/>
          </rPr>
          <t xml:space="preserve">A critério da empresa sem que haja impacto  no valor estimado, salvo previsão em Acordo ou Convenção Coletiva</t>
        </r>
      </text>
    </comment>
  </commentList>
</comments>
</file>

<file path=xl/sharedStrings.xml><?xml version="1.0" encoding="utf-8"?>
<sst xmlns="http://schemas.openxmlformats.org/spreadsheetml/2006/main" count="1060" uniqueCount="244">
  <si>
    <t xml:space="preserve">PROPOSTA DE PREÇOS</t>
  </si>
  <si>
    <r>
      <rPr>
        <sz val="10"/>
        <rFont val="Times New Roman"/>
        <family val="1"/>
      </rPr>
      <t xml:space="preserve">_____________________________, Inscrita sob </t>
    </r>
    <r>
      <rPr>
        <sz val="12"/>
        <rFont val="Arial"/>
        <family val="2"/>
      </rPr>
      <t xml:space="preserve">CNPJ nº _________________, Situada a ___________________________________,  por intermédio de seu representante legal, o Sr. _____________________, infra-assinado, portador da Carteira de Identidade nº. _________________, e do CPF nº _________________, para fins de participação no Pregão Eletrônico nº ___________, apresenta a seguinte proposta de preços: </t>
    </r>
  </si>
  <si>
    <t xml:space="preserve">CRITÉRIO DE JULGAMENTO: MENOR PREÇO</t>
  </si>
  <si>
    <t xml:space="preserve">ITEM </t>
  </si>
  <si>
    <t xml:space="preserve">Descrição</t>
  </si>
  <si>
    <t xml:space="preserve">Limite Mínimo por Posto (SLTI)</t>
  </si>
  <si>
    <t xml:space="preserve">Limite Máximo por Posto (SLTI)</t>
  </si>
  <si>
    <t xml:space="preserve">Qnt. meses</t>
  </si>
  <si>
    <t xml:space="preserve">POSTOS</t>
  </si>
  <si>
    <t xml:space="preserve">Valor  Estimado mensal (R$)</t>
  </si>
  <si>
    <t xml:space="preserve">Valor  Estimado Anual (R$)</t>
  </si>
  <si>
    <r>
      <rPr>
        <sz val="10"/>
        <color rgb="FF000000"/>
        <rFont val="Times New Roman"/>
        <family val="1"/>
      </rPr>
      <t xml:space="preserve">PRESTAÇÃO DE SERVIÇO DE VIGILÂNCIA E SEGURANÇA, TIPO ARMADA, ESCALA 12 X 36 H </t>
    </r>
    <r>
      <rPr>
        <b val="true"/>
        <u val="single"/>
        <sz val="10"/>
        <color rgb="FF000000"/>
        <rFont val="Times New Roman"/>
        <family val="1"/>
      </rPr>
      <t xml:space="preserve">DIURNAS</t>
    </r>
    <r>
      <rPr>
        <sz val="10"/>
        <color rgb="FF000000"/>
        <rFont val="Times New Roman"/>
        <family val="1"/>
      </rPr>
      <t xml:space="preserve"> – SEGUNDA A DOMINGO, CBO 5173-30. QUANTIDADE DE POSTO: 2</t>
    </r>
  </si>
  <si>
    <r>
      <rPr>
        <sz val="10"/>
        <color rgb="FF000000"/>
        <rFont val="Times New Roman"/>
        <family val="1"/>
      </rPr>
      <t xml:space="preserve">PRESTAÇÃO DE SERVIÇO DE VIGILÂNCIA E SEGURANÇA, TIPO ARMADA, ESCALA 12X36H </t>
    </r>
    <r>
      <rPr>
        <b val="true"/>
        <u val="single"/>
        <sz val="10"/>
        <color rgb="FF000000"/>
        <rFont val="Times New Roman"/>
        <family val="1"/>
      </rPr>
      <t xml:space="preserve">NOTURNAS</t>
    </r>
    <r>
      <rPr>
        <sz val="10"/>
        <color rgb="FF000000"/>
        <rFont val="Times New Roman"/>
        <family val="1"/>
      </rPr>
      <t xml:space="preserve"> – SEGUNDA A DOMINGO, CBO 5173-30. QUANTIDADE DE POSTO: 3</t>
    </r>
  </si>
  <si>
    <t xml:space="preserve">PRESTAÇÃO DE SERVIÇO DE VIGILÂNCIA E SEGURANÇA, TIPO ARMADA, 44 HORAS SEMANAIS DIURNAS, CBO 5173-30. QUANTIDADE DE POSTO: 3</t>
  </si>
  <si>
    <t xml:space="preserve">TOTAL DO CONTRATO PARA 12 MESES DE VIGÊNCIA</t>
  </si>
  <si>
    <t xml:space="preserve">O prazo do inicio da execução do serviço deve seguir o constante no Anexo I - Termo de Referência.</t>
  </si>
  <si>
    <t xml:space="preserve">Declaramos que estamos de pleno acordo com todas as condições estabelecidas no Edital e seus Anexos, bem como aceitamos todas as obrigações e responsabilidades especificadas no Termo de Referência.</t>
  </si>
  <si>
    <t xml:space="preserve">Declaramos que nos preços cotados estão incluídas todas as despesas que, direta ou indiretamente, fazem parte do presente objeto, tais como gastos da empresa com suporte técnico e administrativo, impostos, seguros, taxas ou quaisquer outros que possam incidir sobre gastos da empresa, sem quaisquer acréscimos em virtude de expectativa inflacionária.</t>
  </si>
  <si>
    <t xml:space="preserve">DADOS DA EMPRESA:</t>
  </si>
  <si>
    <t xml:space="preserve">1- Razão Social:</t>
  </si>
  <si>
    <t xml:space="preserve">2- CNPJ/MF:</t>
  </si>
  <si>
    <t xml:space="preserve">3-Endereço:</t>
  </si>
  <si>
    <t xml:space="preserve">4- Cidade/UF;</t>
  </si>
  <si>
    <t xml:space="preserve">5-CEP:</t>
  </si>
  <si>
    <t xml:space="preserve">6-Tel/Fax:</t>
  </si>
  <si>
    <t xml:space="preserve">7-Email:</t>
  </si>
  <si>
    <t xml:space="preserve">8- Banco:</t>
  </si>
  <si>
    <t xml:space="preserve">9-Agência:</t>
  </si>
  <si>
    <t xml:space="preserve">10-Conta Corrente:</t>
  </si>
  <si>
    <t xml:space="preserve">Dados do Representante Legal da Empresa para assinatura do Contrato:</t>
  </si>
  <si>
    <t xml:space="preserve">1-Nome:</t>
  </si>
  <si>
    <t xml:space="preserve">2-Endereço:</t>
  </si>
  <si>
    <t xml:space="preserve">3-Cidade:</t>
  </si>
  <si>
    <t xml:space="preserve">4- CPF:</t>
  </si>
  <si>
    <t xml:space="preserve">5- RG/ÓRGÃO Expedidor:</t>
  </si>
  <si>
    <t xml:space="preserve">6-Cargo/Função:</t>
  </si>
  <si>
    <t xml:space="preserve">7-Naturalidade:</t>
  </si>
  <si>
    <t xml:space="preserve">8-Nacionalidade:</t>
  </si>
  <si>
    <t xml:space="preserve">9-Estado Civil:</t>
  </si>
  <si>
    <t xml:space="preserve">10-Email:</t>
  </si>
  <si>
    <t xml:space="preserve">Boa Vista - RR,       de                                 de 2019.</t>
  </si>
  <si>
    <t xml:space="preserve">Equipamentos posto 12x36</t>
  </si>
  <si>
    <t xml:space="preserve">item</t>
  </si>
  <si>
    <t xml:space="preserve">descrição</t>
  </si>
  <si>
    <t xml:space="preserve">Qtd. </t>
  </si>
  <si>
    <t xml:space="preserve">Durabilidade em meses</t>
  </si>
  <si>
    <t xml:space="preserve">Percentual residual conforme IN RFB nº 1700/2017</t>
  </si>
  <si>
    <t xml:space="preserve">Valor Unitário</t>
  </si>
  <si>
    <t xml:space="preserve">Valor Mensal</t>
  </si>
  <si>
    <t xml:space="preserve">Revolver calibre 38</t>
  </si>
  <si>
    <t xml:space="preserve">Munição para uma carga completa de revolver calibre 38 (6 unidades), de fábrica, sendo vedada munição remanufaturada</t>
  </si>
  <si>
    <t xml:space="preserve">Coldre</t>
  </si>
  <si>
    <t xml:space="preserve">Baleiro</t>
  </si>
  <si>
    <t xml:space="preserve">Tonfa</t>
  </si>
  <si>
    <t xml:space="preserve">Porta Tonfa</t>
  </si>
  <si>
    <t xml:space="preserve">Placa balística /Colete</t>
  </si>
  <si>
    <t xml:space="preserve">Lanterna recarregável</t>
  </si>
  <si>
    <t xml:space="preserve">Livro de ocorrências</t>
  </si>
  <si>
    <t xml:space="preserve">Bastão ou outro equipamento próprio para ronda eletrônica (no caso de posto com ronda eletrônica)</t>
  </si>
  <si>
    <t xml:space="preserve">Total Mensal de equipamentos para posto de 12  horas</t>
  </si>
  <si>
    <t xml:space="preserve">Equipamentos posto 44 horas</t>
  </si>
  <si>
    <t xml:space="preserve">Total Mensal de equipamentos para posto de 44 horas</t>
  </si>
  <si>
    <t xml:space="preserve">Uniformes</t>
  </si>
  <si>
    <t xml:space="preserve">Und. </t>
  </si>
  <si>
    <t xml:space="preserve">Qtd. Anual</t>
  </si>
  <si>
    <t xml:space="preserve">Valor Total Anual</t>
  </si>
  <si>
    <t xml:space="preserve">Calça </t>
  </si>
  <si>
    <t xml:space="preserve">und.</t>
  </si>
  <si>
    <t xml:space="preserve">Camisa manga curta ou longa</t>
  </si>
  <si>
    <t xml:space="preserve">sapato – par</t>
  </si>
  <si>
    <t xml:space="preserve">meias – par</t>
  </si>
  <si>
    <t xml:space="preserve">Quepe ou boné com emblema</t>
  </si>
  <si>
    <r>
      <rPr>
        <sz val="11"/>
        <color rgb="FF000000"/>
        <rFont val="Calibri"/>
        <family val="2"/>
      </rPr>
      <t xml:space="preserve">Capa para chuva </t>
    </r>
    <r>
      <rPr>
        <sz val="12"/>
        <color rgb="FF000000"/>
        <rFont val="Times New Roman"/>
        <family val="1"/>
      </rPr>
      <t xml:space="preserve">com faixas refletivas</t>
    </r>
  </si>
  <si>
    <r>
      <rPr>
        <sz val="11"/>
        <color rgb="FF000000"/>
        <rFont val="Calibri"/>
        <family val="2"/>
      </rPr>
      <t xml:space="preserve">Capa para Colete </t>
    </r>
    <r>
      <rPr>
        <sz val="12"/>
        <color rgb="FF000000"/>
        <rFont val="Times New Roman"/>
        <family val="1"/>
      </rPr>
      <t xml:space="preserve">à prova de balas</t>
    </r>
  </si>
  <si>
    <t xml:space="preserve">Cinto SESMT</t>
  </si>
  <si>
    <t xml:space="preserve">Apito </t>
  </si>
  <si>
    <t xml:space="preserve">Crachá</t>
  </si>
  <si>
    <t xml:space="preserve">par</t>
  </si>
  <si>
    <t xml:space="preserve">Total Anual de Uniformes</t>
  </si>
  <si>
    <t xml:space="preserve">Total Mensal de Uniformes</t>
  </si>
  <si>
    <t xml:space="preserve">Material</t>
  </si>
  <si>
    <t xml:space="preserve">Protetor Solar</t>
  </si>
  <si>
    <t xml:space="preserve">Total Anual de Materiais</t>
  </si>
  <si>
    <t xml:space="preserve">Total Mensal de Materiais</t>
  </si>
  <si>
    <t xml:space="preserve">PLANILHA DE CUSTOS E FORMAÇÃO DE PREÇOS</t>
  </si>
  <si>
    <t xml:space="preserve">LEGENDA: CÉLULA A PREENCHER</t>
  </si>
  <si>
    <t xml:space="preserve">Dia ____/____/__________ às ____:____ horas</t>
  </si>
  <si>
    <t xml:space="preserve">Discriminação dos Serviços (dados referentes à contratação)</t>
  </si>
  <si>
    <t xml:space="preserve">A</t>
  </si>
  <si>
    <t xml:space="preserve">Data de apresentação da proposta (dia/mês/ano)</t>
  </si>
  <si>
    <t xml:space="preserve">B</t>
  </si>
  <si>
    <t xml:space="preserve">Município/UF</t>
  </si>
  <si>
    <t xml:space="preserve">Campina Grande / PB</t>
  </si>
  <si>
    <t xml:space="preserve">BOA VISTA/RR</t>
  </si>
  <si>
    <t xml:space="preserve">C</t>
  </si>
  <si>
    <t xml:space="preserve">Ano Acordo, Convenção ou Sentença Normativa em Dissídio Coletivo</t>
  </si>
  <si>
    <t xml:space="preserve">nonononononono</t>
  </si>
  <si>
    <t xml:space="preserve">D</t>
  </si>
  <si>
    <t xml:space="preserve">Nº. de meses de execução contratual</t>
  </si>
  <si>
    <t xml:space="preserve">Identificação do Serviço</t>
  </si>
  <si>
    <t xml:space="preserve">Tipo de Serviço</t>
  </si>
  <si>
    <t xml:space="preserve">Unidade de Medida</t>
  </si>
  <si>
    <t xml:space="preserve">Quantidade total a contratar (em função da unidade de medida)</t>
  </si>
  <si>
    <t xml:space="preserve">Vigilância Diurna 12 x 36 Armada</t>
  </si>
  <si>
    <t xml:space="preserve">Homem/mês</t>
  </si>
  <si>
    <t xml:space="preserve">1. MÓDULOS</t>
  </si>
  <si>
    <t xml:space="preserve">Mão de obra vinculada à execução contratual</t>
  </si>
  <si>
    <t xml:space="preserve">Dados complementares para composição dos custos referente à mão de obra</t>
  </si>
  <si>
    <t xml:space="preserve">Tipo de serviço (mesmo serviço com características distintas)</t>
  </si>
  <si>
    <t xml:space="preserve">Classificação Brasileira de Ocupações (CBO)</t>
  </si>
  <si>
    <t xml:space="preserve">5173-30</t>
  </si>
  <si>
    <t xml:space="preserve">Salário Normativo da Categoria Profissional</t>
  </si>
  <si>
    <t xml:space="preserve">Categoria profissional (vinculada à execução contratual)</t>
  </si>
  <si>
    <t xml:space="preserve">Data base da categoria (dia/mês/ano)</t>
  </si>
  <si>
    <t xml:space="preserve">MÓDULO 1: COMPOSIÇÃO DA REMUNERAÇÃO</t>
  </si>
  <si>
    <t xml:space="preserve">Composição da Remuneração</t>
  </si>
  <si>
    <t xml:space="preserve">%</t>
  </si>
  <si>
    <t xml:space="preserve">Valor (R$)</t>
  </si>
  <si>
    <t xml:space="preserve">Salário</t>
  </si>
  <si>
    <t xml:space="preserve">(</t>
  </si>
  <si>
    <t xml:space="preserve">)</t>
  </si>
  <si>
    <t xml:space="preserve">Adicional de Periculosidade (OBS: Conforme CCT.)</t>
  </si>
  <si>
    <t xml:space="preserve">OBS: Conforme CCT.</t>
  </si>
  <si>
    <t xml:space="preserve">Adicional de Insalubridade (OBS: Conforme CCT.)</t>
  </si>
  <si>
    <t xml:space="preserve">Adicional Noturno</t>
  </si>
  <si>
    <t xml:space="preserve">OBS: Considera-se entre 22 h e 5 h o período para Adicional Noturno, sendo o valor da hora correspondente a 52’50”.</t>
  </si>
  <si>
    <t xml:space="preserve">E</t>
  </si>
  <si>
    <t xml:space="preserve">Adicional de Hora Noturna Reduzida</t>
  </si>
  <si>
    <t xml:space="preserve">H</t>
  </si>
  <si>
    <t xml:space="preserve">Outros</t>
  </si>
  <si>
    <t xml:space="preserve">TOTAL DA REMUNERAÇÃO</t>
  </si>
  <si>
    <t xml:space="preserve">MÓDULO 2: ENCARGOS E BENEFÍCIOS ANUAIS, MENSAIS E DIÁRIOS</t>
  </si>
  <si>
    <t xml:space="preserve">Submódulo 2.1 – 13º (décimo terceiro) Salário, Férias e Adicional de férias</t>
  </si>
  <si>
    <t xml:space="preserve">2.1</t>
  </si>
  <si>
    <t xml:space="preserve">13º (décimo terceiro) Salário, Férias e Adicional de férias</t>
  </si>
  <si>
    <r>
      <rPr>
        <sz val="10"/>
        <rFont val="Times New Roman"/>
        <family val="1"/>
      </rPr>
      <t xml:space="preserve">13º (décimo terceiro) Salário</t>
    </r>
    <r>
      <rPr>
        <b val="true"/>
        <sz val="10"/>
        <color rgb="FFFF0000"/>
        <rFont val="Times New Roman"/>
        <family val="1"/>
      </rPr>
      <t xml:space="preserve"> [1/12*100%]</t>
    </r>
  </si>
  <si>
    <r>
      <rPr>
        <sz val="10"/>
        <rFont val="Times New Roman"/>
        <family val="1"/>
      </rPr>
      <t xml:space="preserve">Férias e Adicional de Férias </t>
    </r>
    <r>
      <rPr>
        <b val="true"/>
        <sz val="10"/>
        <color rgb="FFFF0000"/>
        <rFont val="Times New Roman"/>
        <family val="1"/>
      </rPr>
      <t xml:space="preserve">[1/12*1/3*100%]</t>
    </r>
  </si>
  <si>
    <t xml:space="preserve">TOTAL DO SUBMÓDULO 2.1</t>
  </si>
  <si>
    <t xml:space="preserve">Submódulo 2.2 – Encargos Previdenciários (GPS), Fundo de Garantia por Tempo de Serviço (FGTS) e outra contribuições</t>
  </si>
  <si>
    <t xml:space="preserve">2.2</t>
  </si>
  <si>
    <t xml:space="preserve">GPS, FGTS e outra contribuições</t>
  </si>
  <si>
    <t xml:space="preserve">Percentual (%)</t>
  </si>
  <si>
    <t xml:space="preserve">INSS</t>
  </si>
  <si>
    <t xml:space="preserve">Salário Educação</t>
  </si>
  <si>
    <t xml:space="preserve">BASE DE CÁLCULO</t>
  </si>
  <si>
    <t xml:space="preserve">SAT (Seguro Acidente do Trabalho – varia entre 1% e 3%)</t>
  </si>
  <si>
    <t xml:space="preserve">Nota 3: Esses percentuais incidem sobre o Módulo 1 e Submódulo 2.1.</t>
  </si>
  <si>
    <t xml:space="preserve">SESC ou SESI</t>
  </si>
  <si>
    <t xml:space="preserve">SENAI – SENAC</t>
  </si>
  <si>
    <t xml:space="preserve">F</t>
  </si>
  <si>
    <t xml:space="preserve">SEBRAE</t>
  </si>
  <si>
    <t xml:space="preserve">G</t>
  </si>
  <si>
    <t xml:space="preserve">INCRA</t>
  </si>
  <si>
    <t xml:space="preserve">FGTS</t>
  </si>
  <si>
    <t xml:space="preserve">TOTAL DO SUBMÓDULO 2.2</t>
  </si>
  <si>
    <t xml:space="preserve">Submódulo 2.3 – Benefícios Mensais e Diários</t>
  </si>
  <si>
    <t xml:space="preserve">2.3</t>
  </si>
  <si>
    <t xml:space="preserve">Benefícios Mensais e Diários</t>
  </si>
  <si>
    <r>
      <rPr>
        <sz val="10"/>
        <rFont val="Times New Roman"/>
        <family val="1"/>
      </rPr>
      <t xml:space="preserve">Transporte </t>
    </r>
    <r>
      <rPr>
        <sz val="10"/>
        <color rgb="FFFF0000"/>
        <rFont val="Times New Roman"/>
        <family val="1"/>
      </rPr>
      <t xml:space="preserve"> [(Valor da passagem*2*15 dias) - 6% sobre o salário]</t>
    </r>
  </si>
  <si>
    <r>
      <rPr>
        <sz val="10"/>
        <rFont val="Times New Roman"/>
        <family val="1"/>
      </rPr>
      <t xml:space="preserve">Auxílio-Refeição/Alimentação (Vales, cesta básica, etc.)</t>
    </r>
    <r>
      <rPr>
        <sz val="10"/>
        <color rgb="FFFF0000"/>
        <rFont val="Times New Roman"/>
        <family val="1"/>
      </rPr>
      <t xml:space="preserve">  [ (Valor diário*15 dias) – 20% PAT]</t>
    </r>
  </si>
  <si>
    <t xml:space="preserve">Assistência Médica e Familiar</t>
  </si>
  <si>
    <r>
      <rPr>
        <sz val="10"/>
        <rFont val="Times New Roman"/>
        <family val="1"/>
      </rPr>
      <t xml:space="preserve">Outros (especificar – INTRAJORNADA)  [=(1)*SOMA(</t>
    </r>
    <r>
      <rPr>
        <sz val="10"/>
        <color rgb="FF0000FF"/>
        <rFont val="Times New Roman"/>
        <family val="1"/>
      </rPr>
      <t xml:space="preserve">$S$28:$S$30</t>
    </r>
    <r>
      <rPr>
        <sz val="10"/>
        <rFont val="Times New Roman"/>
        <family val="1"/>
      </rPr>
      <t xml:space="preserve">)/180*15]</t>
    </r>
  </si>
  <si>
    <t xml:space="preserve">TOTAL DO SUBMÓDULO 2.3</t>
  </si>
  <si>
    <t xml:space="preserve">Nota 2: Para o empregado que labora a jornada 12x36, em caso da não concessão ou concessão parcial do intervalo intrajornada (§ 4º do art. 71 da CLT), o valor a ser pago será inserido na remuneração utilizando a alínea “G”. </t>
  </si>
  <si>
    <t xml:space="preserve">Quadro-Resumo do Módulo 2 – Encargos e Benefícios anuais, mensais e diário</t>
  </si>
  <si>
    <t xml:space="preserve">Encargos e Benefícios Anuais, Mensais e Diários</t>
  </si>
  <si>
    <t xml:space="preserve">TOTAL MÓDULO 2</t>
  </si>
  <si>
    <t xml:space="preserve">MÓDULO 3: PROVISÃO PARA RESCISÃO</t>
  </si>
  <si>
    <t xml:space="preserve">Provisão para Rescisão</t>
  </si>
  <si>
    <r>
      <rPr>
        <sz val="10"/>
        <rFont val="Times New Roman"/>
        <family val="1"/>
      </rPr>
      <t xml:space="preserve">Aviso Prévio Indenizado </t>
    </r>
    <r>
      <rPr>
        <b val="true"/>
        <sz val="10"/>
        <color rgb="FFFF0000"/>
        <rFont val="Times New Roman"/>
        <family val="1"/>
      </rPr>
      <t xml:space="preserve">[(20,19%)*1/12*100]</t>
    </r>
  </si>
  <si>
    <r>
      <rPr>
        <sz val="10"/>
        <rFont val="Times New Roman"/>
        <family val="1"/>
      </rPr>
      <t xml:space="preserve">Incidência do FGTS sobre o Aviso Prévio Indenizado </t>
    </r>
    <r>
      <rPr>
        <b val="true"/>
        <sz val="10"/>
        <color rgb="FFFF0000"/>
        <rFont val="Times New Roman"/>
        <family val="1"/>
      </rPr>
      <t xml:space="preserve">[(8,00% x 1,68%) x 100]</t>
    </r>
  </si>
  <si>
    <r>
      <rPr>
        <sz val="10"/>
        <rFont val="Times New Roman"/>
        <family val="1"/>
      </rPr>
      <t xml:space="preserve">Multa do FGTS e contribuição social sobre o Aviso Prévio Indenizado </t>
    </r>
    <r>
      <rPr>
        <b val="true"/>
        <sz val="10"/>
        <color rgb="FFFF0000"/>
        <rFont val="Times New Roman"/>
        <family val="1"/>
      </rPr>
      <t xml:space="preserve">[[(1,68%) x (40% + 10%) x 8,00%] x 100]</t>
    </r>
  </si>
  <si>
    <r>
      <rPr>
        <sz val="10"/>
        <rFont val="Times New Roman"/>
        <family val="1"/>
      </rPr>
      <t xml:space="preserve">Aviso Prévio Trabalhado </t>
    </r>
    <r>
      <rPr>
        <b val="true"/>
        <sz val="10"/>
        <color rgb="FFFF0000"/>
        <rFont val="Times New Roman"/>
        <family val="1"/>
      </rPr>
      <t xml:space="preserve">[(20,19%) x (7/30)/12] x 100]</t>
    </r>
  </si>
  <si>
    <r>
      <rPr>
        <sz val="10"/>
        <rFont val="Times New Roman"/>
        <family val="1"/>
      </rPr>
      <t xml:space="preserve">Incidência de GPS, FGTS e outras contribuições sobre Aviso Prévio Trabalhado </t>
    </r>
    <r>
      <rPr>
        <b val="true"/>
        <sz val="10"/>
        <color rgb="FFFF0000"/>
        <rFont val="Times New Roman"/>
        <family val="1"/>
      </rPr>
      <t xml:space="preserve">[36,80% x 0,39%) x 100]</t>
    </r>
  </si>
  <si>
    <t xml:space="preserve">PERCENTUAIS DA AUDIN (http://www.auditoria.mpu.mp.br/audin/encargos.php)</t>
  </si>
  <si>
    <t xml:space="preserve">Multa do FGTS e contribuição social sobre o Aviso Prévio Trabalhado</t>
  </si>
  <si>
    <t xml:space="preserve">TOTAL MÓDULO 3</t>
  </si>
  <si>
    <t xml:space="preserve">MÓDULO 4 – CUSTO DE REPOSIÇÃO DO PROFISSIONAL AUSENTE</t>
  </si>
  <si>
    <t xml:space="preserve">Submódulo 4.1 – Substituto nas Ausências Legais</t>
  </si>
  <si>
    <t xml:space="preserve">4.1</t>
  </si>
  <si>
    <t xml:space="preserve">Ausências Legais</t>
  </si>
  <si>
    <r>
      <rPr>
        <sz val="10"/>
        <rFont val="Times New Roman"/>
        <family val="1"/>
      </rPr>
      <t xml:space="preserve">Substituto na cobertura de Férias </t>
    </r>
    <r>
      <rPr>
        <b val="true"/>
        <sz val="10"/>
        <color rgb="FFFF0000"/>
        <rFont val="Times New Roman"/>
        <family val="1"/>
      </rPr>
      <t xml:space="preserve">[1/12*100]</t>
    </r>
  </si>
  <si>
    <r>
      <rPr>
        <sz val="10"/>
        <rFont val="Times New Roman"/>
        <family val="1"/>
      </rPr>
      <t xml:space="preserve">Substituto na cobertura de Ausências Legais </t>
    </r>
    <r>
      <rPr>
        <b val="true"/>
        <sz val="10"/>
        <color rgb="FFFF0000"/>
        <rFont val="Times New Roman"/>
        <family val="1"/>
      </rPr>
      <t xml:space="preserve">[8/30/12*100]</t>
    </r>
  </si>
  <si>
    <r>
      <rPr>
        <sz val="10"/>
        <rFont val="Times New Roman"/>
        <family val="1"/>
      </rPr>
      <t xml:space="preserve">Substituto na cobertura de Licença-Paternidade </t>
    </r>
    <r>
      <rPr>
        <b val="true"/>
        <sz val="10"/>
        <color rgb="FFFF0000"/>
        <rFont val="Times New Roman"/>
        <family val="1"/>
      </rPr>
      <t xml:space="preserve">[20/30/12*0,015*100]</t>
    </r>
  </si>
  <si>
    <r>
      <rPr>
        <sz val="10"/>
        <rFont val="Times New Roman"/>
        <family val="1"/>
      </rPr>
      <t xml:space="preserve">Substituto na cobertura de Ausência por acidente de trabalho </t>
    </r>
    <r>
      <rPr>
        <b val="true"/>
        <sz val="10"/>
        <color rgb="FFFF0000"/>
        <rFont val="Times New Roman"/>
        <family val="1"/>
      </rPr>
      <t xml:space="preserve">[15/30/12*0,86%*100]</t>
    </r>
  </si>
  <si>
    <r>
      <rPr>
        <sz val="10"/>
        <rFont val="Times New Roman"/>
        <family val="1"/>
      </rPr>
      <t xml:space="preserve">Substituto na cobertura de Afastamento Maternidade </t>
    </r>
    <r>
      <rPr>
        <b val="true"/>
        <sz val="10"/>
        <color rgb="FFFF0000"/>
        <rFont val="Times New Roman"/>
        <family val="1"/>
      </rPr>
      <t xml:space="preserve">[6/12) x 36,80% x 62,20% x 81,20% x [(1,86/31)/12]} x 100]</t>
    </r>
  </si>
  <si>
    <t xml:space="preserve">Substituto na cobertura de outras ausências (especificar)</t>
  </si>
  <si>
    <t xml:space="preserve">TOTAL DO SUBMÓDULO 4.1</t>
  </si>
  <si>
    <t xml:space="preserve">Submódulo 4.2 – Substituto na Intrajornada</t>
  </si>
  <si>
    <t xml:space="preserve">4.2</t>
  </si>
  <si>
    <t xml:space="preserve">Intrajornada</t>
  </si>
  <si>
    <r>
      <rPr>
        <sz val="10"/>
        <rFont val="Times New Roman"/>
        <family val="1"/>
      </rPr>
      <t xml:space="preserve">Substituto na cobertura de Intervalo para repouso ou alimentação </t>
    </r>
    <r>
      <rPr>
        <b val="true"/>
        <sz val="10"/>
        <color rgb="FFFF0000"/>
        <rFont val="Times New Roman"/>
        <family val="1"/>
      </rPr>
      <t xml:space="preserve">(Conforme CCT)</t>
    </r>
  </si>
  <si>
    <t xml:space="preserve">TOTAL DO SUBMÓDULO 4.2</t>
  </si>
  <si>
    <t xml:space="preserve">Quadro-Resumo do Módulo 4 – Custo de Reposição do Profissional Ausente</t>
  </si>
  <si>
    <t xml:space="preserve">Substituto nas Ausências Legais</t>
  </si>
  <si>
    <t xml:space="preserve">Substituto na Intrajornada</t>
  </si>
  <si>
    <t xml:space="preserve">TOTAL MÓDULO 4</t>
  </si>
  <si>
    <t xml:space="preserve">MÓDULO 5: INSUMOS DIVERSOS</t>
  </si>
  <si>
    <t xml:space="preserve">Insumos Diversos</t>
  </si>
  <si>
    <r>
      <rPr>
        <sz val="10"/>
        <rFont val="Times New Roman"/>
        <family val="1"/>
      </rPr>
      <t xml:space="preserve">Uniformes/EPI's </t>
    </r>
    <r>
      <rPr>
        <sz val="10"/>
        <color rgb="FFFF0000"/>
        <rFont val="Times New Roman"/>
        <family val="1"/>
      </rPr>
      <t xml:space="preserve">(Nos termos do Art. 44 § 3° da Lei 8.666/93)</t>
    </r>
  </si>
  <si>
    <r>
      <rPr>
        <sz val="10"/>
        <rFont val="Times New Roman"/>
        <family val="1"/>
      </rPr>
      <t xml:space="preserve">Materiais </t>
    </r>
    <r>
      <rPr>
        <sz val="10"/>
        <color rgb="FFFF0000"/>
        <rFont val="Times New Roman"/>
        <family val="1"/>
      </rPr>
      <t xml:space="preserve">(Nos termos do Art. 44 § 3° da Lei 8.666/93)</t>
    </r>
  </si>
  <si>
    <r>
      <rPr>
        <sz val="10"/>
        <color rgb="FF000000"/>
        <rFont val="Times New Roman"/>
        <family val="1"/>
      </rPr>
      <t xml:space="preserve">Depreciação de Equipamentos </t>
    </r>
    <r>
      <rPr>
        <sz val="10"/>
        <color rgb="FFFF0000"/>
        <rFont val="Times New Roman"/>
        <family val="1"/>
      </rPr>
      <t xml:space="preserve">(Nos termos do Art. 44 § 3° da Lei 8.666/93)</t>
    </r>
  </si>
  <si>
    <t xml:space="preserve">Equipamento pessoais</t>
  </si>
  <si>
    <t xml:space="preserve">TOTAL MÓDULO 5</t>
  </si>
  <si>
    <t xml:space="preserve">MÓDULO 6: CUSTOS INDIRETOS, TRIBUTOS E LUCRO</t>
  </si>
  <si>
    <t xml:space="preserve">Custos Indiretos, Tributos e Lucro</t>
  </si>
  <si>
    <t xml:space="preserve">Valor</t>
  </si>
  <si>
    <t xml:space="preserve">Custos Indiretos (PERCENTUAL MÁXIMO ESTABELECIDO PELA AUDIN = 6,62%) </t>
  </si>
  <si>
    <t xml:space="preserve">Lucro (PERCENTUAL MÁXIMO ESTABELECIDO PELA AUDIN = 7,20%) </t>
  </si>
  <si>
    <t xml:space="preserve">Tributos</t>
  </si>
  <si>
    <t xml:space="preserve">C.1 - Tributos Federais (exceto IRPJ e CSLL)</t>
  </si>
  <si>
    <t xml:space="preserve">PIS</t>
  </si>
  <si>
    <t xml:space="preserve">COFINS</t>
  </si>
  <si>
    <t xml:space="preserve">C.3 - Tributos Municipais</t>
  </si>
  <si>
    <t xml:space="preserve">ISS</t>
  </si>
  <si>
    <t xml:space="preserve">TOTAL</t>
  </si>
  <si>
    <t xml:space="preserve">2. QUADRO-RESUMO DO CUSTO POR EMPREGADO</t>
  </si>
  <si>
    <t xml:space="preserve">Mão de obra vinculada à execução contratual (valor por empregado)</t>
  </si>
  <si>
    <t xml:space="preserve">Valor Unitário (R$)</t>
  </si>
  <si>
    <t xml:space="preserve">Módulo 1 - Composição da Remuneração</t>
  </si>
  <si>
    <t xml:space="preserve">Módulo 2 – Encargos e Benefícios Anuais, Mensais e Diários</t>
  </si>
  <si>
    <t xml:space="preserve">Módulo 3 – Provisão para Rescisão</t>
  </si>
  <si>
    <t xml:space="preserve">Módulo 4 – Custo de Reposição do Profissional Ausente</t>
  </si>
  <si>
    <t xml:space="preserve">Módulo 5 – Insumos Diversos</t>
  </si>
  <si>
    <t xml:space="preserve">Subtotal  (A+B+C+D+E)</t>
  </si>
  <si>
    <t xml:space="preserve">Módulo 6 – Custos Indiretos e Lucro</t>
  </si>
  <si>
    <t xml:space="preserve">Módulo 6 – Tributos</t>
  </si>
  <si>
    <t xml:space="preserve">Valor Total por Empregado</t>
  </si>
  <si>
    <t xml:space="preserve">VALOR TOTAL MENSAL</t>
  </si>
  <si>
    <r>
      <rPr>
        <b val="true"/>
        <sz val="10"/>
        <rFont val="Times New Roman"/>
        <family val="1"/>
      </rPr>
      <t xml:space="preserve">OBSERVAÇÃO I: OS PERCENTUAIS, VALORES E BENEFÍCIOS PREVISTOS E NÃO PREVISTOS NESTA PLANILHA, PODERÃO DE ALTERADOS (INCLUSOS OU EXCLUSOS) MEDIANTE PREVISÃO LEGAL OU ACORDO E CONVENÇÃO COLETIVA QUE POR VENTURA VENHA A MODIFICAR O AQUI PREVISTO APÓS LICITAÇÃO E CONTRATAÇÃO CONFORME ARTIGO 65 DA </t>
    </r>
    <r>
      <rPr>
        <b val="true"/>
        <sz val="11"/>
        <color rgb="FF0000FF"/>
        <rFont val="Times New Roman"/>
        <family val="1"/>
      </rPr>
      <t xml:space="preserve">LEI 8.666/93</t>
    </r>
    <r>
      <rPr>
        <b val="true"/>
        <sz val="11"/>
        <color rgb="FF000000"/>
        <rFont val="Times New Roman"/>
        <family val="1"/>
      </rPr>
      <t xml:space="preserve"> E DO ARTIGO 12 DO </t>
    </r>
    <r>
      <rPr>
        <b val="true"/>
        <sz val="11"/>
        <color rgb="FF0000FF"/>
        <rFont val="Times New Roman"/>
        <family val="1"/>
      </rPr>
      <t xml:space="preserve">DECRETO Nº 9.507/2018</t>
    </r>
    <r>
      <rPr>
        <b val="true"/>
        <sz val="11"/>
        <color rgb="FF000000"/>
        <rFont val="Times New Roman"/>
        <family val="1"/>
      </rPr>
      <t xml:space="preserve">.</t>
    </r>
  </si>
  <si>
    <r>
      <rPr>
        <b val="true"/>
        <sz val="10"/>
        <rFont val="Times New Roman"/>
        <family val="1"/>
      </rPr>
      <t xml:space="preserve">OBSERVAÇÃO I: CONFORME ITEM 7.7 DO EDITAL, PARA FINS DE APRESENTAÇÃO DA PROPOSTA DE PREÇOS, É OBRIGATÓRIO O USO DA PLANILHA DE CUSTOS MODELO, A QUAL ESTÁ DISPONÍVEL NO SÍTIO DA PROCURADORIA DA REPÚBLICA NO ESTADO DE RORAIMA. LINK PARA DOWNLOAD DA PLANILHA DE CUSTOS:  </t>
    </r>
    <r>
      <rPr>
        <b val="true"/>
        <sz val="10"/>
        <color rgb="FF0000FF"/>
        <rFont val="Times New Roman"/>
        <family val="1"/>
      </rPr>
      <t xml:space="preserve">HTTP://WWW.MPF.MP.BR/RR/TRANSPARENCIA/LICITACOES/2019/PREGAO-ELETRONICO</t>
    </r>
    <r>
      <rPr>
        <b val="true"/>
        <sz val="10"/>
        <rFont val="Times New Roman"/>
        <family val="1"/>
      </rPr>
      <t xml:space="preserve"> . </t>
    </r>
  </si>
  <si>
    <t xml:space="preserve">OBSERVAÇÃO III: VALOR DO AUXÍLIO TRANSPORTE PÚBLICO EM BOA VISTA RORAIMA ATÉ A DATA DE 10 DE JUNHO DE 2019 É DE R$ 3,60 CONFORME DECRETO Nº 199/E, DE 28 DE DEZEMBRO DE 2017</t>
  </si>
  <si>
    <t xml:space="preserve">OBSERVAÇÃO IV: O PERCENTUAL MÁXIMO PERMITIDO PARA CUSTOS INDIRETOS (TAXA DE ADMINISTRAÇÃO) É 6,62% E PARA LUCRO 7,20%.</t>
  </si>
  <si>
    <t xml:space="preserve">Processo MPF/PR/RR Nº 1.32.000.000268/2019-09</t>
  </si>
  <si>
    <t xml:space="preserve">Pregão Eletrônico nº 0xx/2019</t>
  </si>
  <si>
    <t xml:space="preserve">Vigilância Noturna 12 x 36 Armada</t>
  </si>
  <si>
    <r>
      <rPr>
        <sz val="10"/>
        <rFont val="Times New Roman"/>
        <family val="1"/>
      </rPr>
      <t xml:space="preserve">Adicional Noturno </t>
    </r>
    <r>
      <rPr>
        <b val="true"/>
        <sz val="10"/>
        <color rgb="FFFF0000"/>
        <rFont val="Times New Roman"/>
        <family val="1"/>
      </rPr>
      <t xml:space="preserve">[(A+B)*58,33%*20%]</t>
    </r>
  </si>
  <si>
    <r>
      <rPr>
        <sz val="10"/>
        <rFont val="Times New Roman"/>
        <family val="1"/>
      </rPr>
      <t xml:space="preserve">Adicional de Hora Noturna Reduzida  </t>
    </r>
    <r>
      <rPr>
        <b val="true"/>
        <sz val="10"/>
        <color rgb="FFFF0000"/>
        <rFont val="Times New Roman"/>
        <family val="1"/>
      </rPr>
      <t xml:space="preserve">[(A+B)*8,33*1,20]</t>
    </r>
  </si>
  <si>
    <r>
      <rPr>
        <sz val="10"/>
        <rFont val="Times New Roman"/>
        <family val="1"/>
      </rPr>
      <t xml:space="preserve">Outros (especificar – INTRAJORNADA)  [=(1+0,2)*SOMA(</t>
    </r>
    <r>
      <rPr>
        <sz val="10"/>
        <color rgb="FF0000FF"/>
        <rFont val="Times New Roman"/>
        <family val="1"/>
      </rPr>
      <t xml:space="preserve">$S$28:$S$30</t>
    </r>
    <r>
      <rPr>
        <sz val="10"/>
        <rFont val="Times New Roman"/>
        <family val="1"/>
      </rPr>
      <t xml:space="preserve">)/180*15]</t>
    </r>
  </si>
  <si>
    <t xml:space="preserve">Vigilância Diurna 44h Armada</t>
  </si>
  <si>
    <t xml:space="preserve">Adicional Noturno </t>
  </si>
  <si>
    <r>
      <rPr>
        <sz val="10"/>
        <rFont val="Times New Roman"/>
        <family val="1"/>
      </rPr>
      <t xml:space="preserve">Transporte </t>
    </r>
    <r>
      <rPr>
        <sz val="10"/>
        <color rgb="FFFF0000"/>
        <rFont val="Times New Roman"/>
        <family val="1"/>
      </rPr>
      <t xml:space="preserve"> [(Valor da passagem*2*22 dias) - 6% sobre o salário]</t>
    </r>
  </si>
  <si>
    <r>
      <rPr>
        <sz val="10"/>
        <rFont val="Times New Roman"/>
        <family val="1"/>
      </rPr>
      <t xml:space="preserve">Auxílio-Refeição/Alimentação (Vales, cesta básica, etc.)</t>
    </r>
    <r>
      <rPr>
        <sz val="10"/>
        <color rgb="FFFF0000"/>
        <rFont val="Times New Roman"/>
        <family val="1"/>
      </rPr>
      <t xml:space="preserve">  [ (Valor diário*22 dias) – 20% PAT]</t>
    </r>
  </si>
  <si>
    <t xml:space="preserve">Outros (especificar – INTRAJORNADA)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</si>
</sst>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R$-416]\ #,##0.00;[RED]\-[$R$-416]\ #,##0.00"/>
    <numFmt numFmtId="166" formatCode="&quot; R$ &quot;* #,##0.00\ ;&quot; R$ &quot;* \(#,##0.00\);&quot; R$ &quot;* \-#\ ;@\ "/>
    <numFmt numFmtId="167" formatCode="0%"/>
    <numFmt numFmtId="168" formatCode="&quot;R$ &quot;#,##0.00\ ;[RED]&quot;(R$ &quot;#,##0.00\)"/>
    <numFmt numFmtId="169" formatCode="#,##0.00"/>
    <numFmt numFmtId="170" formatCode="&quot; R$ &quot;#,##0.00\ ;&quot; R$ (&quot;#,##0.00\);&quot; R$ -&quot;#\ ;@\ "/>
    <numFmt numFmtId="171" formatCode="&quot; R$&quot;* #,##0.00\ ;&quot;-R$&quot;* #,##0.00\ ;&quot; R$&quot;* \-#\ ;@\ "/>
    <numFmt numFmtId="172" formatCode="MM/DD/YY"/>
    <numFmt numFmtId="173" formatCode="00"/>
    <numFmt numFmtId="174" formatCode="0.00%"/>
    <numFmt numFmtId="175" formatCode="[$R$-416]\ #,##0.00;\-[$R$-416]\ #,##0.00"/>
    <numFmt numFmtId="176" formatCode="0.00"/>
  </numFmts>
  <fonts count="36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1"/>
      <color rgb="FF000000"/>
      <name val="Calibri"/>
      <family val="2"/>
    </font>
    <font>
      <b val="true"/>
      <i val="true"/>
      <sz val="16"/>
      <color rgb="FF000000"/>
      <name val="Calibri"/>
      <family val="2"/>
    </font>
    <font>
      <sz val="10"/>
      <name val="Arial"/>
      <family val="2"/>
    </font>
    <font>
      <b val="true"/>
      <sz val="9"/>
      <color rgb="FFFF0000"/>
      <name val="Calibri Light"/>
      <family val="2"/>
    </font>
    <font>
      <b val="true"/>
      <sz val="9"/>
      <color rgb="FF000000"/>
      <name val="Calibri Light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sz val="12"/>
      <name val="Arial"/>
      <family val="2"/>
    </font>
    <font>
      <b val="true"/>
      <sz val="10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b val="true"/>
      <sz val="11"/>
      <color rgb="FF000000"/>
      <name val="Calibri"/>
      <family val="2"/>
    </font>
    <font>
      <sz val="10"/>
      <color rgb="FF000000"/>
      <name val="Arial1"/>
      <family val="0"/>
    </font>
    <font>
      <b val="true"/>
      <sz val="14"/>
      <color rgb="FF000000"/>
      <name val="Calibri"/>
      <family val="2"/>
    </font>
    <font>
      <sz val="12"/>
      <color rgb="FF000000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2"/>
      <name val="Times New Roman"/>
      <family val="1"/>
    </font>
    <font>
      <b val="true"/>
      <sz val="11"/>
      <color rgb="FF0000FF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name val="Arial;Verdana"/>
      <family val="0"/>
    </font>
    <font>
      <b val="true"/>
      <sz val="11"/>
      <name val="Times New Roman"/>
      <family val="1"/>
    </font>
    <font>
      <b val="true"/>
      <sz val="10"/>
      <color rgb="FF0084D1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1"/>
      <color rgb="FF000000"/>
      <name val="Times New Roman"/>
      <family val="1"/>
    </font>
    <font>
      <sz val="10"/>
      <color rgb="FFFF0000"/>
      <name val="Calibri"/>
      <family val="2"/>
    </font>
    <font>
      <sz val="10"/>
      <color rgb="FFFF0000"/>
      <name val="Times New Roman"/>
      <family val="1"/>
    </font>
    <font>
      <sz val="10"/>
      <color rgb="FF0000FF"/>
      <name val="Times New Roman"/>
      <family val="1"/>
    </font>
    <font>
      <b val="true"/>
      <sz val="10"/>
      <color rgb="FFFF0000"/>
      <name val="Times New Roman;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 val="true"/>
      <sz val="11"/>
      <color rgb="FF0000FF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6E6E6"/>
        <bgColor rgb="FFDDDDDD"/>
      </patternFill>
    </fill>
    <fill>
      <patternFill patternType="solid">
        <fgColor rgb="FFFFFF00"/>
        <bgColor rgb="FFFFF200"/>
      </patternFill>
    </fill>
    <fill>
      <patternFill patternType="solid">
        <fgColor rgb="FFFF8080"/>
        <bgColor rgb="FFFF99CC"/>
      </patternFill>
    </fill>
    <fill>
      <patternFill patternType="solid">
        <fgColor rgb="FFDDDDDD"/>
        <bgColor rgb="FFE6E6E6"/>
      </patternFill>
    </fill>
    <fill>
      <patternFill patternType="solid">
        <fgColor rgb="FFFFFFFF"/>
        <bgColor rgb="FFE6E6E6"/>
      </patternFill>
    </fill>
    <fill>
      <patternFill patternType="solid">
        <fgColor rgb="FF00FF7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D320"/>
        <bgColor rgb="FFFFCC00"/>
      </patternFill>
    </fill>
    <fill>
      <patternFill patternType="solid">
        <fgColor rgb="FFFFCC00"/>
        <bgColor rgb="FFFFD320"/>
      </patternFill>
    </fill>
    <fill>
      <patternFill patternType="solid">
        <fgColor rgb="FFFFF200"/>
        <bgColor rgb="FFFFFF00"/>
      </patternFill>
    </fill>
    <fill>
      <patternFill patternType="solid">
        <fgColor rgb="FFB2B2B2"/>
        <bgColor rgb="FFCCCCCC"/>
      </patternFill>
    </fill>
    <fill>
      <patternFill patternType="solid">
        <fgColor rgb="FFC2E0AE"/>
        <bgColor rgb="FFCCCC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 style="hair">
        <color rgb="FF004586"/>
      </top>
      <bottom style="hair">
        <color rgb="FF004586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hair"/>
      <top style="medium"/>
      <bottom style="thin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/>
      <top style="thin"/>
      <bottom style="hair"/>
      <diagonal/>
    </border>
    <border diagonalUp="false" diagonalDown="false">
      <left style="medium"/>
      <right style="hair"/>
      <top style="medium"/>
      <bottom style="hair"/>
      <diagonal/>
    </border>
    <border diagonalUp="false" diagonalDown="false">
      <left style="medium"/>
      <right/>
      <top/>
      <bottom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16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6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  <xf numFmtId="166" fontId="6" fillId="0" borderId="0" applyFont="true" applyBorder="false" applyAlignment="false" applyProtection="false"/>
    <xf numFmtId="167" fontId="7" fillId="2" borderId="1" applyFont="true" applyBorder="true" applyAlignment="true" applyProtection="false">
      <alignment horizontal="center" vertical="top" textRotation="0" wrapText="true" indent="0" shrinkToFit="false"/>
    </xf>
    <xf numFmtId="168" fontId="8" fillId="3" borderId="1" applyFont="true" applyBorder="true" applyAlignment="true" applyProtection="false">
      <alignment horizontal="general" vertical="top" textRotation="0" wrapText="true" indent="0" shrinkToFit="false"/>
    </xf>
    <xf numFmtId="168" fontId="8" fillId="4" borderId="1" applyFont="true" applyBorder="true" applyAlignment="true" applyProtection="false">
      <alignment horizontal="general" vertical="top" textRotation="0" wrapText="true" indent="0" shrinkToFit="false"/>
    </xf>
  </cellStyleXfs>
  <cellXfs count="2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5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0" borderId="7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5" fillId="0" borderId="7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5" fillId="0" borderId="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0" fillId="0" borderId="1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0" fillId="0" borderId="1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6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6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1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9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1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2" fontId="11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6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73" fontId="11" fillId="6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9" fontId="22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3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0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3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2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11" fillId="6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9" fontId="11" fillId="10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9" fontId="10" fillId="6" borderId="2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9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5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2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0" fillId="1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6" borderId="27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9" fontId="10" fillId="6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9" fontId="10" fillId="6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1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3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0" fillId="6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1" fillId="6" borderId="2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1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1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3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0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0" fillId="0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9" borderId="2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0" fillId="9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9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1" fillId="5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75" fontId="27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10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5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1" fillId="6" borderId="10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11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6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31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6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2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6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6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5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3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1" fillId="11" borderId="2" xfId="0" applyFont="true" applyBorder="true" applyAlignment="true" applyProtection="true">
      <alignment horizontal="fill" vertical="center" textRotation="0" wrapText="true" indent="0" shrinkToFit="false"/>
      <protection locked="true" hidden="false"/>
    </xf>
    <xf numFmtId="169" fontId="11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1" fillId="11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1" fillId="1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5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2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1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1" fillId="1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22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11" fillId="6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6" fontId="11" fillId="6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5" fontId="13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9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esultado" xfId="20" builtinId="53" customBuiltin="true"/>
    <cellStyle name="Resultado2" xfId="21" builtinId="53" customBuiltin="true"/>
    <cellStyle name="Título" xfId="22" builtinId="53" customBuiltin="true"/>
    <cellStyle name="Título1" xfId="23" builtinId="53" customBuiltin="true"/>
    <cellStyle name="Moeda_Planilha de Custos Administração rosaria" xfId="24" builtinId="53" customBuiltin="true"/>
    <cellStyle name="Destaque_Vermelho_LimiteSLTI" xfId="25" builtinId="53" customBuiltin="true"/>
    <cellStyle name="Fundo_Amarelo" xfId="26" builtinId="53" customBuiltin="true"/>
    <cellStyle name="Fundo_Salmão" xfId="27" builtinId="53" customBuiltin="true"/>
  </cellStyles>
  <colors>
    <indexedColors>
      <rgbColor rgb="FF000000"/>
      <rgbColor rgb="FFFFFFFF"/>
      <rgbColor rgb="FFFF0000"/>
      <rgbColor rgb="FF00FF7F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6E6E6"/>
      <rgbColor rgb="FFC2E0AE"/>
      <rgbColor rgb="FF660066"/>
      <rgbColor rgb="FFFF8080"/>
      <rgbColor rgb="FF0084D1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320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hyperlink" Target="http://www.auditoria.mpu.mp.br/audin/encargos.php" TargetMode="External"/><Relationship Id="rId3" Type="http://schemas.openxmlformats.org/officeDocument/2006/relationships/hyperlink" Target="http://www.auditoria.mpu.mp.br/audin/encargos.php" TargetMode="External"/><Relationship Id="rId4" Type="http://schemas.openxmlformats.org/officeDocument/2006/relationships/hyperlink" Target="http://www.auditoria.mpu.mp.br/audin/encargos.php" TargetMode="External"/><Relationship Id="rId5" Type="http://schemas.openxmlformats.org/officeDocument/2006/relationships/hyperlink" Target="http://www.auditoria.mpu.mp.br/audin/encargos.php" TargetMode="External"/><Relationship Id="rId6" Type="http://schemas.openxmlformats.org/officeDocument/2006/relationships/hyperlink" Target="http://WWW.MPF.MP.BR/RR/TRANSPARENCIA/LICITACOES/2019/PREGAO-ELETRONICO" TargetMode="External"/><Relationship Id="rId7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hyperlink" Target="http://www.auditoria.mpu.mp.br/audin/encargos.php" TargetMode="External"/><Relationship Id="rId3" Type="http://schemas.openxmlformats.org/officeDocument/2006/relationships/hyperlink" Target="http://www.auditoria.mpu.mp.br/audin/encargos.php" TargetMode="External"/><Relationship Id="rId4" Type="http://schemas.openxmlformats.org/officeDocument/2006/relationships/hyperlink" Target="http://www.auditoria.mpu.mp.br/audin/encargos.php" TargetMode="External"/><Relationship Id="rId5" Type="http://schemas.openxmlformats.org/officeDocument/2006/relationships/hyperlink" Target="http://www.auditoria.mpu.mp.br/audin/encargos.php" TargetMode="External"/><Relationship Id="rId6" Type="http://schemas.openxmlformats.org/officeDocument/2006/relationships/hyperlink" Target="http://WWW.MPF.MP.BR/RR/TRANSPARENCIA/LICITACOES/2019/PREGAO-ELETRONICO" TargetMode="External"/><Relationship Id="rId7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hyperlink" Target="http://www.auditoria.mpu.mp.br/audin/encargos.php" TargetMode="External"/><Relationship Id="rId3" Type="http://schemas.openxmlformats.org/officeDocument/2006/relationships/hyperlink" Target="http://www.auditoria.mpu.mp.br/audin/encargos.php" TargetMode="External"/><Relationship Id="rId4" Type="http://schemas.openxmlformats.org/officeDocument/2006/relationships/hyperlink" Target="http://www.auditoria.mpu.mp.br/audin/encargos.php" TargetMode="External"/><Relationship Id="rId5" Type="http://schemas.openxmlformats.org/officeDocument/2006/relationships/hyperlink" Target="http://www.auditoria.mpu.mp.br/audin/encargos.php" TargetMode="External"/><Relationship Id="rId6" Type="http://schemas.openxmlformats.org/officeDocument/2006/relationships/hyperlink" Target="http://WWW.MPF.MP.BR/RR/TRANSPARENCIA/LICITACOES/2019/PREGAO-ELETRONICO" TargetMode="External"/><Relationship Id="rId7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6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G13" activeCellId="0" sqref="G13"/>
    </sheetView>
  </sheetViews>
  <sheetFormatPr defaultRowHeight="14.65" zeroHeight="false" outlineLevelRow="0" outlineLevelCol="0"/>
  <cols>
    <col collapsed="false" customWidth="true" hidden="false" outlineLevel="0" max="1" min="1" style="1" width="9.21"/>
    <col collapsed="false" customWidth="true" hidden="false" outlineLevel="0" max="2" min="2" style="1" width="44.93"/>
    <col collapsed="false" customWidth="true" hidden="false" outlineLevel="0" max="5" min="3" style="1" width="10.12"/>
    <col collapsed="false" customWidth="true" hidden="false" outlineLevel="0" max="6" min="6" style="1" width="8.44"/>
    <col collapsed="false" customWidth="true" hidden="false" outlineLevel="0" max="7" min="7" style="1" width="25.85"/>
    <col collapsed="false" customWidth="true" hidden="false" outlineLevel="0" max="8" min="8" style="1" width="23.51"/>
    <col collapsed="false" customWidth="true" hidden="false" outlineLevel="0" max="9" min="9" style="1" width="14.15"/>
    <col collapsed="false" customWidth="true" hidden="false" outlineLevel="0" max="10" min="10" style="1" width="14.01"/>
    <col collapsed="false" customWidth="true" hidden="false" outlineLevel="0" max="11" min="11" style="1" width="16.16"/>
    <col collapsed="false" customWidth="true" hidden="false" outlineLevel="0" max="12" min="12" style="1" width="12.11"/>
    <col collapsed="false" customWidth="true" hidden="false" outlineLevel="0" max="259" min="13" style="1" width="9.23"/>
    <col collapsed="false" customWidth="true" hidden="false" outlineLevel="0" max="260" min="260" style="1" width="9.81"/>
    <col collapsed="false" customWidth="true" hidden="false" outlineLevel="0" max="266" min="261" style="1" width="9.23"/>
    <col collapsed="false" customWidth="true" hidden="false" outlineLevel="0" max="267" min="267" style="1" width="10.09"/>
    <col collapsed="false" customWidth="true" hidden="false" outlineLevel="0" max="515" min="268" style="1" width="9.23"/>
    <col collapsed="false" customWidth="true" hidden="false" outlineLevel="0" max="516" min="516" style="1" width="9.81"/>
    <col collapsed="false" customWidth="true" hidden="false" outlineLevel="0" max="522" min="517" style="1" width="9.23"/>
    <col collapsed="false" customWidth="true" hidden="false" outlineLevel="0" max="523" min="523" style="1" width="10.09"/>
    <col collapsed="false" customWidth="true" hidden="false" outlineLevel="0" max="771" min="524" style="1" width="9.23"/>
    <col collapsed="false" customWidth="true" hidden="false" outlineLevel="0" max="772" min="772" style="1" width="9.81"/>
    <col collapsed="false" customWidth="true" hidden="false" outlineLevel="0" max="778" min="773" style="1" width="9.23"/>
    <col collapsed="false" customWidth="true" hidden="false" outlineLevel="0" max="779" min="779" style="1" width="10.09"/>
    <col collapsed="false" customWidth="true" hidden="false" outlineLevel="0" max="1025" min="780" style="1" width="9.23"/>
  </cols>
  <sheetData>
    <row r="1" s="3" customFormat="true" ht="14.6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="3" customFormat="true" ht="14.6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="3" customFormat="true" ht="14.65" hidden="false" customHeight="tru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5"/>
      <c r="J3" s="5"/>
      <c r="K3" s="5"/>
    </row>
    <row r="4" s="3" customFormat="true" ht="16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="3" customFormat="true" ht="28.5" hidden="false" customHeight="true" outlineLevel="0" collapsed="false">
      <c r="A5" s="6" t="s">
        <v>1</v>
      </c>
      <c r="B5" s="6"/>
      <c r="C5" s="6"/>
      <c r="D5" s="6"/>
      <c r="E5" s="6"/>
      <c r="F5" s="6"/>
      <c r="G5" s="6"/>
      <c r="H5" s="6"/>
      <c r="I5" s="7"/>
      <c r="J5" s="7"/>
      <c r="K5" s="7"/>
    </row>
    <row r="6" s="3" customFormat="true" ht="14.65" hidden="false" customHeight="false" outlineLevel="0" collapsed="false">
      <c r="A6" s="6"/>
      <c r="B6" s="6"/>
      <c r="C6" s="6"/>
      <c r="D6" s="6"/>
      <c r="E6" s="6"/>
      <c r="F6" s="6"/>
      <c r="G6" s="6"/>
      <c r="H6" s="6"/>
      <c r="I6" s="7"/>
      <c r="J6" s="7"/>
      <c r="K6" s="7"/>
    </row>
    <row r="7" s="3" customFormat="true" ht="14.65" hidden="false" customHeight="false" outlineLevel="0" collapsed="false">
      <c r="A7" s="6"/>
      <c r="B7" s="6"/>
      <c r="C7" s="6"/>
      <c r="D7" s="6"/>
      <c r="E7" s="6"/>
      <c r="F7" s="6"/>
      <c r="G7" s="6"/>
      <c r="H7" s="6"/>
      <c r="I7" s="7"/>
      <c r="J7" s="7"/>
      <c r="K7" s="7"/>
      <c r="L7" s="8"/>
    </row>
    <row r="8" s="3" customFormat="true" ht="14.65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7"/>
      <c r="J8" s="7"/>
      <c r="K8" s="7"/>
    </row>
    <row r="9" s="3" customFormat="true" ht="14.65" hidden="false" customHeight="false" outlineLevel="0" collapsed="false">
      <c r="A9" s="6"/>
      <c r="B9" s="6"/>
      <c r="C9" s="6"/>
      <c r="D9" s="6"/>
      <c r="E9" s="6"/>
      <c r="F9" s="6"/>
      <c r="G9" s="6"/>
      <c r="H9" s="6"/>
      <c r="I9" s="2"/>
      <c r="J9" s="2"/>
      <c r="K9" s="2"/>
    </row>
    <row r="10" s="3" customFormat="true" ht="14.65" hidden="false" customHeight="false" outlineLevel="0" collapsed="false">
      <c r="A10" s="6" t="s">
        <v>2</v>
      </c>
      <c r="B10" s="6"/>
      <c r="C10" s="6"/>
      <c r="D10" s="6"/>
      <c r="E10" s="6"/>
      <c r="F10" s="6"/>
      <c r="G10" s="6"/>
      <c r="H10" s="6"/>
      <c r="I10" s="4"/>
      <c r="J10" s="4"/>
      <c r="K10" s="4"/>
      <c r="L10" s="9"/>
    </row>
    <row r="11" s="3" customFormat="true" ht="48" hidden="false" customHeight="false" outlineLevel="0" collapsed="false">
      <c r="A11" s="10" t="s">
        <v>3</v>
      </c>
      <c r="B11" s="10" t="s">
        <v>4</v>
      </c>
      <c r="C11" s="11" t="s">
        <v>5</v>
      </c>
      <c r="D11" s="11" t="s">
        <v>6</v>
      </c>
      <c r="E11" s="10" t="s">
        <v>7</v>
      </c>
      <c r="F11" s="10" t="s">
        <v>8</v>
      </c>
      <c r="G11" s="10" t="s">
        <v>9</v>
      </c>
      <c r="H11" s="10" t="s">
        <v>10</v>
      </c>
      <c r="I11" s="12"/>
      <c r="J11" s="13"/>
      <c r="K11" s="13"/>
      <c r="L11" s="9"/>
    </row>
    <row r="12" s="3" customFormat="true" ht="48" hidden="false" customHeight="false" outlineLevel="0" collapsed="false">
      <c r="A12" s="14" t="n">
        <v>1</v>
      </c>
      <c r="B12" s="15" t="s">
        <v>11</v>
      </c>
      <c r="C12" s="16" t="n">
        <v>7408.92</v>
      </c>
      <c r="D12" s="16" t="n">
        <v>8049.8</v>
      </c>
      <c r="E12" s="17" t="n">
        <v>12</v>
      </c>
      <c r="F12" s="14" t="n">
        <v>2</v>
      </c>
      <c r="G12" s="18" t="n">
        <f aca="false">'12 x 36 DIURNO - ITEM 1'!O133</f>
        <v>0</v>
      </c>
      <c r="H12" s="19" t="n">
        <f aca="false">G12*E12</f>
        <v>0</v>
      </c>
      <c r="I12" s="12"/>
      <c r="J12" s="13"/>
      <c r="K12" s="13"/>
      <c r="L12" s="9"/>
    </row>
    <row r="13" s="3" customFormat="true" ht="48" hidden="false" customHeight="false" outlineLevel="0" collapsed="false">
      <c r="A13" s="14" t="n">
        <v>2</v>
      </c>
      <c r="B13" s="15" t="s">
        <v>12</v>
      </c>
      <c r="C13" s="16" t="n">
        <v>8792.52</v>
      </c>
      <c r="D13" s="16" t="n">
        <v>9554.01</v>
      </c>
      <c r="E13" s="17" t="n">
        <v>12</v>
      </c>
      <c r="F13" s="14" t="n">
        <v>3</v>
      </c>
      <c r="G13" s="18" t="n">
        <f aca="false">'12 x 36 NOTURNO - ITEM 2'!O133</f>
        <v>0</v>
      </c>
      <c r="H13" s="19" t="n">
        <f aca="false">G13*E13</f>
        <v>0</v>
      </c>
      <c r="I13" s="4"/>
      <c r="J13" s="13"/>
      <c r="K13" s="13"/>
    </row>
    <row r="14" s="3" customFormat="true" ht="36.75" hidden="false" customHeight="false" outlineLevel="0" collapsed="false">
      <c r="A14" s="14" t="n">
        <v>3</v>
      </c>
      <c r="B14" s="15" t="s">
        <v>13</v>
      </c>
      <c r="C14" s="16" t="n">
        <v>4100.86</v>
      </c>
      <c r="D14" s="16" t="n">
        <v>4500.66</v>
      </c>
      <c r="E14" s="17" t="n">
        <v>12</v>
      </c>
      <c r="F14" s="14" t="n">
        <v>3</v>
      </c>
      <c r="G14" s="18" t="n">
        <f aca="false">F14*'44H - ITEM 3'!O132</f>
        <v>0</v>
      </c>
      <c r="H14" s="19" t="n">
        <f aca="false">G14*E14</f>
        <v>0</v>
      </c>
      <c r="I14" s="2"/>
      <c r="J14" s="2"/>
      <c r="K14" s="2"/>
    </row>
    <row r="15" s="3" customFormat="true" ht="14.65" hidden="false" customHeight="false" outlineLevel="0" collapsed="false">
      <c r="A15" s="20" t="s">
        <v>14</v>
      </c>
      <c r="B15" s="20"/>
      <c r="C15" s="20"/>
      <c r="D15" s="20"/>
      <c r="E15" s="20"/>
      <c r="F15" s="20"/>
      <c r="G15" s="21"/>
      <c r="H15" s="22" t="n">
        <f aca="false">SUM(H12:H14)</f>
        <v>0</v>
      </c>
      <c r="I15" s="23"/>
      <c r="J15" s="23"/>
      <c r="K15" s="23"/>
    </row>
    <row r="16" s="3" customFormat="true" ht="14.65" hidden="false" customHeight="false" outlineLevel="0" collapsed="false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="3" customFormat="true" ht="14.6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="3" customFormat="true" ht="14.65" hidden="false" customHeight="true" outlineLevel="0" collapsed="false">
      <c r="A18" s="6" t="s">
        <v>15</v>
      </c>
      <c r="B18" s="6"/>
      <c r="C18" s="6"/>
      <c r="D18" s="6"/>
      <c r="E18" s="6"/>
      <c r="F18" s="6"/>
      <c r="G18" s="6"/>
      <c r="H18" s="6"/>
      <c r="I18" s="24"/>
      <c r="J18" s="24"/>
      <c r="K18" s="24"/>
    </row>
    <row r="19" s="3" customFormat="true" ht="14.65" hidden="false" customHeight="false" outlineLevel="0" collapsed="false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="3" customFormat="true" ht="14.65" hidden="false" customHeight="false" outlineLevel="0" collapsed="false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="3" customFormat="true" ht="25.5" hidden="false" customHeight="true" outlineLevel="0" collapsed="false">
      <c r="A21" s="6" t="s">
        <v>16</v>
      </c>
      <c r="B21" s="6"/>
      <c r="C21" s="6"/>
      <c r="D21" s="6"/>
      <c r="E21" s="6"/>
      <c r="F21" s="6"/>
      <c r="G21" s="6"/>
      <c r="H21" s="6"/>
      <c r="I21" s="7"/>
      <c r="J21" s="7"/>
      <c r="K21" s="7"/>
    </row>
    <row r="22" s="3" customFormat="true" ht="14.65" hidden="false" customHeight="false" outlineLevel="0" collapsed="false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="3" customFormat="true" ht="14.65" hidden="false" customHeight="false" outlineLevel="0" collapsed="false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="3" customFormat="true" ht="14.65" hidden="false" customHeight="false" outlineLevel="0" collapsed="false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="3" customFormat="true" ht="25.5" hidden="false" customHeight="true" outlineLevel="0" collapsed="false">
      <c r="A25" s="6" t="s">
        <v>17</v>
      </c>
      <c r="B25" s="6"/>
      <c r="C25" s="6"/>
      <c r="D25" s="6"/>
      <c r="E25" s="6"/>
      <c r="F25" s="6"/>
      <c r="G25" s="6"/>
      <c r="H25" s="6"/>
      <c r="I25" s="23"/>
      <c r="J25" s="23"/>
      <c r="K25" s="23"/>
    </row>
    <row r="26" s="3" customFormat="true" ht="14.65" hidden="false" customHeight="false" outlineLevel="0" collapsed="false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="3" customFormat="true" ht="14.65" hidden="false" customHeight="false" outlineLevel="0" collapsed="false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="3" customFormat="true" ht="14.65" hidden="false" customHeight="false" outlineLevel="0" collapsed="false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="3" customFormat="true" ht="14.6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="3" customFormat="true" ht="14.65" hidden="false" customHeight="true" outlineLevel="0" collapsed="false">
      <c r="A30" s="26" t="s">
        <v>18</v>
      </c>
      <c r="B30" s="26"/>
      <c r="C30" s="26"/>
      <c r="D30" s="26"/>
      <c r="E30" s="26"/>
      <c r="F30" s="26"/>
      <c r="G30" s="26"/>
      <c r="H30" s="26"/>
      <c r="I30" s="2"/>
      <c r="J30" s="2"/>
      <c r="K30" s="2"/>
    </row>
    <row r="31" s="3" customFormat="true" ht="14.65" hidden="false" customHeight="false" outlineLevel="0" collapsed="false">
      <c r="A31" s="26"/>
      <c r="B31" s="26"/>
      <c r="C31" s="26"/>
      <c r="D31" s="26"/>
      <c r="E31" s="26"/>
      <c r="F31" s="26"/>
      <c r="G31" s="27"/>
      <c r="H31" s="27"/>
      <c r="I31" s="2"/>
      <c r="J31" s="2"/>
      <c r="K31" s="2"/>
    </row>
    <row r="32" s="3" customFormat="true" ht="14.65" hidden="false" customHeight="true" outlineLevel="0" collapsed="false">
      <c r="A32" s="28" t="s">
        <v>19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="3" customFormat="true" ht="14.65" hidden="false" customHeight="true" outlineLevel="0" collapsed="false">
      <c r="A33" s="26" t="s">
        <v>20</v>
      </c>
      <c r="B33" s="26"/>
      <c r="C33" s="26"/>
      <c r="D33" s="26"/>
      <c r="E33" s="26"/>
      <c r="F33" s="26"/>
      <c r="G33" s="27"/>
      <c r="H33" s="27"/>
      <c r="I33" s="2"/>
      <c r="J33" s="2"/>
      <c r="K33" s="2"/>
    </row>
    <row r="34" s="3" customFormat="true" ht="14.65" hidden="false" customHeight="true" outlineLevel="0" collapsed="false">
      <c r="A34" s="28" t="s">
        <v>21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="3" customFormat="true" ht="14.65" hidden="false" customHeight="true" outlineLevel="0" collapsed="false">
      <c r="A35" s="28" t="s">
        <v>22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="3" customFormat="true" ht="14.65" hidden="false" customHeight="true" outlineLevel="0" collapsed="false">
      <c r="A36" s="28" t="s">
        <v>23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="3" customFormat="true" ht="14.65" hidden="false" customHeight="true" outlineLevel="0" collapsed="false">
      <c r="A37" s="28" t="s">
        <v>24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="3" customFormat="true" ht="14.65" hidden="false" customHeight="true" outlineLevel="0" collapsed="false">
      <c r="A38" s="28" t="s">
        <v>25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="3" customFormat="true" ht="14.65" hidden="false" customHeight="true" outlineLevel="0" collapsed="false">
      <c r="A39" s="28" t="s">
        <v>26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="3" customFormat="true" ht="14.65" hidden="false" customHeight="true" outlineLevel="0" collapsed="false">
      <c r="A40" s="28" t="s">
        <v>27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="3" customFormat="true" ht="14.65" hidden="false" customHeight="true" outlineLevel="0" collapsed="false">
      <c r="A41" s="28" t="s">
        <v>28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="3" customFormat="true" ht="14.65" hidden="false" customHeight="false" outlineLevel="0" collapsed="false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="3" customFormat="true" ht="14.65" hidden="false" customHeight="true" outlineLevel="0" collapsed="false">
      <c r="A43" s="28" t="s">
        <v>29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="3" customFormat="true" ht="14.65" hidden="false" customHeight="true" outlineLevel="0" collapsed="false">
      <c r="A44" s="28" t="s">
        <v>30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5" s="3" customFormat="true" ht="14.65" hidden="false" customHeight="true" outlineLevel="0" collapsed="false">
      <c r="A45" s="28" t="s">
        <v>31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="3" customFormat="true" ht="14.65" hidden="false" customHeight="true" outlineLevel="0" collapsed="false">
      <c r="A46" s="28" t="s">
        <v>32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s="3" customFormat="true" ht="14.65" hidden="false" customHeight="true" outlineLevel="0" collapsed="false">
      <c r="A47" s="28" t="s">
        <v>33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</row>
    <row r="48" s="3" customFormat="true" ht="14.65" hidden="false" customHeight="true" outlineLevel="0" collapsed="false">
      <c r="A48" s="28" t="s">
        <v>34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</row>
    <row r="49" s="3" customFormat="true" ht="14.65" hidden="false" customHeight="true" outlineLevel="0" collapsed="false">
      <c r="A49" s="28" t="s">
        <v>35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</row>
    <row r="50" s="3" customFormat="true" ht="14.65" hidden="false" customHeight="true" outlineLevel="0" collapsed="false">
      <c r="A50" s="28" t="s">
        <v>36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</row>
    <row r="51" s="3" customFormat="true" ht="14.65" hidden="false" customHeight="true" outlineLevel="0" collapsed="false">
      <c r="A51" s="28" t="s">
        <v>37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</row>
    <row r="52" s="3" customFormat="true" ht="14.65" hidden="false" customHeight="true" outlineLevel="0" collapsed="false">
      <c r="A52" s="29" t="s">
        <v>38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</row>
    <row r="53" s="3" customFormat="true" ht="14.65" hidden="false" customHeight="true" outlineLevel="0" collapsed="false">
      <c r="A53" s="29" t="s">
        <v>39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</row>
    <row r="54" s="3" customFormat="true" ht="14.65" hidden="false" customHeight="false" outlineLevel="0" collapsed="false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</row>
    <row r="55" s="3" customFormat="true" ht="14.65" hidden="false" customHeight="false" outlineLevel="0" collapsed="false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="3" customFormat="true" ht="14.65" hidden="false" customHeight="true" outlineLevel="0" collapsed="false">
      <c r="A56" s="28" t="s">
        <v>40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</row>
  </sheetData>
  <mergeCells count="32">
    <mergeCell ref="A3:H3"/>
    <mergeCell ref="A5:H10"/>
    <mergeCell ref="A15:F15"/>
    <mergeCell ref="A18:H18"/>
    <mergeCell ref="A21:H21"/>
    <mergeCell ref="A25:H25"/>
    <mergeCell ref="A30:H30"/>
    <mergeCell ref="A31:F31"/>
    <mergeCell ref="A32:K32"/>
    <mergeCell ref="A33:F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K50"/>
    <mergeCell ref="A51:K51"/>
    <mergeCell ref="A52:K52"/>
    <mergeCell ref="A53:K53"/>
    <mergeCell ref="A55:K55"/>
    <mergeCell ref="A56:K56"/>
  </mergeCells>
  <printOptions headings="false" gridLines="false" gridLinesSet="true" horizontalCentered="false" verticalCentered="false"/>
  <pageMargins left="0.7875" right="0.7875" top="1.575" bottom="1.1812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false" view="normal" topLeftCell="A10" colorId="22" zoomScale="100" zoomScaleNormal="100" zoomScalePageLayoutView="100" workbookViewId="0">
      <selection pane="topLeft" activeCell="B30" activeCellId="0" sqref="B30"/>
    </sheetView>
  </sheetViews>
  <sheetFormatPr defaultRowHeight="15.8" zeroHeight="false" outlineLevelRow="0" outlineLevelCol="0"/>
  <cols>
    <col collapsed="false" customWidth="true" hidden="false" outlineLevel="0" max="1" min="1" style="0" width="9.03"/>
    <col collapsed="false" customWidth="true" hidden="false" outlineLevel="0" max="2" min="2" style="0" width="57.13"/>
    <col collapsed="false" customWidth="true" hidden="false" outlineLevel="0" max="6" min="6" style="0" width="14.31"/>
    <col collapsed="false" customWidth="true" hidden="false" outlineLevel="0" max="7" min="7" style="0" width="12.98"/>
  </cols>
  <sheetData>
    <row r="1" customFormat="false" ht="15.8" hidden="false" customHeight="false" outlineLevel="0" collapsed="false">
      <c r="A1" s="30" t="s">
        <v>41</v>
      </c>
      <c r="B1" s="30"/>
      <c r="C1" s="30"/>
      <c r="D1" s="30"/>
      <c r="E1" s="30"/>
      <c r="F1" s="30"/>
      <c r="G1" s="30"/>
    </row>
    <row r="2" customFormat="false" ht="59.25" hidden="false" customHeight="false" outlineLevel="0" collapsed="false">
      <c r="A2" s="31" t="s">
        <v>42</v>
      </c>
      <c r="B2" s="32" t="s">
        <v>43</v>
      </c>
      <c r="C2" s="33" t="s">
        <v>44</v>
      </c>
      <c r="D2" s="32" t="s">
        <v>45</v>
      </c>
      <c r="E2" s="34" t="s">
        <v>46</v>
      </c>
      <c r="F2" s="35" t="s">
        <v>47</v>
      </c>
      <c r="G2" s="36" t="s">
        <v>48</v>
      </c>
    </row>
    <row r="3" customFormat="false" ht="15.8" hidden="false" customHeight="false" outlineLevel="0" collapsed="false">
      <c r="A3" s="37" t="n">
        <v>1</v>
      </c>
      <c r="B3" s="38" t="s">
        <v>49</v>
      </c>
      <c r="C3" s="39" t="n">
        <v>1</v>
      </c>
      <c r="D3" s="39" t="n">
        <v>60</v>
      </c>
      <c r="E3" s="40"/>
      <c r="F3" s="41"/>
      <c r="G3" s="42" t="n">
        <f aca="false">((F3/D3)-(F3/D3*E3))*C3</f>
        <v>0</v>
      </c>
    </row>
    <row r="4" customFormat="false" ht="36.75" hidden="false" customHeight="false" outlineLevel="0" collapsed="false">
      <c r="A4" s="37" t="n">
        <v>2</v>
      </c>
      <c r="B4" s="38" t="s">
        <v>50</v>
      </c>
      <c r="C4" s="39" t="n">
        <v>2</v>
      </c>
      <c r="D4" s="39" t="n">
        <v>12</v>
      </c>
      <c r="E4" s="40"/>
      <c r="F4" s="41"/>
      <c r="G4" s="42" t="n">
        <f aca="false">((F4/D4)-(F4/D4*E4))*C4</f>
        <v>0</v>
      </c>
    </row>
    <row r="5" customFormat="false" ht="15.8" hidden="false" customHeight="false" outlineLevel="0" collapsed="false">
      <c r="A5" s="37" t="n">
        <v>3</v>
      </c>
      <c r="B5" s="38" t="s">
        <v>51</v>
      </c>
      <c r="C5" s="39" t="n">
        <v>1</v>
      </c>
      <c r="D5" s="39" t="n">
        <v>60</v>
      </c>
      <c r="E5" s="40"/>
      <c r="F5" s="41"/>
      <c r="G5" s="42" t="n">
        <f aca="false">((F5/D5)-(F5/D5*E5))*C5</f>
        <v>0</v>
      </c>
    </row>
    <row r="6" customFormat="false" ht="15.8" hidden="false" customHeight="false" outlineLevel="0" collapsed="false">
      <c r="A6" s="37" t="n">
        <v>4</v>
      </c>
      <c r="B6" s="38" t="s">
        <v>52</v>
      </c>
      <c r="C6" s="39" t="n">
        <v>1</v>
      </c>
      <c r="D6" s="39" t="n">
        <v>60</v>
      </c>
      <c r="E6" s="40"/>
      <c r="F6" s="41"/>
      <c r="G6" s="42" t="n">
        <f aca="false">((F6/D6)-(F6/D6*E6))*C6</f>
        <v>0</v>
      </c>
    </row>
    <row r="7" customFormat="false" ht="15.8" hidden="false" customHeight="false" outlineLevel="0" collapsed="false">
      <c r="A7" s="37" t="n">
        <v>5</v>
      </c>
      <c r="B7" s="38" t="s">
        <v>53</v>
      </c>
      <c r="C7" s="39" t="n">
        <v>1</v>
      </c>
      <c r="D7" s="39" t="n">
        <v>60</v>
      </c>
      <c r="E7" s="40"/>
      <c r="F7" s="41"/>
      <c r="G7" s="42" t="n">
        <f aca="false">((F7/D7)-(F7/D7*E7))*C7</f>
        <v>0</v>
      </c>
    </row>
    <row r="8" customFormat="false" ht="15.8" hidden="false" customHeight="false" outlineLevel="0" collapsed="false">
      <c r="A8" s="43" t="n">
        <v>6</v>
      </c>
      <c r="B8" s="44" t="s">
        <v>54</v>
      </c>
      <c r="C8" s="45" t="n">
        <v>1</v>
      </c>
      <c r="D8" s="45" t="n">
        <v>60</v>
      </c>
      <c r="E8" s="46"/>
      <c r="F8" s="47"/>
      <c r="G8" s="48" t="n">
        <f aca="false">((F8/D8)-(F8/D8*E8))*C8</f>
        <v>0</v>
      </c>
    </row>
    <row r="9" customFormat="false" ht="15.8" hidden="false" customHeight="false" outlineLevel="0" collapsed="false">
      <c r="A9" s="37" t="n">
        <v>7</v>
      </c>
      <c r="B9" s="38" t="s">
        <v>55</v>
      </c>
      <c r="C9" s="39" t="n">
        <v>1</v>
      </c>
      <c r="D9" s="39" t="n">
        <v>60</v>
      </c>
      <c r="E9" s="40"/>
      <c r="F9" s="41"/>
      <c r="G9" s="42" t="n">
        <f aca="false">((F9/D9)-(F9/D9*E9))*C9</f>
        <v>0</v>
      </c>
    </row>
    <row r="10" customFormat="false" ht="15.8" hidden="false" customHeight="false" outlineLevel="0" collapsed="false">
      <c r="A10" s="37" t="n">
        <v>8</v>
      </c>
      <c r="B10" s="38" t="s">
        <v>56</v>
      </c>
      <c r="C10" s="39" t="n">
        <v>1</v>
      </c>
      <c r="D10" s="39" t="n">
        <v>12</v>
      </c>
      <c r="E10" s="40"/>
      <c r="F10" s="41"/>
      <c r="G10" s="42" t="n">
        <f aca="false">((F10/D10)-(F10/D10*E10))*C10</f>
        <v>0</v>
      </c>
    </row>
    <row r="11" customFormat="false" ht="15.8" hidden="false" customHeight="false" outlineLevel="0" collapsed="false">
      <c r="A11" s="37" t="n">
        <v>9</v>
      </c>
      <c r="B11" s="38" t="s">
        <v>57</v>
      </c>
      <c r="C11" s="39" t="n">
        <v>1</v>
      </c>
      <c r="D11" s="39" t="n">
        <v>12</v>
      </c>
      <c r="E11" s="40"/>
      <c r="F11" s="41"/>
      <c r="G11" s="42" t="n">
        <f aca="false">((F11/D11)-(F11/D11*E11))*C11</f>
        <v>0</v>
      </c>
    </row>
    <row r="12" customFormat="false" ht="29.1" hidden="false" customHeight="true" outlineLevel="0" collapsed="false">
      <c r="A12" s="37" t="n">
        <v>10</v>
      </c>
      <c r="B12" s="49" t="s">
        <v>58</v>
      </c>
      <c r="C12" s="39" t="n">
        <v>1</v>
      </c>
      <c r="D12" s="39" t="n">
        <v>60</v>
      </c>
      <c r="E12" s="40"/>
      <c r="F12" s="41"/>
      <c r="G12" s="42"/>
    </row>
    <row r="13" customFormat="false" ht="15.8" hidden="false" customHeight="false" outlineLevel="0" collapsed="false">
      <c r="A13" s="50" t="s">
        <v>59</v>
      </c>
      <c r="B13" s="50"/>
      <c r="C13" s="50"/>
      <c r="D13" s="50"/>
      <c r="E13" s="50"/>
      <c r="F13" s="50"/>
      <c r="G13" s="51" t="n">
        <f aca="false">SUM(G3:G11)</f>
        <v>0</v>
      </c>
    </row>
    <row r="14" customFormat="false" ht="15.8" hidden="false" customHeight="false" outlineLevel="0" collapsed="false">
      <c r="A14" s="52"/>
      <c r="B14" s="52"/>
      <c r="C14" s="52"/>
      <c r="D14" s="52"/>
      <c r="E14" s="52"/>
      <c r="F14" s="52"/>
      <c r="G14" s="52"/>
    </row>
    <row r="15" customFormat="false" ht="15.8" hidden="false" customHeight="false" outlineLevel="0" collapsed="false">
      <c r="A15" s="53" t="s">
        <v>60</v>
      </c>
      <c r="B15" s="53"/>
      <c r="C15" s="53"/>
      <c r="D15" s="53"/>
      <c r="E15" s="53"/>
      <c r="F15" s="53"/>
      <c r="G15" s="53"/>
    </row>
    <row r="16" customFormat="false" ht="59.25" hidden="false" customHeight="false" outlineLevel="0" collapsed="false">
      <c r="A16" s="31" t="s">
        <v>42</v>
      </c>
      <c r="B16" s="32" t="s">
        <v>43</v>
      </c>
      <c r="C16" s="33" t="s">
        <v>44</v>
      </c>
      <c r="D16" s="32" t="s">
        <v>45</v>
      </c>
      <c r="E16" s="34" t="s">
        <v>46</v>
      </c>
      <c r="F16" s="35" t="s">
        <v>47</v>
      </c>
      <c r="G16" s="36" t="s">
        <v>48</v>
      </c>
    </row>
    <row r="17" customFormat="false" ht="15.8" hidden="false" customHeight="false" outlineLevel="0" collapsed="false">
      <c r="A17" s="37" t="n">
        <v>1</v>
      </c>
      <c r="B17" s="38" t="s">
        <v>49</v>
      </c>
      <c r="C17" s="39" t="n">
        <v>1</v>
      </c>
      <c r="D17" s="39" t="n">
        <v>60</v>
      </c>
      <c r="E17" s="40"/>
      <c r="F17" s="41"/>
      <c r="G17" s="42" t="n">
        <f aca="false">((F17/D17)-(F17/D17*E17))*C17</f>
        <v>0</v>
      </c>
    </row>
    <row r="18" customFormat="false" ht="36.75" hidden="false" customHeight="false" outlineLevel="0" collapsed="false">
      <c r="A18" s="37" t="n">
        <v>2</v>
      </c>
      <c r="B18" s="38" t="s">
        <v>50</v>
      </c>
      <c r="C18" s="39" t="n">
        <v>2</v>
      </c>
      <c r="D18" s="39" t="n">
        <v>12</v>
      </c>
      <c r="E18" s="40"/>
      <c r="F18" s="41"/>
      <c r="G18" s="42" t="n">
        <f aca="false">((F18/D18)-(F18/D18*E18))*C18</f>
        <v>0</v>
      </c>
    </row>
    <row r="19" customFormat="false" ht="15.8" hidden="false" customHeight="false" outlineLevel="0" collapsed="false">
      <c r="A19" s="37" t="n">
        <v>3</v>
      </c>
      <c r="B19" s="38" t="s">
        <v>51</v>
      </c>
      <c r="C19" s="39" t="n">
        <v>1</v>
      </c>
      <c r="D19" s="39" t="n">
        <v>60</v>
      </c>
      <c r="E19" s="40"/>
      <c r="F19" s="41"/>
      <c r="G19" s="42" t="n">
        <f aca="false">((F19/D19)-(F19/D19*E19))*C19</f>
        <v>0</v>
      </c>
    </row>
    <row r="20" customFormat="false" ht="15.8" hidden="false" customHeight="false" outlineLevel="0" collapsed="false">
      <c r="A20" s="37" t="n">
        <v>4</v>
      </c>
      <c r="B20" s="38" t="s">
        <v>52</v>
      </c>
      <c r="C20" s="39" t="n">
        <v>1</v>
      </c>
      <c r="D20" s="39" t="n">
        <v>60</v>
      </c>
      <c r="E20" s="40"/>
      <c r="F20" s="41"/>
      <c r="G20" s="42" t="n">
        <f aca="false">((F20/D20)-(F20/D20*E20))*C20</f>
        <v>0</v>
      </c>
    </row>
    <row r="21" customFormat="false" ht="15.8" hidden="false" customHeight="false" outlineLevel="0" collapsed="false">
      <c r="A21" s="37" t="n">
        <v>5</v>
      </c>
      <c r="B21" s="38" t="s">
        <v>53</v>
      </c>
      <c r="C21" s="39" t="n">
        <v>1</v>
      </c>
      <c r="D21" s="39" t="n">
        <v>60</v>
      </c>
      <c r="E21" s="40"/>
      <c r="F21" s="41"/>
      <c r="G21" s="42" t="n">
        <f aca="false">((F21/D21)-(F21/D21*E21))*C21</f>
        <v>0</v>
      </c>
    </row>
    <row r="22" customFormat="false" ht="15.8" hidden="false" customHeight="false" outlineLevel="0" collapsed="false">
      <c r="A22" s="37" t="n">
        <v>6</v>
      </c>
      <c r="B22" s="38" t="s">
        <v>54</v>
      </c>
      <c r="C22" s="39" t="n">
        <v>1</v>
      </c>
      <c r="D22" s="39" t="n">
        <v>60</v>
      </c>
      <c r="E22" s="40"/>
      <c r="F22" s="41"/>
      <c r="G22" s="42" t="n">
        <f aca="false">((F22/D22)-(F22/D22*E22))*C22</f>
        <v>0</v>
      </c>
    </row>
    <row r="23" customFormat="false" ht="15.8" hidden="false" customHeight="false" outlineLevel="0" collapsed="false">
      <c r="A23" s="37" t="n">
        <v>7</v>
      </c>
      <c r="B23" s="38" t="s">
        <v>55</v>
      </c>
      <c r="C23" s="39" t="n">
        <v>1</v>
      </c>
      <c r="D23" s="39" t="n">
        <v>60</v>
      </c>
      <c r="E23" s="40"/>
      <c r="F23" s="41"/>
      <c r="G23" s="42" t="n">
        <f aca="false">((F23/D23)-(F23/D23*E23))*C23</f>
        <v>0</v>
      </c>
    </row>
    <row r="24" customFormat="false" ht="15.8" hidden="false" customHeight="false" outlineLevel="0" collapsed="false">
      <c r="A24" s="37" t="n">
        <v>8</v>
      </c>
      <c r="B24" s="38" t="s">
        <v>56</v>
      </c>
      <c r="C24" s="39" t="n">
        <v>1</v>
      </c>
      <c r="D24" s="39" t="n">
        <v>12</v>
      </c>
      <c r="E24" s="40"/>
      <c r="F24" s="41"/>
      <c r="G24" s="42" t="n">
        <f aca="false">((F24/D24)-(F24/D24*E24))*C24</f>
        <v>0</v>
      </c>
    </row>
    <row r="25" customFormat="false" ht="15.8" hidden="false" customHeight="false" outlineLevel="0" collapsed="false">
      <c r="A25" s="37" t="n">
        <v>9</v>
      </c>
      <c r="B25" s="38" t="s">
        <v>57</v>
      </c>
      <c r="C25" s="39" t="n">
        <v>1</v>
      </c>
      <c r="D25" s="39" t="n">
        <v>12</v>
      </c>
      <c r="E25" s="40"/>
      <c r="F25" s="41"/>
      <c r="G25" s="42" t="n">
        <f aca="false">((F25/D25)-(F25/D25*E25))*C25</f>
        <v>0</v>
      </c>
    </row>
    <row r="26" customFormat="false" ht="32.05" hidden="false" customHeight="true" outlineLevel="0" collapsed="false">
      <c r="A26" s="37" t="n">
        <v>10</v>
      </c>
      <c r="B26" s="49" t="s">
        <v>58</v>
      </c>
      <c r="C26" s="39" t="n">
        <v>1</v>
      </c>
      <c r="D26" s="39" t="n">
        <v>60</v>
      </c>
      <c r="E26" s="40"/>
      <c r="F26" s="41"/>
      <c r="G26" s="42"/>
    </row>
    <row r="27" customFormat="false" ht="15.8" hidden="false" customHeight="false" outlineLevel="0" collapsed="false">
      <c r="A27" s="50" t="s">
        <v>61</v>
      </c>
      <c r="B27" s="50"/>
      <c r="C27" s="50"/>
      <c r="D27" s="50"/>
      <c r="E27" s="50"/>
      <c r="F27" s="50"/>
      <c r="G27" s="51" t="n">
        <f aca="false">SUM(G17:G25)</f>
        <v>0</v>
      </c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A1:G1"/>
    <mergeCell ref="A13:F13"/>
    <mergeCell ref="A14:G14"/>
    <mergeCell ref="A15:G15"/>
    <mergeCell ref="A27:F2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5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&amp;C&amp;"Arial,Normal"&amp;10&amp;A</oddHeader>
    <oddFooter>&amp;C&amp;"Arial,Normal"&amp;10Página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showFormulas="false" showGridLines="tru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E4" activeCellId="0" sqref="E4"/>
    </sheetView>
  </sheetViews>
  <sheetFormatPr defaultRowHeight="12.8" zeroHeight="false" outlineLevelRow="0" outlineLevelCol="0"/>
  <cols>
    <col collapsed="false" customWidth="true" hidden="false" outlineLevel="0" max="1" min="1" style="0" width="7.64"/>
    <col collapsed="false" customWidth="true" hidden="false" outlineLevel="0" max="2" min="2" style="0" width="27.56"/>
    <col collapsed="false" customWidth="true" hidden="false" outlineLevel="0" max="3" min="3" style="0" width="10"/>
    <col collapsed="false" customWidth="true" hidden="false" outlineLevel="0" max="4" min="4" style="0" width="13.34"/>
    <col collapsed="false" customWidth="true" hidden="false" outlineLevel="0" max="5" min="5" style="0" width="14.59"/>
    <col collapsed="false" customWidth="true" hidden="false" outlineLevel="0" max="6" min="6" style="0" width="15.56"/>
  </cols>
  <sheetData>
    <row r="1" customFormat="false" ht="19.35" hidden="false" customHeight="false" outlineLevel="0" collapsed="false">
      <c r="A1" s="54" t="s">
        <v>62</v>
      </c>
      <c r="B1" s="54"/>
      <c r="C1" s="54"/>
      <c r="D1" s="54"/>
      <c r="E1" s="54"/>
      <c r="F1" s="54"/>
    </row>
    <row r="2" customFormat="false" ht="15.8" hidden="false" customHeight="false" outlineLevel="0" collapsed="false">
      <c r="A2" s="55" t="s">
        <v>42</v>
      </c>
      <c r="B2" s="56" t="s">
        <v>4</v>
      </c>
      <c r="C2" s="56" t="s">
        <v>63</v>
      </c>
      <c r="D2" s="57" t="s">
        <v>64</v>
      </c>
      <c r="E2" s="58" t="s">
        <v>47</v>
      </c>
      <c r="F2" s="59" t="s">
        <v>65</v>
      </c>
    </row>
    <row r="3" customFormat="false" ht="15.8" hidden="false" customHeight="false" outlineLevel="0" collapsed="false">
      <c r="A3" s="60" t="n">
        <v>1</v>
      </c>
      <c r="B3" s="61" t="s">
        <v>66</v>
      </c>
      <c r="C3" s="62" t="s">
        <v>67</v>
      </c>
      <c r="D3" s="39" t="n">
        <v>4</v>
      </c>
      <c r="E3" s="41" t="n">
        <v>0</v>
      </c>
      <c r="F3" s="63" t="n">
        <f aca="false">D3*E3</f>
        <v>0</v>
      </c>
    </row>
    <row r="4" customFormat="false" ht="15.8" hidden="false" customHeight="false" outlineLevel="0" collapsed="false">
      <c r="A4" s="60" t="n">
        <v>2</v>
      </c>
      <c r="B4" s="61" t="s">
        <v>68</v>
      </c>
      <c r="C4" s="62" t="s">
        <v>67</v>
      </c>
      <c r="D4" s="39" t="n">
        <v>4</v>
      </c>
      <c r="E4" s="41" t="n">
        <v>0</v>
      </c>
      <c r="F4" s="63" t="n">
        <f aca="false">D4*E4</f>
        <v>0</v>
      </c>
    </row>
    <row r="5" customFormat="false" ht="15.8" hidden="false" customHeight="false" outlineLevel="0" collapsed="false">
      <c r="A5" s="60" t="n">
        <v>3</v>
      </c>
      <c r="B5" s="49" t="s">
        <v>69</v>
      </c>
      <c r="C5" s="62" t="s">
        <v>67</v>
      </c>
      <c r="D5" s="39" t="n">
        <v>2</v>
      </c>
      <c r="E5" s="41" t="n">
        <v>0</v>
      </c>
      <c r="F5" s="63" t="n">
        <f aca="false">D5*E5</f>
        <v>0</v>
      </c>
    </row>
    <row r="6" customFormat="false" ht="15.8" hidden="false" customHeight="false" outlineLevel="0" collapsed="false">
      <c r="A6" s="60" t="n">
        <v>4</v>
      </c>
      <c r="B6" s="49" t="s">
        <v>70</v>
      </c>
      <c r="C6" s="62" t="s">
        <v>67</v>
      </c>
      <c r="D6" s="39" t="n">
        <v>2</v>
      </c>
      <c r="E6" s="41" t="n">
        <v>0</v>
      </c>
      <c r="F6" s="63" t="n">
        <f aca="false">D6*E6</f>
        <v>0</v>
      </c>
    </row>
    <row r="7" customFormat="false" ht="16.4" hidden="false" customHeight="false" outlineLevel="0" collapsed="false">
      <c r="A7" s="60" t="n">
        <v>5</v>
      </c>
      <c r="B7" s="61" t="s">
        <v>71</v>
      </c>
      <c r="C7" s="62" t="s">
        <v>67</v>
      </c>
      <c r="D7" s="39" t="n">
        <v>2</v>
      </c>
      <c r="E7" s="41" t="n">
        <v>0</v>
      </c>
      <c r="F7" s="63" t="n">
        <f aca="false">D7*E7</f>
        <v>0</v>
      </c>
    </row>
    <row r="8" customFormat="false" ht="29.25" hidden="false" customHeight="false" outlineLevel="0" collapsed="false">
      <c r="A8" s="60" t="n">
        <v>6</v>
      </c>
      <c r="B8" s="61" t="s">
        <v>72</v>
      </c>
      <c r="C8" s="62" t="s">
        <v>67</v>
      </c>
      <c r="D8" s="39" t="n">
        <v>2</v>
      </c>
      <c r="E8" s="41" t="n">
        <v>0</v>
      </c>
      <c r="F8" s="63" t="n">
        <f aca="false">D8*E8</f>
        <v>0</v>
      </c>
    </row>
    <row r="9" customFormat="false" ht="29.25" hidden="false" customHeight="false" outlineLevel="0" collapsed="false">
      <c r="A9" s="60" t="n">
        <v>7</v>
      </c>
      <c r="B9" s="61" t="s">
        <v>73</v>
      </c>
      <c r="C9" s="62" t="s">
        <v>67</v>
      </c>
      <c r="D9" s="39" t="n">
        <v>2</v>
      </c>
      <c r="E9" s="41" t="n">
        <v>0</v>
      </c>
      <c r="F9" s="63" t="n">
        <f aca="false">D9*E9</f>
        <v>0</v>
      </c>
    </row>
    <row r="10" customFormat="false" ht="15.8" hidden="false" customHeight="false" outlineLevel="0" collapsed="false">
      <c r="A10" s="60" t="n">
        <v>8</v>
      </c>
      <c r="B10" s="61" t="s">
        <v>74</v>
      </c>
      <c r="C10" s="62" t="s">
        <v>67</v>
      </c>
      <c r="D10" s="39" t="n">
        <v>1</v>
      </c>
      <c r="E10" s="41" t="n">
        <v>0</v>
      </c>
      <c r="F10" s="63" t="n">
        <f aca="false">D10*E10</f>
        <v>0</v>
      </c>
    </row>
    <row r="11" customFormat="false" ht="15.8" hidden="false" customHeight="false" outlineLevel="0" collapsed="false">
      <c r="A11" s="60" t="n">
        <v>9</v>
      </c>
      <c r="B11" s="61" t="s">
        <v>75</v>
      </c>
      <c r="C11" s="62" t="s">
        <v>67</v>
      </c>
      <c r="D11" s="39" t="n">
        <v>1</v>
      </c>
      <c r="E11" s="41" t="n">
        <v>0</v>
      </c>
      <c r="F11" s="63" t="n">
        <f aca="false">D11*E11</f>
        <v>0</v>
      </c>
    </row>
    <row r="12" customFormat="false" ht="15.8" hidden="false" customHeight="false" outlineLevel="0" collapsed="false">
      <c r="A12" s="60" t="n">
        <v>10</v>
      </c>
      <c r="B12" s="61" t="s">
        <v>76</v>
      </c>
      <c r="C12" s="62" t="s">
        <v>77</v>
      </c>
      <c r="D12" s="39" t="n">
        <v>1</v>
      </c>
      <c r="E12" s="41" t="n">
        <v>0</v>
      </c>
      <c r="F12" s="63" t="n">
        <f aca="false">D12*E12</f>
        <v>0</v>
      </c>
    </row>
    <row r="13" customFormat="false" ht="15.8" hidden="false" customHeight="false" outlineLevel="0" collapsed="false">
      <c r="A13" s="64" t="s">
        <v>78</v>
      </c>
      <c r="B13" s="64"/>
      <c r="C13" s="64"/>
      <c r="D13" s="64"/>
      <c r="E13" s="64"/>
      <c r="F13" s="65" t="n">
        <f aca="false">SUM(F3:F12)</f>
        <v>0</v>
      </c>
    </row>
    <row r="14" customFormat="false" ht="15.8" hidden="false" customHeight="false" outlineLevel="0" collapsed="false">
      <c r="A14" s="66" t="s">
        <v>79</v>
      </c>
      <c r="B14" s="66"/>
      <c r="C14" s="66"/>
      <c r="D14" s="66"/>
      <c r="E14" s="66"/>
      <c r="F14" s="67" t="n">
        <f aca="false">F13/12</f>
        <v>0</v>
      </c>
    </row>
    <row r="15" customFormat="false" ht="15.8" hidden="false" customHeight="false" outlineLevel="0" collapsed="false">
      <c r="A15" s="68"/>
      <c r="B15" s="68"/>
      <c r="C15" s="68"/>
      <c r="D15" s="68"/>
      <c r="E15" s="68"/>
      <c r="F15" s="68"/>
    </row>
    <row r="16" customFormat="false" ht="15.8" hidden="false" customHeight="false" outlineLevel="0" collapsed="false">
      <c r="A16" s="69" t="s">
        <v>80</v>
      </c>
      <c r="B16" s="69"/>
      <c r="C16" s="69"/>
      <c r="D16" s="69"/>
      <c r="E16" s="69"/>
      <c r="F16" s="69"/>
    </row>
    <row r="17" customFormat="false" ht="15.8" hidden="false" customHeight="false" outlineLevel="0" collapsed="false">
      <c r="A17" s="70" t="s">
        <v>42</v>
      </c>
      <c r="B17" s="71" t="s">
        <v>4</v>
      </c>
      <c r="C17" s="71" t="s">
        <v>63</v>
      </c>
      <c r="D17" s="72" t="s">
        <v>64</v>
      </c>
      <c r="E17" s="73" t="s">
        <v>47</v>
      </c>
      <c r="F17" s="74" t="s">
        <v>65</v>
      </c>
    </row>
    <row r="18" customFormat="false" ht="15.8" hidden="false" customHeight="false" outlineLevel="0" collapsed="false">
      <c r="A18" s="60" t="n">
        <v>1</v>
      </c>
      <c r="B18" s="61" t="s">
        <v>81</v>
      </c>
      <c r="C18" s="62" t="s">
        <v>67</v>
      </c>
      <c r="D18" s="39" t="n">
        <v>2</v>
      </c>
      <c r="E18" s="41" t="n">
        <v>0</v>
      </c>
      <c r="F18" s="63" t="n">
        <f aca="false">D18*E18</f>
        <v>0</v>
      </c>
    </row>
    <row r="19" customFormat="false" ht="15.8" hidden="false" customHeight="false" outlineLevel="0" collapsed="false">
      <c r="A19" s="64" t="s">
        <v>82</v>
      </c>
      <c r="B19" s="64"/>
      <c r="C19" s="64"/>
      <c r="D19" s="64"/>
      <c r="E19" s="64"/>
      <c r="F19" s="65" t="n">
        <f aca="false">SUM(F18:F18)</f>
        <v>0</v>
      </c>
    </row>
    <row r="20" customFormat="false" ht="15.8" hidden="false" customHeight="false" outlineLevel="0" collapsed="false">
      <c r="A20" s="66" t="s">
        <v>83</v>
      </c>
      <c r="B20" s="66"/>
      <c r="C20" s="66"/>
      <c r="D20" s="66"/>
      <c r="E20" s="66"/>
      <c r="F20" s="67" t="n">
        <f aca="false">F19/12</f>
        <v>0</v>
      </c>
    </row>
  </sheetData>
  <mergeCells count="7">
    <mergeCell ref="A1:F1"/>
    <mergeCell ref="A13:E13"/>
    <mergeCell ref="A14:E14"/>
    <mergeCell ref="A15:F15"/>
    <mergeCell ref="A16:F16"/>
    <mergeCell ref="A19:E19"/>
    <mergeCell ref="A20:E2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5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&amp;C&amp;"Arial,Normal"&amp;10&amp;A</oddHeader>
    <oddFooter>&amp;C&amp;"Arial,Normal"&amp;10Página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38"/>
  <sheetViews>
    <sheetView showFormulas="false" showGridLines="true" showRowColHeaders="true" showZeros="true" rightToLeft="false" tabSelected="false" showOutlineSymbols="true" defaultGridColor="false" view="normal" topLeftCell="A112" colorId="22" zoomScale="100" zoomScaleNormal="100" zoomScalePageLayoutView="100" workbookViewId="0">
      <selection pane="topLeft" activeCell="B124" activeCellId="0" sqref="B124"/>
    </sheetView>
  </sheetViews>
  <sheetFormatPr defaultRowHeight="12.8" zeroHeight="false" outlineLevelRow="0" outlineLevelCol="0"/>
  <cols>
    <col collapsed="false" customWidth="true" hidden="false" outlineLevel="0" max="1" min="1" style="0" width="3.9"/>
    <col collapsed="false" customWidth="true" hidden="false" outlineLevel="0" max="2" min="2" style="0" width="7.49"/>
    <col collapsed="false" customWidth="true" hidden="false" outlineLevel="0" max="3" min="3" style="0" width="4.81"/>
    <col collapsed="false" customWidth="true" hidden="false" outlineLevel="0" max="4" min="4" style="0" width="4.67"/>
    <col collapsed="false" customWidth="true" hidden="false" outlineLevel="0" max="5" min="5" style="0" width="8.35"/>
    <col collapsed="false" customWidth="true" hidden="false" outlineLevel="0" max="6" min="6" style="0" width="3.25"/>
    <col collapsed="false" customWidth="true" hidden="false" outlineLevel="0" max="8" min="7" style="0" width="4.75"/>
    <col collapsed="false" customWidth="true" hidden="false" outlineLevel="0" max="9" min="9" style="0" width="1.31"/>
    <col collapsed="false" customWidth="true" hidden="false" outlineLevel="0" max="11" min="10" style="0" width="4.75"/>
    <col collapsed="false" customWidth="true" hidden="false" outlineLevel="0" max="12" min="12" style="0" width="10.53"/>
    <col collapsed="false" customWidth="true" hidden="false" outlineLevel="0" max="13" min="13" style="0" width="30.04"/>
    <col collapsed="false" customWidth="true" hidden="false" outlineLevel="0" max="14" min="14" style="0" width="2.14"/>
    <col collapsed="false" customWidth="true" hidden="false" outlineLevel="0" max="15" min="15" style="0" width="7.05"/>
    <col collapsed="false" customWidth="true" hidden="false" outlineLevel="0" max="16" min="16" style="0" width="1.73"/>
    <col collapsed="false" customWidth="true" hidden="false" outlineLevel="0" max="17" min="17" style="0" width="3.28"/>
    <col collapsed="false" customWidth="true" hidden="false" outlineLevel="0" max="18" min="18" style="0" width="2.14"/>
    <col collapsed="false" customWidth="true" hidden="false" outlineLevel="0" max="19" min="19" style="0" width="6.07"/>
    <col collapsed="false" customWidth="true" hidden="false" outlineLevel="0" max="20" min="20" style="0" width="9.2"/>
    <col collapsed="false" customWidth="true" hidden="false" outlineLevel="0" max="21" min="21" style="0" width="13.82"/>
    <col collapsed="false" customWidth="true" hidden="false" outlineLevel="0" max="22" min="22" style="0" width="19.67"/>
    <col collapsed="false" customWidth="true" hidden="false" outlineLevel="0" max="23" min="23" style="0" width="10.28"/>
    <col collapsed="false" customWidth="true" hidden="true" outlineLevel="0" max="25" min="24" style="0" width="11.57"/>
    <col collapsed="false" customWidth="true" hidden="false" outlineLevel="0" max="26" min="26" style="0" width="2.77"/>
    <col collapsed="false" customWidth="true" hidden="false" outlineLevel="0" max="28" min="27" style="0" width="4.75"/>
    <col collapsed="false" customWidth="true" hidden="false" outlineLevel="0" max="29" min="29" style="0" width="0.57"/>
    <col collapsed="false" customWidth="true" hidden="true" outlineLevel="0" max="31" min="30" style="0" width="11.57"/>
    <col collapsed="false" customWidth="true" hidden="false" outlineLevel="0" max="33" min="32" style="0" width="4.75"/>
    <col collapsed="false" customWidth="true" hidden="false" outlineLevel="0" max="34" min="34" style="0" width="0.86"/>
    <col collapsed="false" customWidth="true" hidden="true" outlineLevel="0" max="35" min="35" style="0" width="11.57"/>
    <col collapsed="false" customWidth="true" hidden="false" outlineLevel="0" max="36" min="36" style="0" width="1.16"/>
    <col collapsed="false" customWidth="true" hidden="true" outlineLevel="0" max="40" min="37" style="0" width="11.57"/>
    <col collapsed="false" customWidth="true" hidden="false" outlineLevel="0" max="45" min="41" style="0" width="9.23"/>
    <col collapsed="false" customWidth="false" hidden="false" outlineLevel="0" max="46" min="46" style="0" width="11.4"/>
    <col collapsed="false" customWidth="true" hidden="false" outlineLevel="0" max="1025" min="47" style="0" width="9.23"/>
  </cols>
  <sheetData>
    <row r="1" s="76" customFormat="true" ht="18" hidden="false" customHeight="true" outlineLevel="0" collapsed="false">
      <c r="A1" s="75" t="s">
        <v>84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V1" s="77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MB1" s="0"/>
      <c r="AMC1" s="0"/>
      <c r="AMD1" s="0"/>
      <c r="AME1" s="0"/>
      <c r="AMF1" s="0"/>
      <c r="AMG1" s="0"/>
      <c r="AMH1" s="0"/>
      <c r="AMI1" s="0"/>
      <c r="AMJ1" s="0"/>
    </row>
    <row r="2" s="76" customFormat="true" ht="12.75" hidden="false" customHeight="true" outlineLevel="0" collapsed="false">
      <c r="A2" s="79"/>
      <c r="B2" s="80" t="str">
        <f aca="false">'12 x 36 NOTURNO - ITEM 2'!B2</f>
        <v>Processo MPF/PR/RR Nº 1.32.000.000268/2019-09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1"/>
      <c r="N2" s="81"/>
      <c r="O2" s="81"/>
      <c r="P2" s="81"/>
      <c r="Q2" s="81"/>
      <c r="R2" s="81"/>
      <c r="S2" s="81"/>
      <c r="T2" s="81"/>
      <c r="V2" s="77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MB2" s="0"/>
      <c r="AMC2" s="0"/>
      <c r="AMD2" s="0"/>
      <c r="AME2" s="0"/>
      <c r="AMF2" s="0"/>
      <c r="AMG2" s="0"/>
      <c r="AMH2" s="0"/>
      <c r="AMI2" s="0"/>
      <c r="AMJ2" s="0"/>
    </row>
    <row r="3" s="76" customFormat="true" ht="12" hidden="false" customHeight="true" outlineLevel="0" collapsed="false">
      <c r="A3" s="79"/>
      <c r="B3" s="80" t="str">
        <f aca="false">'12 x 36 NOTURNO - ITEM 2'!B3</f>
        <v>Pregão Eletrônico nº 0xx/2019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2"/>
      <c r="N3" s="82"/>
      <c r="O3" s="82"/>
      <c r="P3" s="82"/>
      <c r="Q3" s="82"/>
      <c r="R3" s="82"/>
      <c r="S3" s="82"/>
      <c r="T3" s="82"/>
      <c r="V3" s="83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MB3" s="0"/>
      <c r="AMC3" s="0"/>
      <c r="AMD3" s="0"/>
      <c r="AME3" s="0"/>
      <c r="AMF3" s="0"/>
      <c r="AMG3" s="0"/>
      <c r="AMH3" s="0"/>
      <c r="AMI3" s="0"/>
      <c r="AMJ3" s="0"/>
    </row>
    <row r="4" s="76" customFormat="true" ht="36" hidden="false" customHeight="true" outlineLevel="0" collapsed="false">
      <c r="A4" s="84" t="s">
        <v>85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MB4" s="0"/>
      <c r="AMC4" s="0"/>
      <c r="AMD4" s="0"/>
      <c r="AME4" s="0"/>
      <c r="AMF4" s="0"/>
      <c r="AMG4" s="0"/>
      <c r="AMH4" s="0"/>
      <c r="AMI4" s="0"/>
      <c r="AMJ4" s="0"/>
    </row>
    <row r="5" s="76" customFormat="true" ht="21.75" hidden="false" customHeight="true" outlineLevel="0" collapsed="false">
      <c r="A5" s="80" t="s">
        <v>86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MB5" s="0"/>
      <c r="AMC5" s="0"/>
      <c r="AMD5" s="0"/>
      <c r="AME5" s="0"/>
      <c r="AMF5" s="0"/>
      <c r="AMG5" s="0"/>
      <c r="AMH5" s="0"/>
      <c r="AMI5" s="0"/>
      <c r="AMJ5" s="0"/>
    </row>
    <row r="6" s="76" customFormat="true" ht="9.95" hidden="false" customHeight="true" outlineLevel="0" collapsed="false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MB6" s="0"/>
      <c r="AMC6" s="0"/>
      <c r="AMD6" s="0"/>
      <c r="AME6" s="0"/>
      <c r="AMF6" s="0"/>
      <c r="AMG6" s="0"/>
      <c r="AMH6" s="0"/>
      <c r="AMI6" s="0"/>
      <c r="AMJ6" s="0"/>
    </row>
    <row r="7" s="76" customFormat="true" ht="18" hidden="false" customHeight="true" outlineLevel="0" collapsed="false">
      <c r="A7" s="86" t="s">
        <v>87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MB7" s="0"/>
      <c r="AMC7" s="0"/>
      <c r="AMD7" s="0"/>
      <c r="AME7" s="0"/>
      <c r="AMF7" s="0"/>
      <c r="AMG7" s="0"/>
      <c r="AMH7" s="0"/>
      <c r="AMI7" s="0"/>
      <c r="AMJ7" s="0"/>
    </row>
    <row r="8" s="76" customFormat="true" ht="12.95" hidden="false" customHeight="true" outlineLevel="0" collapsed="false">
      <c r="A8" s="87" t="s">
        <v>88</v>
      </c>
      <c r="B8" s="88" t="s">
        <v>89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9"/>
      <c r="P8" s="89"/>
      <c r="Q8" s="89"/>
      <c r="R8" s="89"/>
      <c r="S8" s="89"/>
      <c r="T8" s="89"/>
      <c r="U8" s="90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90"/>
      <c r="AK8" s="90"/>
      <c r="AL8" s="90"/>
      <c r="AM8" s="90"/>
      <c r="AMB8" s="0"/>
      <c r="AMC8" s="0"/>
      <c r="AMD8" s="0"/>
      <c r="AME8" s="0"/>
      <c r="AMF8" s="0"/>
      <c r="AMG8" s="0"/>
      <c r="AMH8" s="0"/>
      <c r="AMI8" s="0"/>
      <c r="AMJ8" s="0"/>
    </row>
    <row r="9" s="76" customFormat="true" ht="12.95" hidden="false" customHeight="true" outlineLevel="0" collapsed="false">
      <c r="A9" s="87" t="s">
        <v>90</v>
      </c>
      <c r="B9" s="88" t="s">
        <v>91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 t="s">
        <v>92</v>
      </c>
      <c r="O9" s="82" t="s">
        <v>93</v>
      </c>
      <c r="P9" s="82"/>
      <c r="Q9" s="82"/>
      <c r="R9" s="82"/>
      <c r="S9" s="82"/>
      <c r="T9" s="82"/>
      <c r="U9" s="90"/>
      <c r="V9" s="78"/>
      <c r="W9" s="78"/>
      <c r="X9" s="78"/>
      <c r="Y9" s="78"/>
      <c r="Z9" s="78"/>
      <c r="AA9" s="79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MB9" s="0"/>
      <c r="AMC9" s="0"/>
      <c r="AMD9" s="0"/>
      <c r="AME9" s="0"/>
      <c r="AMF9" s="0"/>
      <c r="AMG9" s="0"/>
      <c r="AMH9" s="0"/>
      <c r="AMI9" s="0"/>
      <c r="AMJ9" s="0"/>
    </row>
    <row r="10" s="76" customFormat="true" ht="12.75" hidden="false" customHeight="true" outlineLevel="0" collapsed="false">
      <c r="A10" s="87" t="s">
        <v>94</v>
      </c>
      <c r="B10" s="88" t="s">
        <v>95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 t="s">
        <v>96</v>
      </c>
      <c r="O10" s="91"/>
      <c r="P10" s="91"/>
      <c r="Q10" s="91"/>
      <c r="R10" s="91"/>
      <c r="S10" s="91"/>
      <c r="T10" s="91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MB10" s="0"/>
      <c r="AMC10" s="0"/>
      <c r="AMD10" s="0"/>
      <c r="AME10" s="0"/>
      <c r="AMF10" s="0"/>
      <c r="AMG10" s="0"/>
      <c r="AMH10" s="0"/>
      <c r="AMI10" s="0"/>
      <c r="AMJ10" s="0"/>
    </row>
    <row r="11" s="76" customFormat="true" ht="12.95" hidden="false" customHeight="true" outlineLevel="0" collapsed="false">
      <c r="A11" s="87" t="s">
        <v>97</v>
      </c>
      <c r="B11" s="88" t="s">
        <v>98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 t="s">
        <v>96</v>
      </c>
      <c r="O11" s="92" t="n">
        <v>12</v>
      </c>
      <c r="P11" s="92"/>
      <c r="Q11" s="92"/>
      <c r="R11" s="92"/>
      <c r="S11" s="92"/>
      <c r="T11" s="92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MB11" s="0"/>
      <c r="AMC11" s="0"/>
      <c r="AMD11" s="0"/>
      <c r="AME11" s="0"/>
      <c r="AMF11" s="0"/>
      <c r="AMG11" s="0"/>
      <c r="AMH11" s="0"/>
      <c r="AMI11" s="0"/>
      <c r="AMJ11" s="0"/>
    </row>
    <row r="12" s="76" customFormat="true" ht="18.15" hidden="false" customHeight="true" outlineLevel="0" collapsed="false">
      <c r="A12" s="93" t="s">
        <v>99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MB12" s="0"/>
      <c r="AMC12" s="0"/>
      <c r="AMD12" s="0"/>
      <c r="AME12" s="0"/>
      <c r="AMF12" s="0"/>
      <c r="AMG12" s="0"/>
      <c r="AMH12" s="0"/>
      <c r="AMI12" s="0"/>
      <c r="AMJ12" s="0"/>
    </row>
    <row r="13" s="76" customFormat="true" ht="26.65" hidden="false" customHeight="true" outlineLevel="0" collapsed="false">
      <c r="A13" s="94" t="s">
        <v>100</v>
      </c>
      <c r="B13" s="94"/>
      <c r="C13" s="94"/>
      <c r="D13" s="94"/>
      <c r="E13" s="94"/>
      <c r="F13" s="94"/>
      <c r="G13" s="95" t="s">
        <v>101</v>
      </c>
      <c r="H13" s="95"/>
      <c r="I13" s="95"/>
      <c r="J13" s="95"/>
      <c r="K13" s="95" t="s">
        <v>102</v>
      </c>
      <c r="L13" s="95"/>
      <c r="M13" s="95"/>
      <c r="N13" s="95"/>
      <c r="O13" s="95"/>
      <c r="P13" s="95"/>
      <c r="Q13" s="95"/>
      <c r="R13" s="95"/>
      <c r="S13" s="95"/>
      <c r="T13" s="95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96"/>
      <c r="AK13" s="96"/>
      <c r="AL13" s="96"/>
      <c r="AM13" s="96"/>
      <c r="AMB13" s="0"/>
      <c r="AMC13" s="0"/>
      <c r="AMD13" s="0"/>
      <c r="AME13" s="0"/>
      <c r="AMF13" s="0"/>
      <c r="AMG13" s="0"/>
      <c r="AMH13" s="0"/>
      <c r="AMI13" s="0"/>
      <c r="AMJ13" s="0"/>
    </row>
    <row r="14" s="76" customFormat="true" ht="23.2" hidden="false" customHeight="true" outlineLevel="0" collapsed="false">
      <c r="A14" s="97" t="s">
        <v>103</v>
      </c>
      <c r="B14" s="97"/>
      <c r="C14" s="97"/>
      <c r="D14" s="97"/>
      <c r="E14" s="97"/>
      <c r="F14" s="97"/>
      <c r="G14" s="98" t="s">
        <v>104</v>
      </c>
      <c r="H14" s="98"/>
      <c r="I14" s="98"/>
      <c r="J14" s="98"/>
      <c r="K14" s="99" t="n">
        <v>2</v>
      </c>
      <c r="L14" s="99"/>
      <c r="M14" s="99"/>
      <c r="N14" s="99"/>
      <c r="O14" s="99"/>
      <c r="P14" s="99"/>
      <c r="Q14" s="99"/>
      <c r="R14" s="99"/>
      <c r="S14" s="99"/>
      <c r="T14" s="99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MB14" s="0"/>
      <c r="AMC14" s="0"/>
      <c r="AMD14" s="0"/>
      <c r="AME14" s="0"/>
      <c r="AMF14" s="0"/>
      <c r="AMG14" s="0"/>
      <c r="AMH14" s="0"/>
      <c r="AMI14" s="0"/>
      <c r="AMJ14" s="0"/>
    </row>
    <row r="15" s="76" customFormat="true" ht="23.2" hidden="false" customHeight="true" outlineLevel="0" collapsed="false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MB15" s="0"/>
      <c r="AMC15" s="0"/>
      <c r="AMD15" s="0"/>
      <c r="AME15" s="0"/>
      <c r="AMF15" s="0"/>
      <c r="AMG15" s="0"/>
      <c r="AMH15" s="0"/>
      <c r="AMI15" s="0"/>
      <c r="AMJ15" s="0"/>
    </row>
    <row r="16" s="76" customFormat="true" ht="23.2" hidden="false" customHeight="true" outlineLevel="0" collapsed="false">
      <c r="A16" s="101" t="s">
        <v>105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MB16" s="0"/>
      <c r="AMC16" s="0"/>
      <c r="AMD16" s="0"/>
      <c r="AME16" s="0"/>
      <c r="AMF16" s="0"/>
      <c r="AMG16" s="0"/>
      <c r="AMH16" s="0"/>
      <c r="AMI16" s="0"/>
      <c r="AMJ16" s="0"/>
    </row>
    <row r="17" s="76" customFormat="true" ht="9.95" hidden="false" customHeight="true" outlineLevel="0" collapsed="false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MB17" s="0"/>
      <c r="AMC17" s="0"/>
      <c r="AMD17" s="0"/>
      <c r="AME17" s="0"/>
      <c r="AMF17" s="0"/>
      <c r="AMG17" s="0"/>
      <c r="AMH17" s="0"/>
      <c r="AMI17" s="0"/>
      <c r="AMJ17" s="0"/>
    </row>
    <row r="18" s="76" customFormat="true" ht="18.15" hidden="false" customHeight="true" outlineLevel="0" collapsed="false">
      <c r="A18" s="102" t="s">
        <v>106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MB18" s="0"/>
      <c r="AMC18" s="0"/>
      <c r="AMD18" s="0"/>
      <c r="AME18" s="0"/>
      <c r="AMF18" s="0"/>
      <c r="AMG18" s="0"/>
      <c r="AMH18" s="0"/>
      <c r="AMI18" s="0"/>
      <c r="AMJ18" s="0"/>
    </row>
    <row r="19" s="76" customFormat="true" ht="12.75" hidden="false" customHeight="true" outlineLevel="0" collapsed="false">
      <c r="A19" s="94" t="s">
        <v>107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MB19" s="0"/>
      <c r="AMC19" s="0"/>
      <c r="AMD19" s="0"/>
      <c r="AME19" s="0"/>
      <c r="AMF19" s="0"/>
      <c r="AMG19" s="0"/>
      <c r="AMH19" s="0"/>
      <c r="AMI19" s="0"/>
      <c r="AMJ19" s="0"/>
    </row>
    <row r="20" s="76" customFormat="true" ht="12.75" hidden="false" customHeight="true" outlineLevel="0" collapsed="false">
      <c r="A20" s="103" t="n">
        <v>1</v>
      </c>
      <c r="B20" s="104" t="s">
        <v>108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 t="str">
        <f aca="false">A14</f>
        <v>Vigilância Diurna 12 x 36 Armada</v>
      </c>
      <c r="P20" s="105"/>
      <c r="Q20" s="105"/>
      <c r="R20" s="105"/>
      <c r="S20" s="105"/>
      <c r="T20" s="105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MB20" s="0"/>
      <c r="AMC20" s="0"/>
      <c r="AMD20" s="0"/>
      <c r="AME20" s="0"/>
      <c r="AMF20" s="0"/>
      <c r="AMG20" s="0"/>
      <c r="AMH20" s="0"/>
      <c r="AMI20" s="0"/>
      <c r="AMJ20" s="0"/>
    </row>
    <row r="21" s="76" customFormat="true" ht="12.75" hidden="false" customHeight="true" outlineLevel="0" collapsed="false">
      <c r="A21" s="103" t="n">
        <v>2</v>
      </c>
      <c r="B21" s="104" t="s">
        <v>109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6" t="s">
        <v>110</v>
      </c>
      <c r="P21" s="106"/>
      <c r="Q21" s="106"/>
      <c r="R21" s="106"/>
      <c r="S21" s="106"/>
      <c r="T21" s="106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MB21" s="0"/>
      <c r="AMC21" s="0"/>
      <c r="AMD21" s="0"/>
      <c r="AME21" s="0"/>
      <c r="AMF21" s="0"/>
      <c r="AMG21" s="0"/>
      <c r="AMH21" s="0"/>
      <c r="AMI21" s="0"/>
      <c r="AMJ21" s="0"/>
    </row>
    <row r="22" s="76" customFormat="true" ht="12.75" hidden="false" customHeight="true" outlineLevel="0" collapsed="false">
      <c r="A22" s="103" t="n">
        <v>3</v>
      </c>
      <c r="B22" s="104" t="s">
        <v>111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7" t="n">
        <v>0</v>
      </c>
      <c r="P22" s="107"/>
      <c r="Q22" s="107"/>
      <c r="R22" s="107"/>
      <c r="S22" s="107"/>
      <c r="T22" s="107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MB22" s="0"/>
      <c r="AMC22" s="0"/>
      <c r="AMD22" s="0"/>
      <c r="AME22" s="0"/>
      <c r="AMF22" s="0"/>
      <c r="AMG22" s="0"/>
      <c r="AMH22" s="0"/>
      <c r="AMI22" s="0"/>
      <c r="AMJ22" s="0"/>
    </row>
    <row r="23" s="76" customFormat="true" ht="12.95" hidden="false" customHeight="true" outlineLevel="0" collapsed="false">
      <c r="A23" s="103" t="n">
        <v>4</v>
      </c>
      <c r="B23" s="104" t="s">
        <v>112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6" t="str">
        <f aca="false">O20</f>
        <v>Vigilância Diurna 12 x 36 Armada</v>
      </c>
      <c r="P23" s="106"/>
      <c r="Q23" s="106"/>
      <c r="R23" s="106"/>
      <c r="S23" s="106"/>
      <c r="T23" s="106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90"/>
      <c r="AK23" s="90"/>
      <c r="AL23" s="90"/>
      <c r="AM23" s="90"/>
      <c r="AMB23" s="0"/>
      <c r="AMC23" s="0"/>
      <c r="AMD23" s="0"/>
      <c r="AME23" s="0"/>
      <c r="AMF23" s="0"/>
      <c r="AMG23" s="0"/>
      <c r="AMH23" s="0"/>
      <c r="AMI23" s="0"/>
      <c r="AMJ23" s="0"/>
    </row>
    <row r="24" s="76" customFormat="true" ht="12.95" hidden="false" customHeight="true" outlineLevel="0" collapsed="false">
      <c r="A24" s="103" t="n">
        <v>5</v>
      </c>
      <c r="B24" s="104" t="s">
        <v>113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8"/>
      <c r="P24" s="108"/>
      <c r="Q24" s="108"/>
      <c r="R24" s="108"/>
      <c r="S24" s="108"/>
      <c r="T24" s="10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109"/>
      <c r="AK24" s="109"/>
      <c r="AL24" s="109"/>
      <c r="AM24" s="109"/>
      <c r="AMB24" s="0"/>
      <c r="AMC24" s="0"/>
      <c r="AMD24" s="0"/>
      <c r="AME24" s="0"/>
      <c r="AMF24" s="0"/>
      <c r="AMG24" s="0"/>
      <c r="AMH24" s="0"/>
      <c r="AMI24" s="0"/>
      <c r="AMJ24" s="0"/>
    </row>
    <row r="25" s="76" customFormat="true" ht="12.95" hidden="false" customHeight="true" outlineLevel="0" collapsed="false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109"/>
      <c r="AK25" s="109"/>
      <c r="AL25" s="109"/>
      <c r="AM25" s="109"/>
      <c r="AMB25" s="0"/>
      <c r="AMC25" s="0"/>
      <c r="AMD25" s="0"/>
      <c r="AME25" s="0"/>
      <c r="AMF25" s="0"/>
      <c r="AMG25" s="0"/>
      <c r="AMH25" s="0"/>
      <c r="AMI25" s="0"/>
      <c r="AMJ25" s="0"/>
    </row>
    <row r="26" s="76" customFormat="true" ht="12.95" hidden="false" customHeight="true" outlineLevel="0" collapsed="false">
      <c r="A26" s="111" t="s">
        <v>114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109"/>
      <c r="AK26" s="109"/>
      <c r="AL26" s="109"/>
      <c r="AM26" s="109"/>
      <c r="AMB26" s="0"/>
      <c r="AMC26" s="0"/>
      <c r="AMD26" s="0"/>
      <c r="AME26" s="0"/>
      <c r="AMF26" s="0"/>
      <c r="AMG26" s="0"/>
      <c r="AMH26" s="0"/>
      <c r="AMI26" s="0"/>
      <c r="AMJ26" s="0"/>
    </row>
    <row r="27" s="76" customFormat="true" ht="12.95" hidden="false" customHeight="true" outlineLevel="0" collapsed="false">
      <c r="A27" s="112" t="n">
        <v>1</v>
      </c>
      <c r="B27" s="80" t="s">
        <v>115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2" t="s">
        <v>116</v>
      </c>
      <c r="O27" s="82"/>
      <c r="P27" s="82"/>
      <c r="Q27" s="82"/>
      <c r="R27" s="82"/>
      <c r="S27" s="91" t="s">
        <v>117</v>
      </c>
      <c r="T27" s="91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109"/>
      <c r="AK27" s="109"/>
      <c r="AL27" s="109"/>
      <c r="AM27" s="109"/>
      <c r="AMB27" s="0"/>
      <c r="AMC27" s="0"/>
      <c r="AMD27" s="0"/>
      <c r="AME27" s="0"/>
      <c r="AMF27" s="0"/>
      <c r="AMG27" s="0"/>
      <c r="AMH27" s="0"/>
      <c r="AMI27" s="0"/>
      <c r="AMJ27" s="0"/>
    </row>
    <row r="28" s="76" customFormat="true" ht="12.95" hidden="false" customHeight="true" outlineLevel="0" collapsed="false">
      <c r="A28" s="103" t="s">
        <v>88</v>
      </c>
      <c r="B28" s="104" t="s">
        <v>118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13" t="s">
        <v>119</v>
      </c>
      <c r="O28" s="114" t="n">
        <v>100</v>
      </c>
      <c r="P28" s="114"/>
      <c r="Q28" s="115" t="s">
        <v>116</v>
      </c>
      <c r="R28" s="116" t="s">
        <v>120</v>
      </c>
      <c r="S28" s="117" t="n">
        <f aca="false">O22</f>
        <v>0</v>
      </c>
      <c r="T28" s="117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109"/>
      <c r="AK28" s="109"/>
      <c r="AL28" s="109"/>
      <c r="AM28" s="109"/>
      <c r="AMB28" s="0"/>
      <c r="AMC28" s="0"/>
      <c r="AMD28" s="0"/>
      <c r="AME28" s="0"/>
      <c r="AMF28" s="0"/>
      <c r="AMG28" s="0"/>
      <c r="AMH28" s="0"/>
      <c r="AMI28" s="0"/>
      <c r="AMJ28" s="0"/>
    </row>
    <row r="29" s="76" customFormat="true" ht="12.95" hidden="false" customHeight="true" outlineLevel="0" collapsed="false">
      <c r="A29" s="103" t="s">
        <v>90</v>
      </c>
      <c r="B29" s="104" t="s">
        <v>121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13" t="s">
        <v>119</v>
      </c>
      <c r="O29" s="114" t="n">
        <v>30</v>
      </c>
      <c r="P29" s="114"/>
      <c r="Q29" s="85" t="s">
        <v>116</v>
      </c>
      <c r="R29" s="118" t="s">
        <v>120</v>
      </c>
      <c r="S29" s="117" t="n">
        <f aca="false">S28*O29/100</f>
        <v>0</v>
      </c>
      <c r="T29" s="117"/>
      <c r="V29" s="119" t="s">
        <v>122</v>
      </c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109"/>
      <c r="AK29" s="109"/>
      <c r="AL29" s="109"/>
      <c r="AM29" s="109"/>
      <c r="AMB29" s="0"/>
      <c r="AMC29" s="0"/>
      <c r="AMD29" s="0"/>
      <c r="AME29" s="0"/>
      <c r="AMF29" s="0"/>
      <c r="AMG29" s="0"/>
      <c r="AMH29" s="0"/>
      <c r="AMI29" s="0"/>
      <c r="AMJ29" s="0"/>
    </row>
    <row r="30" s="76" customFormat="true" ht="12.95" hidden="false" customHeight="true" outlineLevel="0" collapsed="false">
      <c r="A30" s="103" t="s">
        <v>94</v>
      </c>
      <c r="B30" s="104" t="s">
        <v>123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13" t="s">
        <v>119</v>
      </c>
      <c r="O30" s="114"/>
      <c r="P30" s="114"/>
      <c r="Q30" s="85" t="s">
        <v>116</v>
      </c>
      <c r="R30" s="118" t="s">
        <v>120</v>
      </c>
      <c r="S30" s="117" t="n">
        <f aca="false">(O30/100)*S28</f>
        <v>0</v>
      </c>
      <c r="T30" s="117"/>
      <c r="V30" s="119" t="s">
        <v>122</v>
      </c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109"/>
      <c r="AK30" s="109"/>
      <c r="AL30" s="109"/>
      <c r="AM30" s="109"/>
      <c r="AMB30" s="0"/>
      <c r="AMC30" s="0"/>
      <c r="AMD30" s="0"/>
      <c r="AME30" s="0"/>
      <c r="AMF30" s="0"/>
      <c r="AMG30" s="0"/>
      <c r="AMH30" s="0"/>
      <c r="AMI30" s="0"/>
      <c r="AMJ30" s="0"/>
    </row>
    <row r="31" s="76" customFormat="true" ht="12.95" hidden="false" customHeight="true" outlineLevel="0" collapsed="false">
      <c r="A31" s="103" t="s">
        <v>97</v>
      </c>
      <c r="B31" s="104" t="s">
        <v>124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13" t="s">
        <v>119</v>
      </c>
      <c r="O31" s="114"/>
      <c r="P31" s="114"/>
      <c r="Q31" s="85" t="s">
        <v>116</v>
      </c>
      <c r="R31" s="118" t="s">
        <v>120</v>
      </c>
      <c r="S31" s="117" t="n">
        <f aca="false">(S28+S29)/220*O31/100*8*15</f>
        <v>0</v>
      </c>
      <c r="T31" s="117"/>
      <c r="V31" s="120" t="s">
        <v>125</v>
      </c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MB31" s="0"/>
      <c r="AMC31" s="0"/>
      <c r="AMD31" s="0"/>
      <c r="AME31" s="0"/>
      <c r="AMF31" s="0"/>
      <c r="AMG31" s="0"/>
      <c r="AMH31" s="0"/>
      <c r="AMI31" s="0"/>
      <c r="AMJ31" s="0"/>
    </row>
    <row r="32" s="76" customFormat="true" ht="12.95" hidden="false" customHeight="true" outlineLevel="0" collapsed="false">
      <c r="A32" s="103" t="s">
        <v>126</v>
      </c>
      <c r="B32" s="104" t="s">
        <v>127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13" t="s">
        <v>119</v>
      </c>
      <c r="O32" s="114"/>
      <c r="P32" s="114"/>
      <c r="Q32" s="85" t="s">
        <v>116</v>
      </c>
      <c r="R32" s="118" t="s">
        <v>120</v>
      </c>
      <c r="S32" s="117" t="n">
        <f aca="false">(O32/100)*S29</f>
        <v>0</v>
      </c>
      <c r="T32" s="117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109"/>
      <c r="AK32" s="109"/>
      <c r="AL32" s="109"/>
      <c r="AM32" s="109"/>
      <c r="AMB32" s="0"/>
      <c r="AMC32" s="0"/>
      <c r="AMD32" s="0"/>
      <c r="AME32" s="0"/>
      <c r="AMF32" s="0"/>
      <c r="AMG32" s="0"/>
      <c r="AMH32" s="0"/>
      <c r="AMI32" s="0"/>
      <c r="AMJ32" s="0"/>
    </row>
    <row r="33" s="76" customFormat="true" ht="12.95" hidden="false" customHeight="true" outlineLevel="0" collapsed="false">
      <c r="A33" s="103" t="s">
        <v>128</v>
      </c>
      <c r="B33" s="104" t="s">
        <v>129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13"/>
      <c r="O33" s="114"/>
      <c r="P33" s="114"/>
      <c r="Q33" s="85"/>
      <c r="R33" s="118"/>
      <c r="S33" s="117"/>
      <c r="T33" s="117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109"/>
      <c r="AK33" s="109"/>
      <c r="AL33" s="109"/>
      <c r="AM33" s="109"/>
      <c r="AMB33" s="0"/>
      <c r="AMC33" s="0"/>
      <c r="AMD33" s="0"/>
      <c r="AME33" s="0"/>
      <c r="AMF33" s="0"/>
      <c r="AMG33" s="0"/>
      <c r="AMH33" s="0"/>
      <c r="AMI33" s="0"/>
      <c r="AMJ33" s="0"/>
    </row>
    <row r="34" s="76" customFormat="true" ht="12.95" hidden="false" customHeight="true" outlineLevel="0" collapsed="false">
      <c r="A34" s="121"/>
      <c r="B34" s="82" t="s">
        <v>130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91" t="n">
        <f aca="false">SUM(S28:S33)</f>
        <v>0</v>
      </c>
      <c r="T34" s="91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109"/>
      <c r="AK34" s="109"/>
      <c r="AL34" s="109"/>
      <c r="AM34" s="109"/>
      <c r="AMB34" s="0"/>
      <c r="AMC34" s="0"/>
      <c r="AMD34" s="0"/>
      <c r="AME34" s="0"/>
      <c r="AMF34" s="0"/>
      <c r="AMG34" s="0"/>
      <c r="AMH34" s="0"/>
      <c r="AMI34" s="0"/>
      <c r="AMJ34" s="0"/>
    </row>
    <row r="35" s="76" customFormat="true" ht="12.95" hidden="false" customHeight="true" outlineLevel="0" collapsed="false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109"/>
      <c r="AK35" s="109"/>
      <c r="AL35" s="109"/>
      <c r="AM35" s="109"/>
      <c r="AMB35" s="0"/>
      <c r="AMC35" s="0"/>
      <c r="AMD35" s="0"/>
      <c r="AME35" s="0"/>
      <c r="AMF35" s="0"/>
      <c r="AMG35" s="0"/>
      <c r="AMH35" s="0"/>
      <c r="AMI35" s="0"/>
      <c r="AMJ35" s="0"/>
    </row>
    <row r="36" s="76" customFormat="true" ht="12.95" hidden="false" customHeight="true" outlineLevel="0" collapsed="false">
      <c r="A36" s="122" t="s">
        <v>131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109"/>
      <c r="AK36" s="109"/>
      <c r="AL36" s="109"/>
      <c r="AM36" s="109"/>
      <c r="AMB36" s="0"/>
      <c r="AMC36" s="0"/>
      <c r="AMD36" s="0"/>
      <c r="AME36" s="0"/>
      <c r="AMF36" s="0"/>
      <c r="AMG36" s="0"/>
      <c r="AMH36" s="0"/>
      <c r="AMI36" s="0"/>
      <c r="AMJ36" s="0"/>
    </row>
    <row r="37" s="76" customFormat="true" ht="12.95" hidden="false" customHeight="true" outlineLevel="0" collapsed="false">
      <c r="A37" s="123" t="s">
        <v>132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109"/>
      <c r="AK37" s="109"/>
      <c r="AL37" s="109"/>
      <c r="AM37" s="109"/>
      <c r="AMB37" s="0"/>
      <c r="AMC37" s="0"/>
      <c r="AMD37" s="0"/>
      <c r="AME37" s="0"/>
      <c r="AMF37" s="0"/>
      <c r="AMG37" s="0"/>
      <c r="AMH37" s="0"/>
      <c r="AMI37" s="0"/>
      <c r="AMJ37" s="0"/>
    </row>
    <row r="38" s="76" customFormat="true" ht="12.95" hidden="false" customHeight="true" outlineLevel="0" collapsed="false">
      <c r="A38" s="124" t="s">
        <v>133</v>
      </c>
      <c r="B38" s="125" t="s">
        <v>134</v>
      </c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6"/>
      <c r="O38" s="126"/>
      <c r="P38" s="126"/>
      <c r="Q38" s="126"/>
      <c r="R38" s="126"/>
      <c r="S38" s="127" t="s">
        <v>117</v>
      </c>
      <c r="T38" s="127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109"/>
      <c r="AK38" s="109"/>
      <c r="AL38" s="109"/>
      <c r="AM38" s="109"/>
      <c r="AMB38" s="0"/>
      <c r="AMC38" s="0"/>
      <c r="AMD38" s="0"/>
      <c r="AME38" s="0"/>
      <c r="AMF38" s="0"/>
      <c r="AMG38" s="0"/>
      <c r="AMH38" s="0"/>
      <c r="AMI38" s="0"/>
      <c r="AMJ38" s="0"/>
    </row>
    <row r="39" s="76" customFormat="true" ht="12.95" hidden="false" customHeight="true" outlineLevel="0" collapsed="false">
      <c r="A39" s="128" t="s">
        <v>88</v>
      </c>
      <c r="B39" s="129" t="s">
        <v>135</v>
      </c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13" t="s">
        <v>119</v>
      </c>
      <c r="O39" s="130" t="n">
        <f aca="false">1/12*100</f>
        <v>8.33333333333333</v>
      </c>
      <c r="P39" s="130"/>
      <c r="Q39" s="85" t="s">
        <v>116</v>
      </c>
      <c r="R39" s="118" t="s">
        <v>120</v>
      </c>
      <c r="S39" s="87" t="n">
        <f aca="false">ROUND((S34*O39/100),2)</f>
        <v>0</v>
      </c>
      <c r="T39" s="87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109"/>
      <c r="AK39" s="109"/>
      <c r="AL39" s="109"/>
      <c r="AM39" s="109"/>
      <c r="AMB39" s="0"/>
      <c r="AMC39" s="0"/>
      <c r="AMD39" s="0"/>
      <c r="AME39" s="0"/>
      <c r="AMF39" s="0"/>
      <c r="AMG39" s="0"/>
      <c r="AMH39" s="0"/>
      <c r="AMI39" s="0"/>
      <c r="AMJ39" s="0"/>
    </row>
    <row r="40" s="76" customFormat="true" ht="12.95" hidden="false" customHeight="true" outlineLevel="0" collapsed="false">
      <c r="A40" s="103" t="s">
        <v>90</v>
      </c>
      <c r="B40" s="104" t="s">
        <v>136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13" t="s">
        <v>119</v>
      </c>
      <c r="O40" s="130" t="n">
        <f aca="false">1/12*1/3*100</f>
        <v>2.77777777777778</v>
      </c>
      <c r="P40" s="130"/>
      <c r="Q40" s="85" t="s">
        <v>116</v>
      </c>
      <c r="R40" s="118" t="s">
        <v>120</v>
      </c>
      <c r="S40" s="87" t="n">
        <f aca="false">ROUND((S34*O40/100),2)</f>
        <v>0</v>
      </c>
      <c r="T40" s="87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109"/>
      <c r="AK40" s="109"/>
      <c r="AL40" s="109"/>
      <c r="AM40" s="109"/>
      <c r="AMB40" s="0"/>
      <c r="AMC40" s="0"/>
      <c r="AMD40" s="0"/>
      <c r="AME40" s="0"/>
      <c r="AMF40" s="0"/>
      <c r="AMG40" s="0"/>
      <c r="AMH40" s="0"/>
      <c r="AMI40" s="0"/>
      <c r="AMJ40" s="0"/>
    </row>
    <row r="41" s="76" customFormat="true" ht="12.95" hidden="false" customHeight="true" outlineLevel="0" collapsed="false">
      <c r="A41" s="82" t="s">
        <v>137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131" t="s">
        <v>119</v>
      </c>
      <c r="O41" s="132" t="n">
        <f aca="false">SUM(O39:O40)</f>
        <v>11.1111111111111</v>
      </c>
      <c r="P41" s="132"/>
      <c r="Q41" s="132" t="s">
        <v>116</v>
      </c>
      <c r="R41" s="133" t="s">
        <v>120</v>
      </c>
      <c r="S41" s="82" t="n">
        <f aca="false">SUM(S39:S40)</f>
        <v>0</v>
      </c>
      <c r="T41" s="82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109"/>
      <c r="AK41" s="109"/>
      <c r="AL41" s="109"/>
      <c r="AM41" s="109"/>
      <c r="AMB41" s="0"/>
      <c r="AMC41" s="0"/>
      <c r="AMD41" s="0"/>
      <c r="AME41" s="0"/>
      <c r="AMF41" s="0"/>
      <c r="AMG41" s="0"/>
      <c r="AMH41" s="0"/>
      <c r="AMI41" s="0"/>
      <c r="AMJ41" s="0"/>
    </row>
    <row r="42" s="76" customFormat="true" ht="12.95" hidden="false" customHeight="true" outlineLevel="0" collapsed="false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109"/>
      <c r="AK42" s="109"/>
      <c r="AL42" s="109"/>
      <c r="AM42" s="109"/>
      <c r="AMB42" s="0"/>
      <c r="AMC42" s="0"/>
      <c r="AMD42" s="0"/>
      <c r="AME42" s="0"/>
      <c r="AMF42" s="0"/>
      <c r="AMG42" s="0"/>
      <c r="AMH42" s="0"/>
      <c r="AMI42" s="0"/>
      <c r="AMJ42" s="0"/>
    </row>
    <row r="43" s="76" customFormat="true" ht="26.65" hidden="false" customHeight="true" outlineLevel="0" collapsed="false">
      <c r="A43" s="135" t="s">
        <v>138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109"/>
      <c r="AK43" s="109"/>
      <c r="AL43" s="109"/>
      <c r="AM43" s="109"/>
      <c r="AMB43" s="0"/>
      <c r="AMC43" s="0"/>
      <c r="AMD43" s="0"/>
      <c r="AME43" s="0"/>
      <c r="AMF43" s="0"/>
      <c r="AMG43" s="0"/>
      <c r="AMH43" s="0"/>
      <c r="AMI43" s="0"/>
      <c r="AMJ43" s="0"/>
    </row>
    <row r="44" s="137" customFormat="true" ht="12.95" hidden="false" customHeight="true" outlineLevel="0" collapsed="false">
      <c r="A44" s="136" t="s">
        <v>139</v>
      </c>
      <c r="B44" s="136" t="s">
        <v>140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26" t="s">
        <v>141</v>
      </c>
      <c r="O44" s="126"/>
      <c r="P44" s="126"/>
      <c r="Q44" s="126"/>
      <c r="R44" s="126"/>
      <c r="S44" s="126" t="s">
        <v>117</v>
      </c>
      <c r="T44" s="126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9"/>
      <c r="AK44" s="139"/>
      <c r="AL44" s="139"/>
      <c r="AM44" s="139"/>
      <c r="AMB44" s="140"/>
      <c r="AMC44" s="140"/>
      <c r="AMD44" s="140"/>
      <c r="AME44" s="140"/>
      <c r="AMF44" s="140"/>
      <c r="AMG44" s="140"/>
      <c r="AMH44" s="140"/>
      <c r="AMI44" s="140"/>
      <c r="AMJ44" s="140"/>
    </row>
    <row r="45" s="76" customFormat="true" ht="12.8" hidden="false" customHeight="false" outlineLevel="0" collapsed="false">
      <c r="A45" s="128" t="s">
        <v>88</v>
      </c>
      <c r="B45" s="104" t="s">
        <v>142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13" t="s">
        <v>119</v>
      </c>
      <c r="O45" s="130" t="n">
        <v>20</v>
      </c>
      <c r="P45" s="130"/>
      <c r="Q45" s="85" t="s">
        <v>116</v>
      </c>
      <c r="R45" s="118" t="s">
        <v>120</v>
      </c>
      <c r="S45" s="87" t="n">
        <f aca="false">ROUND(($W$46*O45/100),2)</f>
        <v>0</v>
      </c>
      <c r="T45" s="87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109"/>
      <c r="AK45" s="109"/>
      <c r="AL45" s="109"/>
      <c r="AM45" s="109"/>
      <c r="AMB45" s="0"/>
      <c r="AMC45" s="0"/>
      <c r="AMD45" s="0"/>
      <c r="AME45" s="0"/>
      <c r="AMF45" s="0"/>
      <c r="AMG45" s="0"/>
      <c r="AMH45" s="0"/>
      <c r="AMI45" s="0"/>
      <c r="AMJ45" s="0"/>
    </row>
    <row r="46" s="76" customFormat="true" ht="12.95" hidden="false" customHeight="true" outlineLevel="0" collapsed="false">
      <c r="A46" s="128" t="s">
        <v>90</v>
      </c>
      <c r="B46" s="104" t="s">
        <v>143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13" t="s">
        <v>119</v>
      </c>
      <c r="O46" s="130" t="n">
        <v>2.5</v>
      </c>
      <c r="P46" s="130"/>
      <c r="Q46" s="85" t="s">
        <v>116</v>
      </c>
      <c r="R46" s="118" t="s">
        <v>120</v>
      </c>
      <c r="S46" s="87" t="n">
        <f aca="false">ROUND(($W$46*O46/100),2)</f>
        <v>0</v>
      </c>
      <c r="T46" s="87"/>
      <c r="V46" s="120" t="s">
        <v>144</v>
      </c>
      <c r="W46" s="141" t="n">
        <f aca="false">S34+S41</f>
        <v>0</v>
      </c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109"/>
      <c r="AK46" s="109"/>
      <c r="AL46" s="109"/>
      <c r="AM46" s="109"/>
      <c r="AMB46" s="0"/>
      <c r="AMC46" s="0"/>
      <c r="AMD46" s="0"/>
      <c r="AME46" s="0"/>
      <c r="AMF46" s="0"/>
      <c r="AMG46" s="0"/>
      <c r="AMH46" s="0"/>
      <c r="AMI46" s="0"/>
      <c r="AMJ46" s="0"/>
    </row>
    <row r="47" s="76" customFormat="true" ht="12.95" hidden="false" customHeight="true" outlineLevel="0" collapsed="false">
      <c r="A47" s="128" t="s">
        <v>94</v>
      </c>
      <c r="B47" s="79" t="s">
        <v>145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142" t="s">
        <v>119</v>
      </c>
      <c r="O47" s="143" t="n">
        <v>1</v>
      </c>
      <c r="P47" s="143"/>
      <c r="Q47" s="143" t="s">
        <v>116</v>
      </c>
      <c r="R47" s="144" t="s">
        <v>120</v>
      </c>
      <c r="S47" s="87" t="n">
        <f aca="false">ROUND(($W$46*O47/100),2)</f>
        <v>0</v>
      </c>
      <c r="T47" s="87"/>
      <c r="V47" s="145" t="s">
        <v>146</v>
      </c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MB47" s="0"/>
      <c r="AMC47" s="0"/>
      <c r="AMD47" s="0"/>
      <c r="AME47" s="0"/>
      <c r="AMF47" s="0"/>
      <c r="AMG47" s="0"/>
      <c r="AMH47" s="0"/>
      <c r="AMI47" s="0"/>
      <c r="AMJ47" s="0"/>
    </row>
    <row r="48" s="76" customFormat="true" ht="12.95" hidden="false" customHeight="true" outlineLevel="0" collapsed="false">
      <c r="A48" s="128" t="s">
        <v>97</v>
      </c>
      <c r="B48" s="104" t="s">
        <v>147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13" t="s">
        <v>119</v>
      </c>
      <c r="O48" s="130" t="n">
        <v>1.5</v>
      </c>
      <c r="P48" s="130"/>
      <c r="Q48" s="85" t="s">
        <v>116</v>
      </c>
      <c r="R48" s="118" t="s">
        <v>120</v>
      </c>
      <c r="S48" s="87" t="n">
        <f aca="false">ROUND(($W$46*O48/100),2)</f>
        <v>0</v>
      </c>
      <c r="T48" s="87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109"/>
      <c r="AK48" s="109"/>
      <c r="AL48" s="109"/>
      <c r="AM48" s="109"/>
      <c r="AMB48" s="0"/>
      <c r="AMC48" s="0"/>
      <c r="AMD48" s="0"/>
      <c r="AME48" s="0"/>
      <c r="AMF48" s="0"/>
      <c r="AMG48" s="0"/>
      <c r="AMH48" s="0"/>
      <c r="AMI48" s="0"/>
      <c r="AMJ48" s="0"/>
    </row>
    <row r="49" s="76" customFormat="true" ht="12.95" hidden="false" customHeight="true" outlineLevel="0" collapsed="false">
      <c r="A49" s="128" t="s">
        <v>126</v>
      </c>
      <c r="B49" s="79" t="s">
        <v>148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113" t="s">
        <v>119</v>
      </c>
      <c r="O49" s="130" t="n">
        <v>1</v>
      </c>
      <c r="P49" s="130"/>
      <c r="Q49" s="85" t="s">
        <v>116</v>
      </c>
      <c r="R49" s="118" t="s">
        <v>120</v>
      </c>
      <c r="S49" s="87" t="n">
        <f aca="false">ROUND(($W$46*O49/100),2)</f>
        <v>0</v>
      </c>
      <c r="T49" s="87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109"/>
      <c r="AK49" s="109"/>
      <c r="AL49" s="109"/>
      <c r="AM49" s="109"/>
      <c r="AMB49" s="0"/>
      <c r="AMC49" s="0"/>
      <c r="AMD49" s="0"/>
      <c r="AME49" s="0"/>
      <c r="AMF49" s="0"/>
      <c r="AMG49" s="0"/>
      <c r="AMH49" s="0"/>
      <c r="AMI49" s="0"/>
      <c r="AMJ49" s="0"/>
    </row>
    <row r="50" s="76" customFormat="true" ht="12.95" hidden="false" customHeight="true" outlineLevel="0" collapsed="false">
      <c r="A50" s="128" t="s">
        <v>149</v>
      </c>
      <c r="B50" s="104" t="s">
        <v>150</v>
      </c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13" t="s">
        <v>119</v>
      </c>
      <c r="O50" s="130" t="n">
        <v>0.6</v>
      </c>
      <c r="P50" s="130"/>
      <c r="Q50" s="85" t="s">
        <v>116</v>
      </c>
      <c r="R50" s="118" t="s">
        <v>120</v>
      </c>
      <c r="S50" s="87" t="n">
        <f aca="false">ROUND(($W$46*O50/100),2)</f>
        <v>0</v>
      </c>
      <c r="T50" s="87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109"/>
      <c r="AK50" s="109"/>
      <c r="AL50" s="109"/>
      <c r="AM50" s="109"/>
      <c r="AMB50" s="0"/>
      <c r="AMC50" s="0"/>
      <c r="AMD50" s="0"/>
      <c r="AME50" s="0"/>
      <c r="AMF50" s="0"/>
      <c r="AMG50" s="0"/>
      <c r="AMH50" s="0"/>
      <c r="AMI50" s="0"/>
      <c r="AMJ50" s="0"/>
    </row>
    <row r="51" s="76" customFormat="true" ht="12.95" hidden="false" customHeight="true" outlineLevel="0" collapsed="false">
      <c r="A51" s="128" t="s">
        <v>151</v>
      </c>
      <c r="B51" s="104" t="s">
        <v>152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13" t="s">
        <v>119</v>
      </c>
      <c r="O51" s="130" t="n">
        <v>0.2</v>
      </c>
      <c r="P51" s="130"/>
      <c r="Q51" s="85" t="s">
        <v>116</v>
      </c>
      <c r="R51" s="118" t="s">
        <v>120</v>
      </c>
      <c r="S51" s="87" t="n">
        <f aca="false">ROUND(($W$46*O51/100),2)</f>
        <v>0</v>
      </c>
      <c r="T51" s="87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109"/>
      <c r="AK51" s="109"/>
      <c r="AL51" s="109"/>
      <c r="AM51" s="109"/>
      <c r="AMB51" s="0"/>
      <c r="AMC51" s="0"/>
      <c r="AMD51" s="0"/>
      <c r="AME51" s="0"/>
      <c r="AMF51" s="0"/>
      <c r="AMG51" s="0"/>
      <c r="AMH51" s="0"/>
      <c r="AMI51" s="0"/>
      <c r="AMJ51" s="0"/>
    </row>
    <row r="52" s="76" customFormat="true" ht="12.95" hidden="false" customHeight="true" outlineLevel="0" collapsed="false">
      <c r="A52" s="128" t="s">
        <v>128</v>
      </c>
      <c r="B52" s="104" t="s">
        <v>153</v>
      </c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13" t="s">
        <v>119</v>
      </c>
      <c r="O52" s="130" t="n">
        <v>8</v>
      </c>
      <c r="P52" s="130"/>
      <c r="Q52" s="85" t="s">
        <v>116</v>
      </c>
      <c r="R52" s="118" t="s">
        <v>120</v>
      </c>
      <c r="S52" s="87" t="n">
        <f aca="false">ROUND(($W$46*O52/100),2)</f>
        <v>0</v>
      </c>
      <c r="T52" s="87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109"/>
      <c r="AK52" s="109"/>
      <c r="AL52" s="109"/>
      <c r="AM52" s="109"/>
      <c r="AMB52" s="0"/>
      <c r="AMC52" s="0"/>
      <c r="AMD52" s="0"/>
      <c r="AME52" s="0"/>
      <c r="AMF52" s="0"/>
      <c r="AMG52" s="0"/>
      <c r="AMH52" s="0"/>
      <c r="AMI52" s="0"/>
      <c r="AMJ52" s="0"/>
    </row>
    <row r="53" s="76" customFormat="true" ht="12.95" hidden="false" customHeight="true" outlineLevel="0" collapsed="false">
      <c r="A53" s="82" t="s">
        <v>154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131" t="s">
        <v>119</v>
      </c>
      <c r="O53" s="132" t="n">
        <f aca="false">SUM(O45:O52)</f>
        <v>34.8</v>
      </c>
      <c r="P53" s="132"/>
      <c r="Q53" s="132" t="s">
        <v>116</v>
      </c>
      <c r="R53" s="133" t="s">
        <v>120</v>
      </c>
      <c r="S53" s="82" t="n">
        <f aca="false">SUM(S45:S52)</f>
        <v>0</v>
      </c>
      <c r="T53" s="82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109"/>
      <c r="AK53" s="109"/>
      <c r="AL53" s="109"/>
      <c r="AM53" s="109"/>
      <c r="AMB53" s="0"/>
      <c r="AMC53" s="0"/>
      <c r="AMD53" s="0"/>
      <c r="AME53" s="0"/>
      <c r="AMF53" s="0"/>
      <c r="AMG53" s="0"/>
      <c r="AMH53" s="0"/>
      <c r="AMI53" s="0"/>
      <c r="AMJ53" s="0"/>
    </row>
    <row r="54" s="76" customFormat="true" ht="12.95" hidden="false" customHeight="true" outlineLevel="0" collapsed="false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109"/>
      <c r="AK54" s="109"/>
      <c r="AL54" s="109"/>
      <c r="AM54" s="109"/>
      <c r="AMB54" s="0"/>
      <c r="AMC54" s="0"/>
      <c r="AMD54" s="0"/>
      <c r="AME54" s="0"/>
      <c r="AMF54" s="0"/>
      <c r="AMG54" s="0"/>
      <c r="AMH54" s="0"/>
      <c r="AMI54" s="0"/>
      <c r="AMJ54" s="0"/>
    </row>
    <row r="55" s="76" customFormat="true" ht="12.95" hidden="false" customHeight="true" outlineLevel="0" collapsed="false">
      <c r="A55" s="147" t="s">
        <v>155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109"/>
      <c r="AK55" s="109"/>
      <c r="AL55" s="109"/>
      <c r="AM55" s="109"/>
      <c r="AMB55" s="0"/>
      <c r="AMC55" s="0"/>
      <c r="AMD55" s="0"/>
      <c r="AME55" s="0"/>
      <c r="AMF55" s="0"/>
      <c r="AMG55" s="0"/>
      <c r="AMH55" s="0"/>
      <c r="AMI55" s="0"/>
      <c r="AMJ55" s="0"/>
    </row>
    <row r="56" s="76" customFormat="true" ht="12.95" hidden="false" customHeight="true" outlineLevel="0" collapsed="false">
      <c r="A56" s="124" t="s">
        <v>156</v>
      </c>
      <c r="B56" s="125" t="s">
        <v>157</v>
      </c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48" t="s">
        <v>117</v>
      </c>
      <c r="T56" s="14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109"/>
      <c r="AK56" s="109"/>
      <c r="AL56" s="109"/>
      <c r="AM56" s="109"/>
      <c r="AMB56" s="0"/>
      <c r="AMC56" s="0"/>
      <c r="AMD56" s="0"/>
      <c r="AME56" s="0"/>
      <c r="AMF56" s="0"/>
      <c r="AMG56" s="0"/>
      <c r="AMH56" s="0"/>
      <c r="AMI56" s="0"/>
      <c r="AMJ56" s="0"/>
    </row>
    <row r="57" s="76" customFormat="true" ht="12.95" hidden="false" customHeight="true" outlineLevel="0" collapsed="false">
      <c r="A57" s="103" t="s">
        <v>88</v>
      </c>
      <c r="B57" s="104" t="s">
        <v>158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49" t="n">
        <v>0</v>
      </c>
      <c r="P57" s="149"/>
      <c r="Q57" s="149"/>
      <c r="R57" s="149"/>
      <c r="S57" s="117" t="n">
        <f aca="false">IF(O57&lt;&gt;0,(O57*30) -(S28*0.06),0)</f>
        <v>0</v>
      </c>
      <c r="T57" s="117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109"/>
      <c r="AK57" s="109"/>
      <c r="AL57" s="109"/>
      <c r="AM57" s="109"/>
      <c r="AMB57" s="0"/>
      <c r="AMC57" s="0"/>
      <c r="AMD57" s="0"/>
      <c r="AME57" s="0"/>
      <c r="AMF57" s="0"/>
      <c r="AMG57" s="0"/>
      <c r="AMH57" s="0"/>
      <c r="AMI57" s="0"/>
      <c r="AMJ57" s="0"/>
    </row>
    <row r="58" s="76" customFormat="true" ht="12.95" hidden="false" customHeight="true" outlineLevel="0" collapsed="false">
      <c r="A58" s="103" t="s">
        <v>90</v>
      </c>
      <c r="B58" s="104" t="s">
        <v>159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49" t="n">
        <v>0</v>
      </c>
      <c r="P58" s="149"/>
      <c r="Q58" s="149"/>
      <c r="R58" s="149"/>
      <c r="S58" s="117" t="n">
        <f aca="false">(O58*22)-0.2*(O58*15)</f>
        <v>0</v>
      </c>
      <c r="T58" s="117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109"/>
      <c r="AK58" s="109"/>
      <c r="AL58" s="109"/>
      <c r="AM58" s="109"/>
      <c r="AMB58" s="0"/>
      <c r="AMC58" s="0"/>
      <c r="AMD58" s="0"/>
      <c r="AME58" s="0"/>
      <c r="AMF58" s="0"/>
      <c r="AMG58" s="0"/>
      <c r="AMH58" s="0"/>
      <c r="AMI58" s="0"/>
      <c r="AMJ58" s="0"/>
    </row>
    <row r="59" s="76" customFormat="true" ht="12.95" hidden="false" customHeight="true" outlineLevel="0" collapsed="false">
      <c r="A59" s="103" t="s">
        <v>94</v>
      </c>
      <c r="B59" s="104" t="s">
        <v>160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50"/>
      <c r="T59" s="150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109"/>
      <c r="AK59" s="109"/>
      <c r="AL59" s="109"/>
      <c r="AM59" s="109"/>
      <c r="AMB59" s="0"/>
      <c r="AMC59" s="0"/>
      <c r="AMD59" s="0"/>
      <c r="AME59" s="0"/>
      <c r="AMF59" s="0"/>
      <c r="AMG59" s="0"/>
      <c r="AMH59" s="0"/>
      <c r="AMI59" s="0"/>
      <c r="AMJ59" s="0"/>
    </row>
    <row r="60" s="76" customFormat="true" ht="12.95" hidden="false" customHeight="true" outlineLevel="0" collapsed="false">
      <c r="A60" s="103" t="s">
        <v>97</v>
      </c>
      <c r="B60" s="104" t="s">
        <v>161</v>
      </c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50" t="n">
        <f aca="false">(1)*SUM($S$28:$S$30)/180*15</f>
        <v>0</v>
      </c>
      <c r="T60" s="150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109"/>
      <c r="AK60" s="109"/>
      <c r="AL60" s="109"/>
      <c r="AM60" s="109"/>
      <c r="AMB60" s="0"/>
      <c r="AMC60" s="0"/>
      <c r="AMD60" s="0"/>
      <c r="AME60" s="0"/>
      <c r="AMF60" s="0"/>
      <c r="AMG60" s="0"/>
      <c r="AMH60" s="0"/>
      <c r="AMI60" s="0"/>
      <c r="AMJ60" s="0"/>
    </row>
    <row r="61" s="76" customFormat="true" ht="12.95" hidden="false" customHeight="true" outlineLevel="0" collapsed="false">
      <c r="A61" s="112" t="s">
        <v>162</v>
      </c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91" t="n">
        <f aca="false">SUM(S57:S60)</f>
        <v>0</v>
      </c>
      <c r="T61" s="91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109"/>
      <c r="AK61" s="109"/>
      <c r="AL61" s="109"/>
      <c r="AM61" s="109"/>
      <c r="AMB61" s="0"/>
      <c r="AMC61" s="0"/>
      <c r="AMD61" s="0"/>
      <c r="AME61" s="0"/>
      <c r="AMF61" s="0"/>
      <c r="AMG61" s="0"/>
      <c r="AMH61" s="0"/>
      <c r="AMI61" s="0"/>
      <c r="AMJ61" s="0"/>
    </row>
    <row r="62" s="76" customFormat="true" ht="12.95" hidden="false" customHeight="true" outlineLevel="0" collapsed="false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V62" s="151" t="s">
        <v>163</v>
      </c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109"/>
      <c r="AK62" s="109"/>
      <c r="AL62" s="109"/>
      <c r="AM62" s="109"/>
      <c r="AMB62" s="0"/>
      <c r="AMC62" s="0"/>
      <c r="AMD62" s="0"/>
      <c r="AME62" s="0"/>
      <c r="AMF62" s="0"/>
      <c r="AMG62" s="0"/>
      <c r="AMH62" s="0"/>
      <c r="AMI62" s="0"/>
      <c r="AMJ62" s="0"/>
    </row>
    <row r="63" s="76" customFormat="true" ht="12.95" hidden="false" customHeight="true" outlineLevel="0" collapsed="false">
      <c r="A63" s="152" t="s">
        <v>164</v>
      </c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109"/>
      <c r="AK63" s="109"/>
      <c r="AL63" s="109"/>
      <c r="AM63" s="109"/>
      <c r="AMB63" s="0"/>
      <c r="AMC63" s="0"/>
      <c r="AMD63" s="0"/>
      <c r="AME63" s="0"/>
      <c r="AMF63" s="0"/>
      <c r="AMG63" s="0"/>
      <c r="AMH63" s="0"/>
      <c r="AMI63" s="0"/>
      <c r="AMJ63" s="0"/>
    </row>
    <row r="64" s="76" customFormat="true" ht="12.95" hidden="false" customHeight="true" outlineLevel="0" collapsed="false">
      <c r="A64" s="153" t="n">
        <v>2</v>
      </c>
      <c r="B64" s="154" t="s">
        <v>165</v>
      </c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5" t="s">
        <v>117</v>
      </c>
      <c r="T64" s="155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109"/>
      <c r="AK64" s="109"/>
      <c r="AL64" s="109"/>
      <c r="AM64" s="109"/>
      <c r="AMB64" s="156"/>
      <c r="AMC64" s="156"/>
      <c r="AMD64" s="156"/>
      <c r="AME64" s="156"/>
      <c r="AMF64" s="156"/>
      <c r="AMG64" s="156"/>
      <c r="AMH64" s="156"/>
      <c r="AMI64" s="156"/>
      <c r="AMJ64" s="156"/>
    </row>
    <row r="65" s="76" customFormat="true" ht="12.95" hidden="false" customHeight="true" outlineLevel="0" collapsed="false">
      <c r="A65" s="153" t="s">
        <v>133</v>
      </c>
      <c r="B65" s="157" t="s">
        <v>134</v>
      </c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8" t="n">
        <f aca="false">S41</f>
        <v>0</v>
      </c>
      <c r="T65" s="15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109"/>
      <c r="AK65" s="109"/>
      <c r="AL65" s="109"/>
      <c r="AM65" s="109"/>
      <c r="AMB65" s="156"/>
      <c r="AMC65" s="156"/>
      <c r="AMD65" s="156"/>
      <c r="AME65" s="156"/>
      <c r="AMF65" s="156"/>
      <c r="AMG65" s="156"/>
      <c r="AMH65" s="156"/>
      <c r="AMI65" s="156"/>
      <c r="AMJ65" s="156"/>
    </row>
    <row r="66" s="76" customFormat="true" ht="12.95" hidden="false" customHeight="true" outlineLevel="0" collapsed="false">
      <c r="A66" s="153" t="s">
        <v>139</v>
      </c>
      <c r="B66" s="157" t="s">
        <v>140</v>
      </c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8" t="n">
        <f aca="false">S53</f>
        <v>0</v>
      </c>
      <c r="T66" s="15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109"/>
      <c r="AK66" s="109"/>
      <c r="AL66" s="109"/>
      <c r="AM66" s="109"/>
      <c r="AMB66" s="156"/>
      <c r="AMC66" s="156"/>
      <c r="AMD66" s="156"/>
      <c r="AME66" s="156"/>
      <c r="AMF66" s="156"/>
      <c r="AMG66" s="156"/>
      <c r="AMH66" s="156"/>
      <c r="AMI66" s="156"/>
      <c r="AMJ66" s="156"/>
    </row>
    <row r="67" s="76" customFormat="true" ht="12.95" hidden="false" customHeight="true" outlineLevel="0" collapsed="false">
      <c r="A67" s="153" t="s">
        <v>156</v>
      </c>
      <c r="B67" s="157" t="s">
        <v>157</v>
      </c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8" t="n">
        <f aca="false">S61</f>
        <v>0</v>
      </c>
      <c r="T67" s="15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109"/>
      <c r="AK67" s="109"/>
      <c r="AL67" s="109"/>
      <c r="AM67" s="109"/>
      <c r="AMB67" s="156"/>
      <c r="AMC67" s="156"/>
      <c r="AMD67" s="156"/>
      <c r="AME67" s="156"/>
      <c r="AMF67" s="156"/>
      <c r="AMG67" s="156"/>
      <c r="AMH67" s="156"/>
      <c r="AMI67" s="156"/>
      <c r="AMJ67" s="156"/>
    </row>
    <row r="68" s="76" customFormat="true" ht="12.95" hidden="false" customHeight="true" outlineLevel="0" collapsed="false">
      <c r="A68" s="159" t="s">
        <v>166</v>
      </c>
      <c r="B68" s="159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60" t="n">
        <f aca="false">SUM(S64:S67)</f>
        <v>0</v>
      </c>
      <c r="T68" s="160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109"/>
      <c r="AK68" s="109"/>
      <c r="AL68" s="109"/>
      <c r="AM68" s="109"/>
      <c r="AMB68" s="156"/>
      <c r="AMC68" s="156"/>
      <c r="AMD68" s="156"/>
      <c r="AME68" s="156"/>
      <c r="AMF68" s="156"/>
      <c r="AMG68" s="156"/>
      <c r="AMH68" s="156"/>
      <c r="AMI68" s="156"/>
      <c r="AMJ68" s="156"/>
    </row>
    <row r="69" s="76" customFormat="true" ht="12.95" hidden="false" customHeight="true" outlineLevel="0" collapsed="false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109"/>
      <c r="AK69" s="109"/>
      <c r="AL69" s="109"/>
      <c r="AM69" s="109"/>
      <c r="AMB69" s="156"/>
      <c r="AMC69" s="156"/>
      <c r="AMD69" s="156"/>
      <c r="AME69" s="156"/>
      <c r="AMF69" s="156"/>
      <c r="AMG69" s="156"/>
      <c r="AMH69" s="156"/>
      <c r="AMI69" s="156"/>
      <c r="AMJ69" s="156"/>
    </row>
    <row r="70" s="76" customFormat="true" ht="12.95" hidden="false" customHeight="true" outlineLevel="0" collapsed="false">
      <c r="A70" s="122" t="s">
        <v>167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109"/>
      <c r="AK70" s="109"/>
      <c r="AL70" s="109"/>
      <c r="AM70" s="109"/>
      <c r="AMB70" s="156"/>
      <c r="AMC70" s="156"/>
      <c r="AMD70" s="156"/>
      <c r="AME70" s="156"/>
      <c r="AMF70" s="156"/>
      <c r="AMG70" s="156"/>
      <c r="AMH70" s="156"/>
      <c r="AMI70" s="156"/>
      <c r="AMJ70" s="156"/>
    </row>
    <row r="71" s="76" customFormat="true" ht="12.95" hidden="false" customHeight="true" outlineLevel="0" collapsed="false">
      <c r="A71" s="161" t="n">
        <v>3</v>
      </c>
      <c r="B71" s="127" t="s">
        <v>168</v>
      </c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48" t="s">
        <v>117</v>
      </c>
      <c r="T71" s="14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109"/>
      <c r="AK71" s="109"/>
      <c r="AL71" s="109"/>
      <c r="AM71" s="109"/>
      <c r="AMB71" s="156"/>
      <c r="AMC71" s="156"/>
      <c r="AMD71" s="156"/>
      <c r="AME71" s="156"/>
      <c r="AMF71" s="156"/>
      <c r="AMG71" s="156"/>
      <c r="AMH71" s="156"/>
      <c r="AMI71" s="156"/>
      <c r="AMJ71" s="156"/>
    </row>
    <row r="72" s="76" customFormat="true" ht="12.95" hidden="false" customHeight="true" outlineLevel="0" collapsed="false">
      <c r="A72" s="128" t="s">
        <v>88</v>
      </c>
      <c r="B72" s="104" t="s">
        <v>169</v>
      </c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13" t="s">
        <v>119</v>
      </c>
      <c r="O72" s="162" t="n">
        <f aca="false">(0.2019)*1/12*100</f>
        <v>1.6825</v>
      </c>
      <c r="P72" s="156"/>
      <c r="Q72" s="85" t="s">
        <v>116</v>
      </c>
      <c r="R72" s="118" t="s">
        <v>120</v>
      </c>
      <c r="S72" s="87" t="n">
        <f aca="false">ROUND(($S$34*O72/100),2)</f>
        <v>0</v>
      </c>
      <c r="T72" s="87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109"/>
      <c r="AK72" s="109"/>
      <c r="AL72" s="109"/>
      <c r="AM72" s="109"/>
      <c r="AMB72" s="156"/>
      <c r="AMC72" s="156"/>
      <c r="AMD72" s="156"/>
      <c r="AME72" s="156"/>
      <c r="AMF72" s="156"/>
      <c r="AMG72" s="156"/>
      <c r="AMH72" s="156"/>
      <c r="AMI72" s="156"/>
      <c r="AMJ72" s="156"/>
    </row>
    <row r="73" s="76" customFormat="true" ht="12.95" hidden="false" customHeight="true" outlineLevel="0" collapsed="false">
      <c r="A73" s="128" t="s">
        <v>90</v>
      </c>
      <c r="B73" s="104" t="s">
        <v>170</v>
      </c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13" t="s">
        <v>119</v>
      </c>
      <c r="O73" s="162" t="n">
        <f aca="false">O72*O52/100</f>
        <v>0.1346</v>
      </c>
      <c r="P73" s="156"/>
      <c r="Q73" s="85" t="s">
        <v>116</v>
      </c>
      <c r="R73" s="118" t="s">
        <v>120</v>
      </c>
      <c r="S73" s="87" t="n">
        <f aca="false">ROUND(($S$34*O73/100),2)</f>
        <v>0</v>
      </c>
      <c r="T73" s="87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109"/>
      <c r="AK73" s="109"/>
      <c r="AL73" s="109"/>
      <c r="AM73" s="109"/>
      <c r="AMB73" s="156"/>
      <c r="AMC73" s="156"/>
      <c r="AMD73" s="156"/>
      <c r="AME73" s="156"/>
      <c r="AMF73" s="156"/>
      <c r="AMG73" s="156"/>
      <c r="AMH73" s="156"/>
      <c r="AMI73" s="156"/>
      <c r="AMJ73" s="156"/>
    </row>
    <row r="74" s="76" customFormat="true" ht="12.95" hidden="false" customHeight="true" outlineLevel="0" collapsed="false">
      <c r="A74" s="128" t="s">
        <v>94</v>
      </c>
      <c r="B74" s="79" t="s">
        <v>171</v>
      </c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113" t="s">
        <v>119</v>
      </c>
      <c r="O74" s="163" t="n">
        <f aca="false">((0.0168)*(0.4+0.1)*0.08)*100</f>
        <v>0.0672</v>
      </c>
      <c r="P74" s="156"/>
      <c r="Q74" s="85" t="s">
        <v>116</v>
      </c>
      <c r="R74" s="118" t="s">
        <v>120</v>
      </c>
      <c r="S74" s="87" t="n">
        <f aca="false">ROUND(($S$34*O74/100),2)</f>
        <v>0</v>
      </c>
      <c r="T74" s="87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109"/>
      <c r="AK74" s="109"/>
      <c r="AL74" s="109"/>
      <c r="AM74" s="109"/>
      <c r="AMB74" s="156"/>
      <c r="AMC74" s="156"/>
      <c r="AMD74" s="156"/>
      <c r="AME74" s="156"/>
      <c r="AMF74" s="156"/>
      <c r="AMG74" s="156"/>
      <c r="AMH74" s="156"/>
      <c r="AMI74" s="156"/>
      <c r="AMJ74" s="156"/>
    </row>
    <row r="75" s="76" customFormat="true" ht="12.95" hidden="false" customHeight="true" outlineLevel="0" collapsed="false">
      <c r="A75" s="128" t="s">
        <v>97</v>
      </c>
      <c r="B75" s="104" t="s">
        <v>172</v>
      </c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13" t="s">
        <v>119</v>
      </c>
      <c r="O75" s="162" t="n">
        <f aca="false">((0.2019)*(7/30)/12)*100</f>
        <v>0.392583333333333</v>
      </c>
      <c r="P75" s="156"/>
      <c r="Q75" s="85" t="s">
        <v>116</v>
      </c>
      <c r="R75" s="118" t="s">
        <v>120</v>
      </c>
      <c r="S75" s="87" t="n">
        <f aca="false">ROUND(($S$34*O75/100),2)</f>
        <v>0</v>
      </c>
      <c r="T75" s="87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109"/>
      <c r="AK75" s="109"/>
      <c r="AL75" s="109"/>
      <c r="AM75" s="109"/>
      <c r="AMB75" s="156"/>
      <c r="AMC75" s="156"/>
      <c r="AMD75" s="156"/>
      <c r="AME75" s="156"/>
      <c r="AMF75" s="156"/>
      <c r="AMG75" s="156"/>
      <c r="AMH75" s="156"/>
      <c r="AMI75" s="156"/>
      <c r="AMJ75" s="156"/>
    </row>
    <row r="76" s="76" customFormat="true" ht="12.95" hidden="false" customHeight="true" outlineLevel="0" collapsed="false">
      <c r="A76" s="128" t="s">
        <v>126</v>
      </c>
      <c r="B76" s="79" t="s">
        <v>173</v>
      </c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113" t="s">
        <v>119</v>
      </c>
      <c r="O76" s="162" t="n">
        <f aca="false">O53*O75/100</f>
        <v>0.136619</v>
      </c>
      <c r="P76" s="156"/>
      <c r="Q76" s="85" t="s">
        <v>116</v>
      </c>
      <c r="R76" s="118" t="s">
        <v>120</v>
      </c>
      <c r="S76" s="87" t="n">
        <f aca="false">ROUND(($S$34*O76/100),2)</f>
        <v>0</v>
      </c>
      <c r="T76" s="87"/>
      <c r="U76" s="119" t="s">
        <v>174</v>
      </c>
      <c r="V76" s="119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109"/>
      <c r="AK76" s="109"/>
      <c r="AL76" s="109"/>
      <c r="AM76" s="109"/>
      <c r="AMB76" s="156"/>
      <c r="AMC76" s="156"/>
      <c r="AMD76" s="156"/>
      <c r="AME76" s="156"/>
      <c r="AMF76" s="156"/>
      <c r="AMG76" s="156"/>
      <c r="AMH76" s="156"/>
      <c r="AMI76" s="156"/>
      <c r="AMJ76" s="156"/>
    </row>
    <row r="77" s="76" customFormat="true" ht="12.95" hidden="false" customHeight="true" outlineLevel="0" collapsed="false">
      <c r="A77" s="128" t="s">
        <v>149</v>
      </c>
      <c r="B77" s="104" t="s">
        <v>175</v>
      </c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13" t="s">
        <v>119</v>
      </c>
      <c r="O77" s="162" t="n">
        <f aca="false">O75*O52*(0.4+0.1)/100</f>
        <v>0.0157033333333333</v>
      </c>
      <c r="P77" s="156"/>
      <c r="Q77" s="85" t="s">
        <v>116</v>
      </c>
      <c r="R77" s="118" t="s">
        <v>120</v>
      </c>
      <c r="S77" s="87" t="n">
        <f aca="false">ROUND(($S$34*O77/100),2)</f>
        <v>0</v>
      </c>
      <c r="T77" s="87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109"/>
      <c r="AK77" s="109"/>
      <c r="AL77" s="109"/>
      <c r="AM77" s="109"/>
      <c r="AMB77" s="156"/>
      <c r="AMC77" s="156"/>
      <c r="AMD77" s="156"/>
      <c r="AME77" s="156"/>
      <c r="AMF77" s="156"/>
      <c r="AMG77" s="156"/>
      <c r="AMH77" s="156"/>
      <c r="AMI77" s="156"/>
      <c r="AMJ77" s="156"/>
    </row>
    <row r="78" s="76" customFormat="true" ht="12.95" hidden="false" customHeight="true" outlineLevel="0" collapsed="false">
      <c r="A78" s="82" t="s">
        <v>176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131" t="s">
        <v>119</v>
      </c>
      <c r="O78" s="132" t="n">
        <f aca="false">SUM(O72:O77)</f>
        <v>2.42920566666667</v>
      </c>
      <c r="P78" s="132"/>
      <c r="Q78" s="132" t="s">
        <v>116</v>
      </c>
      <c r="R78" s="164" t="s">
        <v>120</v>
      </c>
      <c r="S78" s="82" t="n">
        <f aca="false">SUM(S72:S77)</f>
        <v>0</v>
      </c>
      <c r="T78" s="82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109"/>
      <c r="AK78" s="109"/>
      <c r="AL78" s="109"/>
      <c r="AM78" s="109"/>
      <c r="AMB78" s="156"/>
      <c r="AMC78" s="156"/>
      <c r="AMD78" s="156"/>
      <c r="AME78" s="156"/>
      <c r="AMF78" s="156"/>
      <c r="AMG78" s="156"/>
      <c r="AMH78" s="156"/>
      <c r="AMI78" s="156"/>
      <c r="AMJ78" s="156"/>
    </row>
    <row r="79" s="76" customFormat="true" ht="12.95" hidden="false" customHeight="true" outlineLevel="0" collapsed="false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109"/>
      <c r="AK79" s="109"/>
      <c r="AL79" s="109"/>
      <c r="AM79" s="109"/>
      <c r="AMB79" s="156"/>
      <c r="AMC79" s="156"/>
      <c r="AMD79" s="156"/>
      <c r="AME79" s="156"/>
      <c r="AMF79" s="156"/>
      <c r="AMG79" s="156"/>
      <c r="AMH79" s="156"/>
      <c r="AMI79" s="156"/>
      <c r="AMJ79" s="156"/>
    </row>
    <row r="80" s="76" customFormat="true" ht="12.95" hidden="false" customHeight="true" outlineLevel="0" collapsed="false">
      <c r="A80" s="122" t="s">
        <v>177</v>
      </c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109"/>
      <c r="AK80" s="109"/>
      <c r="AL80" s="109"/>
      <c r="AM80" s="109"/>
      <c r="AMB80" s="156"/>
      <c r="AMC80" s="156"/>
      <c r="AMD80" s="156"/>
      <c r="AME80" s="156"/>
      <c r="AMF80" s="156"/>
      <c r="AMG80" s="156"/>
      <c r="AMH80" s="156"/>
      <c r="AMI80" s="156"/>
      <c r="AMJ80" s="156"/>
    </row>
    <row r="81" s="76" customFormat="true" ht="12.95" hidden="false" customHeight="true" outlineLevel="0" collapsed="false">
      <c r="A81" s="147" t="s">
        <v>178</v>
      </c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109"/>
      <c r="AK81" s="109"/>
      <c r="AL81" s="109"/>
      <c r="AM81" s="109"/>
      <c r="AMB81" s="156"/>
      <c r="AMC81" s="156"/>
      <c r="AMD81" s="156"/>
      <c r="AME81" s="156"/>
      <c r="AMF81" s="156"/>
      <c r="AMG81" s="156"/>
      <c r="AMH81" s="156"/>
      <c r="AMI81" s="156"/>
      <c r="AMJ81" s="156"/>
    </row>
    <row r="82" s="76" customFormat="true" ht="12.95" hidden="false" customHeight="true" outlineLevel="0" collapsed="false">
      <c r="A82" s="126" t="s">
        <v>179</v>
      </c>
      <c r="B82" s="126" t="s">
        <v>180</v>
      </c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 t="s">
        <v>117</v>
      </c>
      <c r="T82" s="126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109"/>
      <c r="AK82" s="109"/>
      <c r="AL82" s="109"/>
      <c r="AM82" s="109"/>
      <c r="AMB82" s="156"/>
      <c r="AMC82" s="156"/>
      <c r="AMD82" s="156"/>
      <c r="AME82" s="156"/>
      <c r="AMF82" s="156"/>
      <c r="AMG82" s="156"/>
      <c r="AMH82" s="156"/>
      <c r="AMI82" s="156"/>
      <c r="AMJ82" s="156"/>
    </row>
    <row r="83" s="76" customFormat="true" ht="12.95" hidden="false" customHeight="true" outlineLevel="0" collapsed="false">
      <c r="A83" s="128" t="s">
        <v>88</v>
      </c>
      <c r="B83" s="104" t="s">
        <v>181</v>
      </c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13" t="s">
        <v>119</v>
      </c>
      <c r="O83" s="130" t="n">
        <f aca="false">1/12*100</f>
        <v>8.33333333333333</v>
      </c>
      <c r="P83" s="130"/>
      <c r="Q83" s="85" t="s">
        <v>116</v>
      </c>
      <c r="R83" s="118" t="s">
        <v>120</v>
      </c>
      <c r="S83" s="87" t="n">
        <f aca="false">ROUND((S$34*O83/100),2)</f>
        <v>0</v>
      </c>
      <c r="T83" s="87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109"/>
      <c r="AK83" s="109"/>
      <c r="AL83" s="109"/>
      <c r="AM83" s="109"/>
      <c r="AMB83" s="156"/>
      <c r="AMC83" s="156"/>
      <c r="AMD83" s="156"/>
      <c r="AME83" s="156"/>
      <c r="AMF83" s="156"/>
      <c r="AMG83" s="156"/>
      <c r="AMH83" s="156"/>
      <c r="AMI83" s="156"/>
      <c r="AMJ83" s="156"/>
    </row>
    <row r="84" s="76" customFormat="true" ht="12.95" hidden="false" customHeight="true" outlineLevel="0" collapsed="false">
      <c r="A84" s="128" t="s">
        <v>90</v>
      </c>
      <c r="B84" s="104" t="s">
        <v>182</v>
      </c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13" t="s">
        <v>119</v>
      </c>
      <c r="O84" s="130" t="n">
        <f aca="false">8/30/12*100</f>
        <v>2.22222222222222</v>
      </c>
      <c r="P84" s="130"/>
      <c r="Q84" s="85" t="s">
        <v>116</v>
      </c>
      <c r="R84" s="118" t="s">
        <v>120</v>
      </c>
      <c r="S84" s="87" t="n">
        <f aca="false">ROUND((S$34*O84/100),2)</f>
        <v>0</v>
      </c>
      <c r="T84" s="87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109"/>
      <c r="AK84" s="109"/>
      <c r="AL84" s="109"/>
      <c r="AM84" s="109"/>
      <c r="AMB84" s="156"/>
      <c r="AMC84" s="156"/>
      <c r="AMD84" s="156"/>
      <c r="AME84" s="156"/>
      <c r="AMF84" s="156"/>
      <c r="AMG84" s="156"/>
      <c r="AMH84" s="156"/>
      <c r="AMI84" s="156"/>
      <c r="AMJ84" s="156"/>
    </row>
    <row r="85" s="76" customFormat="true" ht="12.95" hidden="false" customHeight="true" outlineLevel="0" collapsed="false">
      <c r="A85" s="128" t="s">
        <v>94</v>
      </c>
      <c r="B85" s="79" t="s">
        <v>183</v>
      </c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113" t="s">
        <v>119</v>
      </c>
      <c r="O85" s="130" t="n">
        <f aca="false">20/30/12*0.015*100</f>
        <v>0.0833333333333333</v>
      </c>
      <c r="P85" s="130"/>
      <c r="Q85" s="85" t="s">
        <v>116</v>
      </c>
      <c r="R85" s="118" t="s">
        <v>120</v>
      </c>
      <c r="S85" s="87" t="n">
        <f aca="false">ROUND((S$34*O85/100),2)</f>
        <v>0</v>
      </c>
      <c r="T85" s="87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109"/>
      <c r="AK85" s="109"/>
      <c r="AL85" s="109"/>
      <c r="AM85" s="109"/>
      <c r="AMB85" s="156"/>
      <c r="AMC85" s="156"/>
      <c r="AMD85" s="156"/>
      <c r="AME85" s="156"/>
      <c r="AMF85" s="156"/>
      <c r="AMG85" s="156"/>
      <c r="AMH85" s="156"/>
      <c r="AMI85" s="156"/>
      <c r="AMJ85" s="156"/>
    </row>
    <row r="86" s="76" customFormat="true" ht="12.95" hidden="false" customHeight="true" outlineLevel="0" collapsed="false">
      <c r="A86" s="128" t="s">
        <v>97</v>
      </c>
      <c r="B86" s="104" t="s">
        <v>184</v>
      </c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13" t="s">
        <v>119</v>
      </c>
      <c r="O86" s="130" t="n">
        <f aca="false">(15/30)/12*0.0086*100</f>
        <v>0.0358333333333333</v>
      </c>
      <c r="P86" s="130"/>
      <c r="Q86" s="85" t="s">
        <v>116</v>
      </c>
      <c r="R86" s="118" t="s">
        <v>120</v>
      </c>
      <c r="S86" s="87" t="n">
        <f aca="false">ROUND((S$34*O86/100),2)</f>
        <v>0</v>
      </c>
      <c r="T86" s="87"/>
      <c r="U86" s="119" t="s">
        <v>174</v>
      </c>
      <c r="V86" s="119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109"/>
      <c r="AK86" s="109"/>
      <c r="AL86" s="109"/>
      <c r="AM86" s="109"/>
      <c r="AMB86" s="156"/>
      <c r="AMC86" s="156"/>
      <c r="AMD86" s="156"/>
      <c r="AME86" s="156"/>
      <c r="AMF86" s="156"/>
      <c r="AMG86" s="156"/>
      <c r="AMH86" s="156"/>
      <c r="AMI86" s="156"/>
      <c r="AMJ86" s="156"/>
    </row>
    <row r="87" s="76" customFormat="true" ht="12.95" hidden="false" customHeight="true" outlineLevel="0" collapsed="false">
      <c r="A87" s="128" t="s">
        <v>126</v>
      </c>
      <c r="B87" s="104" t="s">
        <v>185</v>
      </c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13" t="s">
        <v>119</v>
      </c>
      <c r="O87" s="130" t="n">
        <f aca="false">(6/12)*0.368*0.622*0.812*((1.86/31)/12)*100</f>
        <v>0.046465888</v>
      </c>
      <c r="P87" s="130"/>
      <c r="Q87" s="85" t="s">
        <v>116</v>
      </c>
      <c r="R87" s="118" t="s">
        <v>120</v>
      </c>
      <c r="S87" s="87" t="n">
        <f aca="false">ROUND((S$34*O87/100),2)</f>
        <v>0</v>
      </c>
      <c r="T87" s="87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109"/>
      <c r="AK87" s="109"/>
      <c r="AL87" s="109"/>
      <c r="AM87" s="109"/>
      <c r="AMB87" s="156"/>
      <c r="AMC87" s="156"/>
      <c r="AMD87" s="156"/>
      <c r="AME87" s="156"/>
      <c r="AMF87" s="156"/>
      <c r="AMG87" s="156"/>
      <c r="AMH87" s="156"/>
      <c r="AMI87" s="156"/>
      <c r="AMJ87" s="156"/>
    </row>
    <row r="88" s="76" customFormat="true" ht="12.95" hidden="false" customHeight="true" outlineLevel="0" collapsed="false">
      <c r="A88" s="128" t="s">
        <v>149</v>
      </c>
      <c r="B88" s="104" t="s">
        <v>186</v>
      </c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13" t="s">
        <v>119</v>
      </c>
      <c r="O88" s="130"/>
      <c r="P88" s="130"/>
      <c r="Q88" s="85" t="s">
        <v>116</v>
      </c>
      <c r="R88" s="118" t="s">
        <v>120</v>
      </c>
      <c r="S88" s="87" t="n">
        <f aca="false">ROUND((S$34*O88/100),2)</f>
        <v>0</v>
      </c>
      <c r="T88" s="87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109"/>
      <c r="AK88" s="109"/>
      <c r="AL88" s="109"/>
      <c r="AM88" s="109"/>
      <c r="AMB88" s="156"/>
      <c r="AMC88" s="156"/>
      <c r="AMD88" s="156"/>
      <c r="AME88" s="156"/>
      <c r="AMF88" s="156"/>
      <c r="AMG88" s="156"/>
      <c r="AMH88" s="156"/>
      <c r="AMI88" s="156"/>
      <c r="AMJ88" s="156"/>
    </row>
    <row r="89" s="76" customFormat="true" ht="12.95" hidden="false" customHeight="true" outlineLevel="0" collapsed="false">
      <c r="A89" s="82" t="s">
        <v>187</v>
      </c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131" t="s">
        <v>119</v>
      </c>
      <c r="O89" s="132" t="n">
        <f aca="false">SUM(O83:O88)</f>
        <v>10.7211881102222</v>
      </c>
      <c r="P89" s="132"/>
      <c r="Q89" s="132" t="s">
        <v>116</v>
      </c>
      <c r="R89" s="164" t="s">
        <v>120</v>
      </c>
      <c r="S89" s="82" t="n">
        <f aca="false">SUM(S83:S88)</f>
        <v>0</v>
      </c>
      <c r="T89" s="82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109"/>
      <c r="AK89" s="109"/>
      <c r="AL89" s="109"/>
      <c r="AM89" s="109"/>
      <c r="AMB89" s="156"/>
      <c r="AMC89" s="156"/>
      <c r="AMD89" s="156"/>
      <c r="AME89" s="156"/>
      <c r="AMF89" s="156"/>
      <c r="AMG89" s="156"/>
      <c r="AMH89" s="156"/>
      <c r="AMI89" s="156"/>
      <c r="AMJ89" s="156"/>
    </row>
    <row r="90" s="76" customFormat="true" ht="12.95" hidden="false" customHeight="true" outlineLevel="0" collapsed="false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109"/>
      <c r="AK90" s="109"/>
      <c r="AL90" s="109"/>
      <c r="AM90" s="109"/>
      <c r="AMB90" s="156"/>
      <c r="AMC90" s="156"/>
      <c r="AMD90" s="156"/>
      <c r="AME90" s="156"/>
      <c r="AMF90" s="156"/>
      <c r="AMG90" s="156"/>
      <c r="AMH90" s="156"/>
      <c r="AMI90" s="156"/>
      <c r="AMJ90" s="156"/>
    </row>
    <row r="91" s="76" customFormat="true" ht="12.95" hidden="false" customHeight="true" outlineLevel="0" collapsed="false">
      <c r="A91" s="147" t="s">
        <v>188</v>
      </c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109"/>
      <c r="AK91" s="109"/>
      <c r="AL91" s="109"/>
      <c r="AM91" s="109"/>
      <c r="AMB91" s="156"/>
      <c r="AMC91" s="156"/>
      <c r="AMD91" s="156"/>
      <c r="AME91" s="156"/>
      <c r="AMF91" s="156"/>
      <c r="AMG91" s="156"/>
      <c r="AMH91" s="156"/>
      <c r="AMI91" s="156"/>
      <c r="AMJ91" s="156"/>
    </row>
    <row r="92" s="76" customFormat="true" ht="12.95" hidden="false" customHeight="true" outlineLevel="0" collapsed="false">
      <c r="A92" s="126" t="s">
        <v>189</v>
      </c>
      <c r="B92" s="126" t="s">
        <v>190</v>
      </c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 t="s">
        <v>117</v>
      </c>
      <c r="T92" s="126"/>
      <c r="V92" s="165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109"/>
      <c r="AK92" s="109"/>
      <c r="AL92" s="109"/>
      <c r="AM92" s="109"/>
      <c r="AMB92" s="156"/>
      <c r="AMC92" s="156"/>
      <c r="AMD92" s="156"/>
      <c r="AME92" s="156"/>
      <c r="AMF92" s="156"/>
      <c r="AMG92" s="156"/>
      <c r="AMH92" s="156"/>
      <c r="AMI92" s="156"/>
      <c r="AMJ92" s="156"/>
    </row>
    <row r="93" s="76" customFormat="true" ht="12.95" hidden="false" customHeight="true" outlineLevel="0" collapsed="false">
      <c r="A93" s="128" t="s">
        <v>88</v>
      </c>
      <c r="B93" s="104" t="s">
        <v>191</v>
      </c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13" t="s">
        <v>119</v>
      </c>
      <c r="O93" s="130" t="n">
        <v>0</v>
      </c>
      <c r="P93" s="130"/>
      <c r="Q93" s="85" t="s">
        <v>116</v>
      </c>
      <c r="R93" s="118" t="s">
        <v>120</v>
      </c>
      <c r="S93" s="166" t="n">
        <f aca="false">(((S28+S29)/220)*15.22+((((S28+S29)/220)*15.22)*O93))*W93</f>
        <v>0</v>
      </c>
      <c r="T93" s="166"/>
      <c r="U93" s="167"/>
      <c r="V93" s="167"/>
      <c r="W93" s="83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109"/>
      <c r="AK93" s="109"/>
      <c r="AL93" s="109"/>
      <c r="AM93" s="109"/>
      <c r="AMB93" s="156"/>
      <c r="AMC93" s="156"/>
      <c r="AMD93" s="156"/>
      <c r="AME93" s="156"/>
      <c r="AMF93" s="156"/>
      <c r="AMG93" s="156"/>
      <c r="AMH93" s="156"/>
      <c r="AMI93" s="156"/>
      <c r="AMJ93" s="156"/>
    </row>
    <row r="94" s="76" customFormat="true" ht="12.95" hidden="false" customHeight="true" outlineLevel="0" collapsed="false">
      <c r="A94" s="82" t="s">
        <v>192</v>
      </c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131" t="s">
        <v>119</v>
      </c>
      <c r="O94" s="132" t="n">
        <f aca="false">SUM(O93:O93)</f>
        <v>0</v>
      </c>
      <c r="P94" s="132"/>
      <c r="Q94" s="132" t="s">
        <v>116</v>
      </c>
      <c r="R94" s="164" t="s">
        <v>120</v>
      </c>
      <c r="S94" s="168" t="n">
        <f aca="false">S93</f>
        <v>0</v>
      </c>
      <c r="T94" s="168"/>
      <c r="U94" s="167"/>
      <c r="V94" s="167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109"/>
      <c r="AK94" s="109"/>
      <c r="AL94" s="109"/>
      <c r="AM94" s="109"/>
      <c r="AMB94" s="156"/>
      <c r="AMC94" s="156"/>
      <c r="AMD94" s="156"/>
      <c r="AME94" s="156"/>
      <c r="AMF94" s="156"/>
      <c r="AMG94" s="156"/>
      <c r="AMH94" s="156"/>
      <c r="AMI94" s="156"/>
      <c r="AMJ94" s="156"/>
    </row>
    <row r="95" s="76" customFormat="true" ht="12.95" hidden="false" customHeight="true" outlineLevel="0" collapsed="false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169"/>
      <c r="V95" s="169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109"/>
      <c r="AK95" s="109"/>
      <c r="AL95" s="109"/>
      <c r="AM95" s="109"/>
      <c r="AMB95" s="156"/>
      <c r="AMC95" s="156"/>
      <c r="AMD95" s="156"/>
      <c r="AME95" s="156"/>
      <c r="AMF95" s="156"/>
      <c r="AMG95" s="156"/>
      <c r="AMH95" s="156"/>
      <c r="AMI95" s="156"/>
      <c r="AMJ95" s="156"/>
    </row>
    <row r="96" s="76" customFormat="true" ht="12.95" hidden="false" customHeight="true" outlineLevel="0" collapsed="false">
      <c r="A96" s="152" t="s">
        <v>193</v>
      </c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109"/>
      <c r="AK96" s="109"/>
      <c r="AL96" s="109"/>
      <c r="AM96" s="109"/>
      <c r="AMB96" s="156"/>
      <c r="AMC96" s="156"/>
      <c r="AMD96" s="156"/>
      <c r="AME96" s="156"/>
      <c r="AMF96" s="156"/>
      <c r="AMG96" s="156"/>
      <c r="AMH96" s="156"/>
      <c r="AMI96" s="156"/>
      <c r="AMJ96" s="156"/>
    </row>
    <row r="97" s="76" customFormat="true" ht="12.95" hidden="false" customHeight="true" outlineLevel="0" collapsed="false">
      <c r="A97" s="153" t="n">
        <v>2</v>
      </c>
      <c r="B97" s="154" t="s">
        <v>165</v>
      </c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5" t="s">
        <v>117</v>
      </c>
      <c r="T97" s="155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109"/>
      <c r="AK97" s="109"/>
      <c r="AL97" s="109"/>
      <c r="AM97" s="109"/>
      <c r="AMB97" s="156"/>
      <c r="AMC97" s="156"/>
      <c r="AMD97" s="156"/>
      <c r="AME97" s="156"/>
      <c r="AMF97" s="156"/>
      <c r="AMG97" s="156"/>
      <c r="AMH97" s="156"/>
      <c r="AMI97" s="156"/>
      <c r="AMJ97" s="156"/>
    </row>
    <row r="98" s="76" customFormat="true" ht="12.95" hidden="false" customHeight="true" outlineLevel="0" collapsed="false">
      <c r="A98" s="153" t="s">
        <v>179</v>
      </c>
      <c r="B98" s="157" t="s">
        <v>194</v>
      </c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8" t="n">
        <f aca="false">S89</f>
        <v>0</v>
      </c>
      <c r="T98" s="15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109"/>
      <c r="AK98" s="109"/>
      <c r="AL98" s="109"/>
      <c r="AM98" s="109"/>
      <c r="AMB98" s="156"/>
      <c r="AMC98" s="156"/>
      <c r="AMD98" s="156"/>
      <c r="AME98" s="156"/>
      <c r="AMF98" s="156"/>
      <c r="AMG98" s="156"/>
      <c r="AMH98" s="156"/>
      <c r="AMI98" s="156"/>
      <c r="AMJ98" s="156"/>
    </row>
    <row r="99" s="76" customFormat="true" ht="12.95" hidden="false" customHeight="true" outlineLevel="0" collapsed="false">
      <c r="A99" s="153" t="s">
        <v>189</v>
      </c>
      <c r="B99" s="157" t="s">
        <v>195</v>
      </c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8" t="n">
        <f aca="false">S94</f>
        <v>0</v>
      </c>
      <c r="T99" s="15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109"/>
      <c r="AK99" s="109"/>
      <c r="AL99" s="109"/>
      <c r="AM99" s="109"/>
      <c r="AMB99" s="156"/>
      <c r="AMC99" s="156"/>
      <c r="AMD99" s="156"/>
      <c r="AME99" s="156"/>
      <c r="AMF99" s="156"/>
      <c r="AMG99" s="156"/>
      <c r="AMH99" s="156"/>
      <c r="AMI99" s="156"/>
      <c r="AMJ99" s="156"/>
    </row>
    <row r="100" s="76" customFormat="true" ht="12.95" hidden="false" customHeight="true" outlineLevel="0" collapsed="false">
      <c r="A100" s="159" t="s">
        <v>196</v>
      </c>
      <c r="B100" s="159"/>
      <c r="C100" s="159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60" t="n">
        <f aca="false">SUM(S97:S99)</f>
        <v>0</v>
      </c>
      <c r="T100" s="160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109"/>
      <c r="AK100" s="109"/>
      <c r="AL100" s="109"/>
      <c r="AM100" s="109"/>
      <c r="AMB100" s="156"/>
      <c r="AMC100" s="156"/>
      <c r="AMD100" s="156"/>
      <c r="AME100" s="156"/>
      <c r="AMF100" s="156"/>
      <c r="AMG100" s="156"/>
      <c r="AMH100" s="156"/>
      <c r="AMI100" s="156"/>
      <c r="AMJ100" s="156"/>
    </row>
    <row r="101" s="76" customFormat="true" ht="12.95" hidden="false" customHeight="true" outlineLevel="0" collapsed="false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109"/>
      <c r="AK101" s="109"/>
      <c r="AL101" s="109"/>
      <c r="AM101" s="109"/>
      <c r="AMB101" s="156"/>
      <c r="AMC101" s="156"/>
      <c r="AMD101" s="156"/>
      <c r="AME101" s="156"/>
      <c r="AMF101" s="156"/>
      <c r="AMG101" s="156"/>
      <c r="AMH101" s="156"/>
      <c r="AMI101" s="156"/>
      <c r="AMJ101" s="156"/>
    </row>
    <row r="102" s="76" customFormat="true" ht="12.95" hidden="false" customHeight="true" outlineLevel="0" collapsed="false">
      <c r="A102" s="170" t="s">
        <v>197</v>
      </c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109"/>
      <c r="AK102" s="109"/>
      <c r="AL102" s="109"/>
      <c r="AM102" s="109"/>
      <c r="AMB102" s="156"/>
      <c r="AMC102" s="156"/>
      <c r="AMD102" s="156"/>
      <c r="AME102" s="156"/>
      <c r="AMF102" s="156"/>
      <c r="AMG102" s="156"/>
      <c r="AMH102" s="156"/>
      <c r="AMI102" s="156"/>
      <c r="AMJ102" s="156"/>
    </row>
    <row r="103" s="76" customFormat="true" ht="12.95" hidden="false" customHeight="true" outlineLevel="0" collapsed="false">
      <c r="A103" s="161" t="n">
        <v>5</v>
      </c>
      <c r="B103" s="125" t="s">
        <v>198</v>
      </c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48" t="s">
        <v>117</v>
      </c>
      <c r="T103" s="14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109"/>
      <c r="AK103" s="109"/>
      <c r="AL103" s="109"/>
      <c r="AM103" s="109"/>
      <c r="AMB103" s="156"/>
      <c r="AMC103" s="156"/>
      <c r="AMD103" s="156"/>
      <c r="AME103" s="156"/>
      <c r="AMF103" s="156"/>
      <c r="AMG103" s="156"/>
      <c r="AMH103" s="156"/>
      <c r="AMI103" s="156"/>
      <c r="AMJ103" s="156"/>
    </row>
    <row r="104" s="76" customFormat="true" ht="15.8" hidden="false" customHeight="false" outlineLevel="0" collapsed="false">
      <c r="A104" s="161" t="s">
        <v>88</v>
      </c>
      <c r="B104" s="104" t="s">
        <v>199</v>
      </c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50" t="n">
        <f aca="false">'UNIFORME E MATERIAL'!F14</f>
        <v>0</v>
      </c>
      <c r="T104" s="150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109"/>
      <c r="AK104" s="109"/>
      <c r="AL104" s="109"/>
      <c r="AM104" s="109"/>
      <c r="AMB104" s="156"/>
      <c r="AMC104" s="156"/>
      <c r="AMD104" s="156"/>
      <c r="AME104" s="156"/>
      <c r="AMF104" s="156"/>
      <c r="AMG104" s="156"/>
      <c r="AMH104" s="156"/>
      <c r="AMI104" s="156"/>
      <c r="AMJ104" s="156"/>
    </row>
    <row r="105" s="76" customFormat="true" ht="15.8" hidden="false" customHeight="false" outlineLevel="0" collapsed="false">
      <c r="A105" s="127" t="s">
        <v>90</v>
      </c>
      <c r="B105" s="104" t="s">
        <v>200</v>
      </c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71" t="n">
        <f aca="false">'UNIFORME E MATERIAL'!F20</f>
        <v>0</v>
      </c>
      <c r="T105" s="171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109"/>
      <c r="AK105" s="109"/>
      <c r="AL105" s="109"/>
      <c r="AM105" s="109"/>
      <c r="AMB105" s="156"/>
      <c r="AMC105" s="156"/>
      <c r="AMD105" s="156"/>
      <c r="AME105" s="156"/>
      <c r="AMF105" s="156"/>
      <c r="AMG105" s="156"/>
      <c r="AMH105" s="156"/>
      <c r="AMI105" s="156"/>
      <c r="AMJ105" s="156"/>
    </row>
    <row r="106" s="76" customFormat="true" ht="15.8" hidden="false" customHeight="false" outlineLevel="0" collapsed="false">
      <c r="A106" s="172" t="s">
        <v>94</v>
      </c>
      <c r="B106" s="173" t="s">
        <v>201</v>
      </c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4"/>
      <c r="T106" s="174"/>
      <c r="V106" s="119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109"/>
      <c r="AK106" s="109"/>
      <c r="AL106" s="109"/>
      <c r="AM106" s="109"/>
      <c r="AMB106" s="156"/>
      <c r="AMC106" s="156"/>
      <c r="AMD106" s="156"/>
      <c r="AME106" s="156"/>
      <c r="AMF106" s="156"/>
      <c r="AMG106" s="156"/>
      <c r="AMH106" s="156"/>
      <c r="AMI106" s="156"/>
      <c r="AMJ106" s="156"/>
    </row>
    <row r="107" s="76" customFormat="true" ht="15.8" hidden="false" customHeight="false" outlineLevel="0" collapsed="false">
      <c r="A107" s="172" t="s">
        <v>97</v>
      </c>
      <c r="B107" s="173" t="s">
        <v>202</v>
      </c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4" t="n">
        <f aca="false">EQUIPAMENTOS!G13</f>
        <v>0</v>
      </c>
      <c r="T107" s="174"/>
      <c r="V107" s="0"/>
      <c r="W107" s="175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109"/>
      <c r="AK107" s="109"/>
      <c r="AL107" s="109"/>
      <c r="AM107" s="109"/>
      <c r="AMB107" s="156"/>
      <c r="AMC107" s="156"/>
      <c r="AMD107" s="156"/>
      <c r="AME107" s="156"/>
      <c r="AMF107" s="156"/>
      <c r="AMG107" s="156"/>
      <c r="AMH107" s="156"/>
      <c r="AMI107" s="156"/>
      <c r="AMJ107" s="156"/>
    </row>
    <row r="108" s="76" customFormat="true" ht="12.8" hidden="false" customHeight="false" outlineLevel="0" collapsed="false">
      <c r="A108" s="176"/>
      <c r="B108" s="177" t="s">
        <v>203</v>
      </c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8" t="n">
        <f aca="false">SUM(S104:S107)</f>
        <v>0</v>
      </c>
      <c r="T108" s="178"/>
      <c r="V108" s="78"/>
      <c r="W108" s="0"/>
      <c r="X108" s="78"/>
      <c r="Y108" s="78"/>
      <c r="Z108" s="78"/>
      <c r="AA108" s="0"/>
      <c r="AB108" s="78"/>
      <c r="AC108" s="78"/>
      <c r="AD108" s="78"/>
      <c r="AE108" s="78"/>
      <c r="AF108" s="78"/>
      <c r="AG108" s="78"/>
      <c r="AH108" s="78"/>
      <c r="AI108" s="78"/>
      <c r="AJ108" s="109"/>
      <c r="AK108" s="109"/>
      <c r="AL108" s="109"/>
      <c r="AM108" s="109"/>
      <c r="AMB108" s="156"/>
      <c r="AMC108" s="156"/>
      <c r="AMD108" s="156"/>
      <c r="AME108" s="156"/>
      <c r="AMF108" s="156"/>
      <c r="AMG108" s="156"/>
      <c r="AMH108" s="156"/>
      <c r="AMI108" s="156"/>
      <c r="AMJ108" s="156"/>
    </row>
    <row r="109" s="76" customFormat="true" ht="12.8" hidden="false" customHeight="false" outlineLevel="0" collapsed="false">
      <c r="A109" s="179"/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109"/>
      <c r="AK109" s="109"/>
      <c r="AL109" s="109"/>
      <c r="AM109" s="109"/>
      <c r="AMB109" s="156"/>
      <c r="AMC109" s="156"/>
      <c r="AMD109" s="156"/>
      <c r="AME109" s="156"/>
      <c r="AMF109" s="156"/>
      <c r="AMG109" s="156"/>
      <c r="AMH109" s="156"/>
      <c r="AMI109" s="156"/>
      <c r="AMJ109" s="156"/>
    </row>
    <row r="110" s="76" customFormat="true" ht="12.8" hidden="false" customHeight="true" outlineLevel="0" collapsed="false">
      <c r="A110" s="180" t="s">
        <v>204</v>
      </c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  <c r="R110" s="180"/>
      <c r="S110" s="180"/>
      <c r="T110" s="180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109"/>
      <c r="AK110" s="109"/>
      <c r="AL110" s="109"/>
      <c r="AM110" s="109"/>
      <c r="AMB110" s="156"/>
      <c r="AMC110" s="156"/>
      <c r="AMD110" s="156"/>
      <c r="AME110" s="156"/>
      <c r="AMF110" s="156"/>
      <c r="AMG110" s="156"/>
      <c r="AMH110" s="156"/>
      <c r="AMI110" s="156"/>
      <c r="AMJ110" s="156"/>
    </row>
    <row r="111" s="76" customFormat="true" ht="12.95" hidden="false" customHeight="true" outlineLevel="0" collapsed="false">
      <c r="A111" s="181" t="n">
        <v>6</v>
      </c>
      <c r="B111" s="182" t="s">
        <v>205</v>
      </c>
      <c r="C111" s="182"/>
      <c r="D111" s="182"/>
      <c r="E111" s="182"/>
      <c r="F111" s="182"/>
      <c r="G111" s="182"/>
      <c r="H111" s="182"/>
      <c r="I111" s="182"/>
      <c r="J111" s="182"/>
      <c r="K111" s="182"/>
      <c r="L111" s="183" t="s">
        <v>141</v>
      </c>
      <c r="M111" s="183"/>
      <c r="N111" s="183"/>
      <c r="O111" s="183" t="s">
        <v>206</v>
      </c>
      <c r="P111" s="183"/>
      <c r="Q111" s="183"/>
      <c r="R111" s="183"/>
      <c r="S111" s="183"/>
      <c r="T111" s="183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MB111" s="0"/>
      <c r="AMC111" s="0"/>
      <c r="AMD111" s="0"/>
      <c r="AME111" s="0"/>
      <c r="AMF111" s="0"/>
      <c r="AMG111" s="0"/>
      <c r="AMH111" s="0"/>
      <c r="AMI111" s="0"/>
      <c r="AMJ111" s="0"/>
    </row>
    <row r="112" s="76" customFormat="true" ht="25.5" hidden="false" customHeight="true" outlineLevel="0" collapsed="false">
      <c r="A112" s="128" t="s">
        <v>88</v>
      </c>
      <c r="B112" s="184" t="s">
        <v>207</v>
      </c>
      <c r="C112" s="184"/>
      <c r="D112" s="184"/>
      <c r="E112" s="184"/>
      <c r="F112" s="184"/>
      <c r="G112" s="184"/>
      <c r="H112" s="184"/>
      <c r="I112" s="184"/>
      <c r="J112" s="184"/>
      <c r="K112" s="184"/>
      <c r="L112" s="185" t="n">
        <v>0</v>
      </c>
      <c r="M112" s="185"/>
      <c r="N112" s="185"/>
      <c r="O112" s="82" t="n">
        <f aca="false">O129*L112/100</f>
        <v>0</v>
      </c>
      <c r="P112" s="82"/>
      <c r="Q112" s="82"/>
      <c r="R112" s="82"/>
      <c r="S112" s="82"/>
      <c r="T112" s="82"/>
      <c r="U112" s="119" t="s">
        <v>174</v>
      </c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MB112" s="0"/>
      <c r="AMC112" s="0"/>
      <c r="AMD112" s="0"/>
      <c r="AME112" s="0"/>
      <c r="AMF112" s="0"/>
      <c r="AMG112" s="0"/>
      <c r="AMH112" s="0"/>
      <c r="AMI112" s="0"/>
      <c r="AMJ112" s="0"/>
    </row>
    <row r="113" s="76" customFormat="true" ht="24" hidden="false" customHeight="true" outlineLevel="0" collapsed="false">
      <c r="A113" s="128" t="s">
        <v>90</v>
      </c>
      <c r="B113" s="186" t="s">
        <v>208</v>
      </c>
      <c r="C113" s="186"/>
      <c r="D113" s="186"/>
      <c r="E113" s="186"/>
      <c r="F113" s="186"/>
      <c r="G113" s="186"/>
      <c r="H113" s="186"/>
      <c r="I113" s="186"/>
      <c r="J113" s="186"/>
      <c r="K113" s="186"/>
      <c r="L113" s="185" t="n">
        <v>0</v>
      </c>
      <c r="M113" s="185"/>
      <c r="N113" s="185"/>
      <c r="O113" s="82" t="n">
        <f aca="false">(O129+O112)*L113/100</f>
        <v>0</v>
      </c>
      <c r="P113" s="82"/>
      <c r="Q113" s="82"/>
      <c r="R113" s="82"/>
      <c r="S113" s="82"/>
      <c r="T113" s="82"/>
      <c r="U113" s="119" t="s">
        <v>174</v>
      </c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MB113" s="0"/>
      <c r="AMC113" s="0"/>
      <c r="AMD113" s="0"/>
      <c r="AME113" s="0"/>
      <c r="AMF113" s="0"/>
      <c r="AMG113" s="0"/>
      <c r="AMH113" s="0"/>
      <c r="AMI113" s="0"/>
      <c r="AMJ113" s="0"/>
    </row>
    <row r="114" s="76" customFormat="true" ht="13.5" hidden="false" customHeight="true" outlineLevel="0" collapsed="false">
      <c r="A114" s="128" t="s">
        <v>94</v>
      </c>
      <c r="B114" s="104" t="s">
        <v>209</v>
      </c>
      <c r="C114" s="104"/>
      <c r="D114" s="104"/>
      <c r="E114" s="104"/>
      <c r="F114" s="104"/>
      <c r="G114" s="104"/>
      <c r="H114" s="104"/>
      <c r="I114" s="104"/>
      <c r="J114" s="104"/>
      <c r="K114" s="104"/>
      <c r="L114" s="82" t="n">
        <f aca="false">L115+L118</f>
        <v>8.65</v>
      </c>
      <c r="M114" s="82"/>
      <c r="N114" s="82"/>
      <c r="O114" s="82" t="n">
        <f aca="false">O115+O118</f>
        <v>0</v>
      </c>
      <c r="P114" s="82"/>
      <c r="Q114" s="82"/>
      <c r="R114" s="82"/>
      <c r="S114" s="82"/>
      <c r="T114" s="82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MB114" s="0"/>
      <c r="AMC114" s="0"/>
      <c r="AMD114" s="0"/>
      <c r="AME114" s="0"/>
      <c r="AMF114" s="0"/>
      <c r="AMG114" s="0"/>
      <c r="AMH114" s="0"/>
      <c r="AMI114" s="0"/>
      <c r="AMJ114" s="0"/>
    </row>
    <row r="115" s="76" customFormat="true" ht="13.5" hidden="false" customHeight="true" outlineLevel="0" collapsed="false">
      <c r="A115" s="87"/>
      <c r="B115" s="80" t="s">
        <v>210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2" t="n">
        <f aca="false">L117+L116</f>
        <v>3.65</v>
      </c>
      <c r="M115" s="82"/>
      <c r="N115" s="82"/>
      <c r="O115" s="82" t="n">
        <f aca="false">O117+O116</f>
        <v>0</v>
      </c>
      <c r="P115" s="82"/>
      <c r="Q115" s="82"/>
      <c r="R115" s="82"/>
      <c r="S115" s="82"/>
      <c r="T115" s="82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MB115" s="0"/>
      <c r="AMC115" s="0"/>
      <c r="AMD115" s="0"/>
      <c r="AME115" s="0"/>
      <c r="AMF115" s="0"/>
      <c r="AMG115" s="0"/>
      <c r="AMH115" s="0"/>
      <c r="AMI115" s="0"/>
      <c r="AMJ115" s="0"/>
    </row>
    <row r="116" s="76" customFormat="true" ht="13.5" hidden="false" customHeight="true" outlineLevel="0" collapsed="false">
      <c r="A116" s="87"/>
      <c r="B116" s="104" t="s">
        <v>211</v>
      </c>
      <c r="C116" s="104"/>
      <c r="D116" s="104"/>
      <c r="E116" s="104"/>
      <c r="F116" s="104"/>
      <c r="G116" s="104"/>
      <c r="H116" s="104"/>
      <c r="I116" s="104"/>
      <c r="J116" s="104"/>
      <c r="K116" s="104"/>
      <c r="L116" s="187" t="n">
        <v>0.65</v>
      </c>
      <c r="M116" s="187"/>
      <c r="N116" s="187"/>
      <c r="O116" s="87" t="n">
        <f aca="false">L116/100*O132</f>
        <v>0</v>
      </c>
      <c r="P116" s="87"/>
      <c r="Q116" s="87"/>
      <c r="R116" s="87"/>
      <c r="S116" s="87"/>
      <c r="T116" s="87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MB116" s="0"/>
      <c r="AMC116" s="0"/>
      <c r="AMD116" s="0"/>
      <c r="AME116" s="0"/>
      <c r="AMF116" s="0"/>
      <c r="AMG116" s="0"/>
      <c r="AMH116" s="0"/>
      <c r="AMI116" s="0"/>
      <c r="AMJ116" s="0"/>
    </row>
    <row r="117" s="76" customFormat="true" ht="13.5" hidden="false" customHeight="true" outlineLevel="0" collapsed="false">
      <c r="A117" s="87"/>
      <c r="B117" s="104" t="s">
        <v>212</v>
      </c>
      <c r="C117" s="104"/>
      <c r="D117" s="104"/>
      <c r="E117" s="104"/>
      <c r="F117" s="104"/>
      <c r="G117" s="104"/>
      <c r="H117" s="104"/>
      <c r="I117" s="104"/>
      <c r="J117" s="104"/>
      <c r="K117" s="104"/>
      <c r="L117" s="187" t="n">
        <v>3</v>
      </c>
      <c r="M117" s="187"/>
      <c r="N117" s="187"/>
      <c r="O117" s="87" t="n">
        <f aca="false">L117/100*O132</f>
        <v>0</v>
      </c>
      <c r="P117" s="87"/>
      <c r="Q117" s="87"/>
      <c r="R117" s="87"/>
      <c r="S117" s="87"/>
      <c r="T117" s="87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MB117" s="0"/>
      <c r="AMC117" s="0"/>
      <c r="AMD117" s="0"/>
      <c r="AME117" s="0"/>
      <c r="AMF117" s="0"/>
      <c r="AMG117" s="0"/>
      <c r="AMH117" s="0"/>
      <c r="AMI117" s="0"/>
      <c r="AMJ117" s="0"/>
    </row>
    <row r="118" s="76" customFormat="true" ht="13.5" hidden="false" customHeight="true" outlineLevel="0" collapsed="false">
      <c r="A118" s="87"/>
      <c r="B118" s="80" t="s">
        <v>213</v>
      </c>
      <c r="C118" s="80"/>
      <c r="D118" s="80"/>
      <c r="E118" s="80"/>
      <c r="F118" s="80"/>
      <c r="G118" s="80"/>
      <c r="H118" s="80"/>
      <c r="I118" s="80"/>
      <c r="J118" s="80"/>
      <c r="K118" s="80"/>
      <c r="L118" s="77" t="n">
        <f aca="false">SUM(L119:N119)</f>
        <v>5</v>
      </c>
      <c r="M118" s="77"/>
      <c r="N118" s="77"/>
      <c r="O118" s="82" t="n">
        <f aca="false">O119</f>
        <v>0</v>
      </c>
      <c r="P118" s="82"/>
      <c r="Q118" s="82"/>
      <c r="R118" s="82"/>
      <c r="S118" s="82"/>
      <c r="T118" s="82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MB118" s="0"/>
      <c r="AMC118" s="0"/>
      <c r="AMD118" s="0"/>
      <c r="AME118" s="0"/>
      <c r="AMF118" s="0"/>
      <c r="AMG118" s="0"/>
      <c r="AMH118" s="0"/>
      <c r="AMI118" s="0"/>
      <c r="AMJ118" s="0"/>
    </row>
    <row r="119" s="76" customFormat="true" ht="13.5" hidden="false" customHeight="true" outlineLevel="0" collapsed="false">
      <c r="A119" s="87"/>
      <c r="B119" s="104" t="s">
        <v>214</v>
      </c>
      <c r="C119" s="104"/>
      <c r="D119" s="104"/>
      <c r="E119" s="104"/>
      <c r="F119" s="104"/>
      <c r="G119" s="104"/>
      <c r="H119" s="104"/>
      <c r="I119" s="104"/>
      <c r="J119" s="104"/>
      <c r="K119" s="104"/>
      <c r="L119" s="187" t="n">
        <v>5</v>
      </c>
      <c r="M119" s="187"/>
      <c r="N119" s="187"/>
      <c r="O119" s="87" t="n">
        <f aca="false">L119/100*O132</f>
        <v>0</v>
      </c>
      <c r="P119" s="87"/>
      <c r="Q119" s="87"/>
      <c r="R119" s="87"/>
      <c r="S119" s="87"/>
      <c r="T119" s="87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MB119" s="0"/>
      <c r="AMC119" s="0"/>
      <c r="AMD119" s="0"/>
      <c r="AME119" s="0"/>
      <c r="AMF119" s="0"/>
      <c r="AMG119" s="0"/>
      <c r="AMH119" s="0"/>
      <c r="AMI119" s="0"/>
      <c r="AMJ119" s="0"/>
    </row>
    <row r="120" s="76" customFormat="true" ht="13.5" hidden="false" customHeight="true" outlineLevel="0" collapsed="false">
      <c r="A120" s="79"/>
      <c r="B120" s="82" t="s">
        <v>215</v>
      </c>
      <c r="C120" s="82"/>
      <c r="D120" s="82"/>
      <c r="E120" s="82"/>
      <c r="F120" s="82"/>
      <c r="G120" s="82"/>
      <c r="H120" s="82"/>
      <c r="I120" s="82"/>
      <c r="J120" s="82"/>
      <c r="K120" s="82"/>
      <c r="L120" s="94" t="n">
        <f aca="false">L112+L113+L114</f>
        <v>8.65</v>
      </c>
      <c r="M120" s="94"/>
      <c r="N120" s="94"/>
      <c r="O120" s="82" t="n">
        <f aca="false">O112+O115+O118+O113</f>
        <v>0</v>
      </c>
      <c r="P120" s="82"/>
      <c r="Q120" s="82"/>
      <c r="R120" s="82"/>
      <c r="S120" s="82"/>
      <c r="T120" s="82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MB120" s="0"/>
      <c r="AMC120" s="0"/>
      <c r="AMD120" s="0"/>
      <c r="AME120" s="0"/>
      <c r="AMF120" s="0"/>
      <c r="AMG120" s="0"/>
      <c r="AMH120" s="0"/>
      <c r="AMI120" s="0"/>
      <c r="AMJ120" s="0"/>
    </row>
    <row r="121" s="76" customFormat="true" ht="13.5" hidden="false" customHeight="true" outlineLevel="0" collapsed="false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MB121" s="0"/>
      <c r="AMC121" s="0"/>
      <c r="AMD121" s="0"/>
      <c r="AME121" s="0"/>
      <c r="AMF121" s="0"/>
      <c r="AMG121" s="0"/>
      <c r="AMH121" s="0"/>
      <c r="AMI121" s="0"/>
      <c r="AMJ121" s="0"/>
    </row>
    <row r="122" s="76" customFormat="true" ht="13.5" hidden="false" customHeight="true" outlineLevel="0" collapsed="false">
      <c r="A122" s="188" t="s">
        <v>216</v>
      </c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  <c r="S122" s="188"/>
      <c r="T122" s="18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MB122" s="0"/>
      <c r="AMC122" s="0"/>
      <c r="AMD122" s="0"/>
      <c r="AME122" s="0"/>
      <c r="AMF122" s="0"/>
      <c r="AMG122" s="0"/>
      <c r="AMH122" s="0"/>
      <c r="AMI122" s="0"/>
      <c r="AMJ122" s="0"/>
    </row>
    <row r="123" s="76" customFormat="true" ht="12.95" hidden="false" customHeight="true" outlineLevel="0" collapsed="false">
      <c r="A123" s="189"/>
      <c r="B123" s="190" t="s">
        <v>217</v>
      </c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83" t="s">
        <v>218</v>
      </c>
      <c r="P123" s="183"/>
      <c r="Q123" s="183"/>
      <c r="R123" s="183"/>
      <c r="S123" s="183"/>
      <c r="T123" s="183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MB123" s="0"/>
      <c r="AMC123" s="0"/>
      <c r="AMD123" s="0"/>
      <c r="AME123" s="0"/>
      <c r="AMF123" s="0"/>
      <c r="AMG123" s="0"/>
      <c r="AMH123" s="0"/>
      <c r="AMI123" s="0"/>
      <c r="AMJ123" s="0"/>
    </row>
    <row r="124" s="76" customFormat="true" ht="12.95" hidden="false" customHeight="true" outlineLevel="0" collapsed="false">
      <c r="A124" s="128" t="s">
        <v>88</v>
      </c>
      <c r="B124" s="104" t="s">
        <v>219</v>
      </c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87" t="n">
        <f aca="false">S34</f>
        <v>0</v>
      </c>
      <c r="P124" s="87"/>
      <c r="Q124" s="87"/>
      <c r="R124" s="87"/>
      <c r="S124" s="87"/>
      <c r="T124" s="87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MB124" s="0"/>
      <c r="AMC124" s="0"/>
      <c r="AMD124" s="0"/>
      <c r="AME124" s="0"/>
      <c r="AMF124" s="0"/>
      <c r="AMG124" s="0"/>
      <c r="AMH124" s="0"/>
      <c r="AMI124" s="0"/>
      <c r="AMJ124" s="0"/>
    </row>
    <row r="125" s="76" customFormat="true" ht="18" hidden="false" customHeight="true" outlineLevel="0" collapsed="false">
      <c r="A125" s="128" t="s">
        <v>90</v>
      </c>
      <c r="B125" s="104" t="s">
        <v>220</v>
      </c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87" t="n">
        <f aca="false">S68</f>
        <v>0</v>
      </c>
      <c r="P125" s="87"/>
      <c r="Q125" s="87"/>
      <c r="R125" s="87"/>
      <c r="S125" s="87"/>
      <c r="T125" s="87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MB125" s="0"/>
      <c r="AMC125" s="0"/>
      <c r="AMD125" s="0"/>
      <c r="AME125" s="0"/>
      <c r="AMF125" s="0"/>
      <c r="AMG125" s="0"/>
      <c r="AMH125" s="0"/>
      <c r="AMI125" s="0"/>
      <c r="AMJ125" s="0"/>
    </row>
    <row r="126" s="76" customFormat="true" ht="12.75" hidden="false" customHeight="true" outlineLevel="0" collapsed="false">
      <c r="A126" s="128" t="s">
        <v>94</v>
      </c>
      <c r="B126" s="104" t="s">
        <v>221</v>
      </c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87" t="n">
        <f aca="false">S78</f>
        <v>0</v>
      </c>
      <c r="P126" s="87"/>
      <c r="Q126" s="87"/>
      <c r="R126" s="87"/>
      <c r="S126" s="87"/>
      <c r="T126" s="87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MB126" s="0"/>
      <c r="AMC126" s="0"/>
      <c r="AMD126" s="0"/>
      <c r="AME126" s="0"/>
      <c r="AMF126" s="0"/>
      <c r="AMG126" s="0"/>
      <c r="AMH126" s="0"/>
      <c r="AMI126" s="0"/>
      <c r="AMJ126" s="0"/>
    </row>
    <row r="127" s="76" customFormat="true" ht="12.95" hidden="false" customHeight="true" outlineLevel="0" collapsed="false">
      <c r="A127" s="128" t="s">
        <v>97</v>
      </c>
      <c r="B127" s="104" t="s">
        <v>222</v>
      </c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87" t="n">
        <f aca="false">S100</f>
        <v>0</v>
      </c>
      <c r="P127" s="87"/>
      <c r="Q127" s="87"/>
      <c r="R127" s="87"/>
      <c r="S127" s="87"/>
      <c r="T127" s="87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MB127" s="0"/>
      <c r="AMC127" s="0"/>
      <c r="AMD127" s="0"/>
      <c r="AME127" s="0"/>
      <c r="AMF127" s="0"/>
      <c r="AMG127" s="0"/>
      <c r="AMH127" s="0"/>
      <c r="AMI127" s="0"/>
      <c r="AMJ127" s="0"/>
    </row>
    <row r="128" s="76" customFormat="true" ht="12.95" hidden="false" customHeight="true" outlineLevel="0" collapsed="false">
      <c r="A128" s="128" t="s">
        <v>126</v>
      </c>
      <c r="B128" s="104" t="s">
        <v>223</v>
      </c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87" t="n">
        <f aca="false">S108</f>
        <v>0</v>
      </c>
      <c r="P128" s="87"/>
      <c r="Q128" s="87"/>
      <c r="R128" s="87"/>
      <c r="S128" s="87"/>
      <c r="T128" s="87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MB128" s="0"/>
      <c r="AMC128" s="0"/>
      <c r="AMD128" s="0"/>
      <c r="AME128" s="0"/>
      <c r="AMF128" s="0"/>
      <c r="AMG128" s="0"/>
      <c r="AMH128" s="0"/>
      <c r="AMI128" s="0"/>
      <c r="AMJ128" s="0"/>
    </row>
    <row r="129" s="76" customFormat="true" ht="12.95" hidden="false" customHeight="true" outlineLevel="0" collapsed="false">
      <c r="A129" s="82" t="s">
        <v>224</v>
      </c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 t="n">
        <f aca="false">O124+O125+O126+O127+O128</f>
        <v>0</v>
      </c>
      <c r="P129" s="82"/>
      <c r="Q129" s="82"/>
      <c r="R129" s="82"/>
      <c r="S129" s="82"/>
      <c r="T129" s="82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MB129" s="0"/>
      <c r="AMC129" s="0"/>
      <c r="AMD129" s="0"/>
      <c r="AME129" s="0"/>
      <c r="AMF129" s="0"/>
      <c r="AMG129" s="0"/>
      <c r="AMH129" s="0"/>
      <c r="AMI129" s="0"/>
      <c r="AMJ129" s="0"/>
    </row>
    <row r="130" s="76" customFormat="true" ht="12.95" hidden="false" customHeight="true" outlineLevel="0" collapsed="false">
      <c r="A130" s="128" t="s">
        <v>149</v>
      </c>
      <c r="B130" s="104" t="s">
        <v>225</v>
      </c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87" t="n">
        <f aca="false">O112+O113</f>
        <v>0</v>
      </c>
      <c r="P130" s="87"/>
      <c r="Q130" s="87"/>
      <c r="R130" s="87"/>
      <c r="S130" s="87"/>
      <c r="T130" s="87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MB130" s="0"/>
      <c r="AMC130" s="0"/>
      <c r="AMD130" s="0"/>
      <c r="AME130" s="0"/>
      <c r="AMF130" s="0"/>
      <c r="AMG130" s="0"/>
      <c r="AMH130" s="0"/>
      <c r="AMI130" s="0"/>
      <c r="AMJ130" s="0"/>
    </row>
    <row r="131" s="76" customFormat="true" ht="12.95" hidden="false" customHeight="true" outlineLevel="0" collapsed="false">
      <c r="A131" s="128" t="s">
        <v>151</v>
      </c>
      <c r="B131" s="104" t="s">
        <v>226</v>
      </c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91" t="n">
        <f aca="false">O132-O130-O129</f>
        <v>0</v>
      </c>
      <c r="P131" s="191"/>
      <c r="Q131" s="191"/>
      <c r="R131" s="191"/>
      <c r="S131" s="191"/>
      <c r="T131" s="191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MB131" s="0"/>
      <c r="AMC131" s="0"/>
      <c r="AMD131" s="0"/>
      <c r="AME131" s="0"/>
      <c r="AMF131" s="0"/>
      <c r="AMG131" s="0"/>
      <c r="AMH131" s="0"/>
      <c r="AMI131" s="0"/>
      <c r="AMJ131" s="0"/>
    </row>
    <row r="132" s="76" customFormat="true" ht="12.95" hidden="false" customHeight="true" outlineLevel="0" collapsed="false">
      <c r="A132" s="79"/>
      <c r="B132" s="192" t="s">
        <v>227</v>
      </c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 t="n">
        <f aca="false">(O129+O130)/(1-L114%)</f>
        <v>0</v>
      </c>
      <c r="P132" s="192"/>
      <c r="Q132" s="192"/>
      <c r="R132" s="192"/>
      <c r="S132" s="192"/>
      <c r="T132" s="192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MB132" s="0"/>
      <c r="AMC132" s="0"/>
      <c r="AMD132" s="0"/>
      <c r="AME132" s="0"/>
      <c r="AMF132" s="0"/>
      <c r="AMG132" s="0"/>
      <c r="AMH132" s="0"/>
      <c r="AMI132" s="0"/>
      <c r="AMJ132" s="0"/>
    </row>
    <row r="133" s="76" customFormat="true" ht="12.95" hidden="false" customHeight="true" outlineLevel="0" collapsed="false">
      <c r="A133" s="79"/>
      <c r="B133" s="192" t="s">
        <v>228</v>
      </c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 t="n">
        <f aca="false">O132*K14</f>
        <v>0</v>
      </c>
      <c r="P133" s="192"/>
      <c r="Q133" s="192"/>
      <c r="R133" s="192"/>
      <c r="S133" s="192"/>
      <c r="T133" s="192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MB133" s="0"/>
      <c r="AMC133" s="0"/>
      <c r="AMD133" s="0"/>
      <c r="AME133" s="0"/>
      <c r="AMF133" s="0"/>
      <c r="AMG133" s="0"/>
      <c r="AMH133" s="0"/>
      <c r="AMI133" s="0"/>
      <c r="AMJ133" s="0"/>
    </row>
    <row r="134" s="76" customFormat="true" ht="12.95" hidden="false" customHeight="true" outlineLevel="0" collapsed="false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MB134" s="0"/>
      <c r="AMC134" s="0"/>
      <c r="AMD134" s="0"/>
      <c r="AME134" s="0"/>
      <c r="AMF134" s="0"/>
      <c r="AMG134" s="0"/>
      <c r="AMH134" s="0"/>
      <c r="AMI134" s="0"/>
      <c r="AMJ134" s="0"/>
    </row>
    <row r="135" s="76" customFormat="true" ht="53.25" hidden="false" customHeight="true" outlineLevel="0" collapsed="false">
      <c r="A135" s="193" t="s">
        <v>229</v>
      </c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  <c r="T135" s="193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MB135" s="0"/>
      <c r="AMC135" s="0"/>
      <c r="AMD135" s="0"/>
      <c r="AME135" s="0"/>
      <c r="AMF135" s="0"/>
      <c r="AMG135" s="0"/>
      <c r="AMH135" s="0"/>
      <c r="AMI135" s="0"/>
      <c r="AMJ135" s="0"/>
    </row>
    <row r="136" s="76" customFormat="true" ht="42.75" hidden="false" customHeight="true" outlineLevel="0" collapsed="false">
      <c r="A136" s="194" t="s">
        <v>230</v>
      </c>
      <c r="B136" s="194"/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4"/>
      <c r="S136" s="194"/>
      <c r="T136" s="194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MB136" s="0"/>
      <c r="AMC136" s="0"/>
      <c r="AMD136" s="0"/>
      <c r="AME136" s="0"/>
      <c r="AMF136" s="0"/>
      <c r="AMG136" s="0"/>
      <c r="AMH136" s="0"/>
      <c r="AMI136" s="0"/>
      <c r="AMJ136" s="0"/>
    </row>
    <row r="137" s="76" customFormat="true" ht="36" hidden="false" customHeight="true" outlineLevel="0" collapsed="false">
      <c r="A137" s="193" t="s">
        <v>231</v>
      </c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193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MB137" s="0"/>
      <c r="AMC137" s="0"/>
      <c r="AMD137" s="0"/>
      <c r="AME137" s="0"/>
      <c r="AMF137" s="0"/>
      <c r="AMG137" s="0"/>
      <c r="AMH137" s="0"/>
      <c r="AMI137" s="0"/>
      <c r="AMJ137" s="0"/>
    </row>
    <row r="138" s="76" customFormat="true" ht="40.5" hidden="false" customHeight="true" outlineLevel="0" collapsed="false">
      <c r="A138" s="194" t="s">
        <v>232</v>
      </c>
      <c r="B138" s="194"/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  <c r="P138" s="194"/>
      <c r="Q138" s="194"/>
      <c r="R138" s="194"/>
      <c r="S138" s="194"/>
      <c r="T138" s="194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MB138" s="0"/>
      <c r="AMC138" s="0"/>
      <c r="AMD138" s="0"/>
      <c r="AME138" s="0"/>
      <c r="AMF138" s="0"/>
      <c r="AMG138" s="0"/>
      <c r="AMH138" s="0"/>
      <c r="AMI138" s="0"/>
      <c r="AMJ138" s="0"/>
    </row>
  </sheetData>
  <mergeCells count="280">
    <mergeCell ref="A1:T1"/>
    <mergeCell ref="B2:L2"/>
    <mergeCell ref="M2:T2"/>
    <mergeCell ref="B3:L3"/>
    <mergeCell ref="M3:T3"/>
    <mergeCell ref="A4:T4"/>
    <mergeCell ref="A5:T5"/>
    <mergeCell ref="A6:T6"/>
    <mergeCell ref="A7:T7"/>
    <mergeCell ref="B8:N8"/>
    <mergeCell ref="O8:T8"/>
    <mergeCell ref="B9:N9"/>
    <mergeCell ref="O9:T9"/>
    <mergeCell ref="B10:N10"/>
    <mergeCell ref="O10:T10"/>
    <mergeCell ref="B11:N11"/>
    <mergeCell ref="O11:T11"/>
    <mergeCell ref="A12:T12"/>
    <mergeCell ref="A13:F13"/>
    <mergeCell ref="G13:J13"/>
    <mergeCell ref="K13:T13"/>
    <mergeCell ref="A14:F14"/>
    <mergeCell ref="G14:J14"/>
    <mergeCell ref="K14:T14"/>
    <mergeCell ref="A15:T15"/>
    <mergeCell ref="A16:T16"/>
    <mergeCell ref="A17:T17"/>
    <mergeCell ref="A18:T18"/>
    <mergeCell ref="A19:T19"/>
    <mergeCell ref="B20:N20"/>
    <mergeCell ref="O20:T20"/>
    <mergeCell ref="B21:N21"/>
    <mergeCell ref="O21:T21"/>
    <mergeCell ref="B22:N22"/>
    <mergeCell ref="O22:T22"/>
    <mergeCell ref="B23:N23"/>
    <mergeCell ref="O23:T23"/>
    <mergeCell ref="B24:N24"/>
    <mergeCell ref="O24:T24"/>
    <mergeCell ref="A25:T25"/>
    <mergeCell ref="A26:T26"/>
    <mergeCell ref="B27:M27"/>
    <mergeCell ref="N27:R27"/>
    <mergeCell ref="S27:T27"/>
    <mergeCell ref="B28:M28"/>
    <mergeCell ref="O28:P28"/>
    <mergeCell ref="S28:T28"/>
    <mergeCell ref="B29:M29"/>
    <mergeCell ref="O29:P29"/>
    <mergeCell ref="S29:T29"/>
    <mergeCell ref="B30:M30"/>
    <mergeCell ref="O30:P30"/>
    <mergeCell ref="S30:T30"/>
    <mergeCell ref="B31:M31"/>
    <mergeCell ref="O31:P31"/>
    <mergeCell ref="S31:T31"/>
    <mergeCell ref="V31:AS31"/>
    <mergeCell ref="B32:M32"/>
    <mergeCell ref="O32:P32"/>
    <mergeCell ref="S32:T32"/>
    <mergeCell ref="B33:M33"/>
    <mergeCell ref="S33:T33"/>
    <mergeCell ref="B34:R34"/>
    <mergeCell ref="S34:T34"/>
    <mergeCell ref="A35:T35"/>
    <mergeCell ref="A36:T36"/>
    <mergeCell ref="A37:T37"/>
    <mergeCell ref="B38:M38"/>
    <mergeCell ref="N38:R38"/>
    <mergeCell ref="S38:T38"/>
    <mergeCell ref="B39:M39"/>
    <mergeCell ref="O39:P39"/>
    <mergeCell ref="S39:T39"/>
    <mergeCell ref="B40:M40"/>
    <mergeCell ref="O40:P40"/>
    <mergeCell ref="S40:T40"/>
    <mergeCell ref="A41:M41"/>
    <mergeCell ref="O41:P41"/>
    <mergeCell ref="S41:T41"/>
    <mergeCell ref="A42:T42"/>
    <mergeCell ref="A43:T43"/>
    <mergeCell ref="B44:M44"/>
    <mergeCell ref="N44:R44"/>
    <mergeCell ref="S44:T44"/>
    <mergeCell ref="B45:M45"/>
    <mergeCell ref="O45:P45"/>
    <mergeCell ref="S45:T45"/>
    <mergeCell ref="B46:M46"/>
    <mergeCell ref="O46:P46"/>
    <mergeCell ref="S46:T46"/>
    <mergeCell ref="B47:M47"/>
    <mergeCell ref="O47:P47"/>
    <mergeCell ref="S47:T47"/>
    <mergeCell ref="V47:AO47"/>
    <mergeCell ref="B48:M48"/>
    <mergeCell ref="O48:P48"/>
    <mergeCell ref="S48:T48"/>
    <mergeCell ref="B49:M49"/>
    <mergeCell ref="O49:P49"/>
    <mergeCell ref="S49:T49"/>
    <mergeCell ref="B50:M50"/>
    <mergeCell ref="O50:P50"/>
    <mergeCell ref="S50:T50"/>
    <mergeCell ref="B51:M51"/>
    <mergeCell ref="O51:P51"/>
    <mergeCell ref="S51:T51"/>
    <mergeCell ref="B52:M52"/>
    <mergeCell ref="O52:P52"/>
    <mergeCell ref="S52:T52"/>
    <mergeCell ref="A53:M53"/>
    <mergeCell ref="O53:P53"/>
    <mergeCell ref="S53:T53"/>
    <mergeCell ref="A54:T54"/>
    <mergeCell ref="A55:T55"/>
    <mergeCell ref="B56:R56"/>
    <mergeCell ref="S56:T56"/>
    <mergeCell ref="B57:N57"/>
    <mergeCell ref="O57:R57"/>
    <mergeCell ref="S57:T57"/>
    <mergeCell ref="B58:N58"/>
    <mergeCell ref="O58:R58"/>
    <mergeCell ref="S58:T58"/>
    <mergeCell ref="B59:R59"/>
    <mergeCell ref="S59:T59"/>
    <mergeCell ref="B60:R60"/>
    <mergeCell ref="S60:T60"/>
    <mergeCell ref="A61:R61"/>
    <mergeCell ref="S61:T61"/>
    <mergeCell ref="A62:T62"/>
    <mergeCell ref="A63:T63"/>
    <mergeCell ref="B64:R64"/>
    <mergeCell ref="S64:T64"/>
    <mergeCell ref="B65:R65"/>
    <mergeCell ref="S65:T65"/>
    <mergeCell ref="B66:R66"/>
    <mergeCell ref="S66:T66"/>
    <mergeCell ref="B67:R67"/>
    <mergeCell ref="S67:T67"/>
    <mergeCell ref="A68:R68"/>
    <mergeCell ref="S68:T68"/>
    <mergeCell ref="A69:T69"/>
    <mergeCell ref="A70:T70"/>
    <mergeCell ref="B71:R71"/>
    <mergeCell ref="S71:T71"/>
    <mergeCell ref="B72:M72"/>
    <mergeCell ref="S72:T72"/>
    <mergeCell ref="B73:M73"/>
    <mergeCell ref="S73:T73"/>
    <mergeCell ref="B74:M74"/>
    <mergeCell ref="S74:T74"/>
    <mergeCell ref="B75:M75"/>
    <mergeCell ref="S75:T75"/>
    <mergeCell ref="B76:M76"/>
    <mergeCell ref="S76:T76"/>
    <mergeCell ref="B77:M77"/>
    <mergeCell ref="S77:T77"/>
    <mergeCell ref="A78:M78"/>
    <mergeCell ref="O78:P78"/>
    <mergeCell ref="S78:T78"/>
    <mergeCell ref="A79:T79"/>
    <mergeCell ref="A80:T80"/>
    <mergeCell ref="A81:T81"/>
    <mergeCell ref="B82:R82"/>
    <mergeCell ref="S82:T82"/>
    <mergeCell ref="B83:M83"/>
    <mergeCell ref="O83:P83"/>
    <mergeCell ref="S83:T83"/>
    <mergeCell ref="B84:M84"/>
    <mergeCell ref="O84:P84"/>
    <mergeCell ref="S84:T84"/>
    <mergeCell ref="B85:M85"/>
    <mergeCell ref="O85:P85"/>
    <mergeCell ref="S85:T85"/>
    <mergeCell ref="B86:M86"/>
    <mergeCell ref="O86:P86"/>
    <mergeCell ref="S86:T86"/>
    <mergeCell ref="B87:M87"/>
    <mergeCell ref="O87:P87"/>
    <mergeCell ref="S87:T87"/>
    <mergeCell ref="B88:M88"/>
    <mergeCell ref="O88:P88"/>
    <mergeCell ref="S88:T88"/>
    <mergeCell ref="A89:M89"/>
    <mergeCell ref="O89:P89"/>
    <mergeCell ref="S89:T89"/>
    <mergeCell ref="A90:T90"/>
    <mergeCell ref="A91:T91"/>
    <mergeCell ref="B92:R92"/>
    <mergeCell ref="S92:T92"/>
    <mergeCell ref="B93:M93"/>
    <mergeCell ref="O93:P93"/>
    <mergeCell ref="S93:T93"/>
    <mergeCell ref="A94:M94"/>
    <mergeCell ref="O94:P94"/>
    <mergeCell ref="S94:T94"/>
    <mergeCell ref="A95:T95"/>
    <mergeCell ref="A96:T96"/>
    <mergeCell ref="B97:R97"/>
    <mergeCell ref="S97:T97"/>
    <mergeCell ref="B98:R98"/>
    <mergeCell ref="S98:T98"/>
    <mergeCell ref="B99:R99"/>
    <mergeCell ref="S99:T99"/>
    <mergeCell ref="A100:R100"/>
    <mergeCell ref="S100:T100"/>
    <mergeCell ref="A101:T101"/>
    <mergeCell ref="A102:T102"/>
    <mergeCell ref="B103:R103"/>
    <mergeCell ref="S103:T103"/>
    <mergeCell ref="B104:R104"/>
    <mergeCell ref="S104:T104"/>
    <mergeCell ref="B105:R105"/>
    <mergeCell ref="S105:T105"/>
    <mergeCell ref="B106:R106"/>
    <mergeCell ref="S106:T106"/>
    <mergeCell ref="B107:R107"/>
    <mergeCell ref="S107:T107"/>
    <mergeCell ref="B108:R108"/>
    <mergeCell ref="S108:T108"/>
    <mergeCell ref="A109:T109"/>
    <mergeCell ref="A110:T110"/>
    <mergeCell ref="B111:K111"/>
    <mergeCell ref="L111:N111"/>
    <mergeCell ref="O111:T111"/>
    <mergeCell ref="B112:K112"/>
    <mergeCell ref="L112:N112"/>
    <mergeCell ref="O112:T112"/>
    <mergeCell ref="B113:K113"/>
    <mergeCell ref="L113:N113"/>
    <mergeCell ref="O113:T113"/>
    <mergeCell ref="B114:K114"/>
    <mergeCell ref="L114:N114"/>
    <mergeCell ref="O114:T114"/>
    <mergeCell ref="B115:K115"/>
    <mergeCell ref="L115:N115"/>
    <mergeCell ref="O115:T115"/>
    <mergeCell ref="B116:K116"/>
    <mergeCell ref="L116:N116"/>
    <mergeCell ref="O116:T116"/>
    <mergeCell ref="B117:K117"/>
    <mergeCell ref="L117:N117"/>
    <mergeCell ref="O117:T117"/>
    <mergeCell ref="B118:K118"/>
    <mergeCell ref="L118:N118"/>
    <mergeCell ref="O118:T118"/>
    <mergeCell ref="B119:K119"/>
    <mergeCell ref="L119:N119"/>
    <mergeCell ref="O119:T119"/>
    <mergeCell ref="B120:K120"/>
    <mergeCell ref="L120:N120"/>
    <mergeCell ref="O120:T120"/>
    <mergeCell ref="A121:T121"/>
    <mergeCell ref="A122:T122"/>
    <mergeCell ref="B123:N123"/>
    <mergeCell ref="O123:T123"/>
    <mergeCell ref="B124:N124"/>
    <mergeCell ref="O124:T124"/>
    <mergeCell ref="B125:N125"/>
    <mergeCell ref="O125:T125"/>
    <mergeCell ref="B126:N126"/>
    <mergeCell ref="O126:T126"/>
    <mergeCell ref="B127:N127"/>
    <mergeCell ref="O127:T127"/>
    <mergeCell ref="B128:N128"/>
    <mergeCell ref="O128:T128"/>
    <mergeCell ref="A129:N129"/>
    <mergeCell ref="O129:T129"/>
    <mergeCell ref="B130:N130"/>
    <mergeCell ref="O130:T130"/>
    <mergeCell ref="B131:N131"/>
    <mergeCell ref="O131:T131"/>
    <mergeCell ref="B132:N132"/>
    <mergeCell ref="O132:T132"/>
    <mergeCell ref="B133:N133"/>
    <mergeCell ref="O133:T133"/>
    <mergeCell ref="A134:T134"/>
    <mergeCell ref="A135:T135"/>
    <mergeCell ref="A136:T136"/>
    <mergeCell ref="A137:T137"/>
    <mergeCell ref="A138:T138"/>
  </mergeCells>
  <hyperlinks>
    <hyperlink ref="U76" r:id="rId2" display="http://www.auditoria.mpu.mp.br/audin/encargos.php"/>
    <hyperlink ref="U86" r:id="rId3" display="http://www.auditoria.mpu.mp.br/audin/encargos.php"/>
    <hyperlink ref="U112" r:id="rId4" display="http://www.auditoria.mpu.mp.br/audin/encargos.php"/>
    <hyperlink ref="U113" r:id="rId5" display="http://www.auditoria.mpu.mp.br/audin/encargos.php"/>
    <hyperlink ref="A136" r:id="rId6" display="HTTP://WWW.MPF.MP.BR/RR/TRANSPARENCIA/LICITACOES/2019/PREGAO-ELETRONICO"/>
  </hyperlinks>
  <printOptions headings="false" gridLines="false" gridLinesSet="true" horizontalCentered="true" verticalCentered="false"/>
  <pageMargins left="0.511805555555555" right="0.511805555555555" top="0.590277777777778" bottom="0.590277777777778" header="0.511805555555555" footer="0.511805555555555"/>
  <pageSetup paperSize="9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122" man="true" max="16383" min="0"/>
  </rowBreaks>
  <legacyDrawing r:id="rId7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38"/>
  <sheetViews>
    <sheetView showFormulas="false" showGridLines="true" showRowColHeaders="true" showZeros="true" rightToLeft="false" tabSelected="false" showOutlineSymbols="true" defaultGridColor="false" view="normal" topLeftCell="A97" colorId="22" zoomScale="100" zoomScaleNormal="100" zoomScalePageLayoutView="100" workbookViewId="0">
      <selection pane="topLeft" activeCell="O23" activeCellId="0" sqref="O23"/>
    </sheetView>
  </sheetViews>
  <sheetFormatPr defaultRowHeight="14.65" zeroHeight="false" outlineLevelRow="0" outlineLevelCol="0"/>
  <cols>
    <col collapsed="false" customWidth="true" hidden="false" outlineLevel="0" max="1" min="1" style="1" width="3.9"/>
    <col collapsed="false" customWidth="true" hidden="false" outlineLevel="0" max="2" min="2" style="1" width="7.49"/>
    <col collapsed="false" customWidth="true" hidden="false" outlineLevel="0" max="3" min="3" style="1" width="4.81"/>
    <col collapsed="false" customWidth="true" hidden="false" outlineLevel="0" max="4" min="4" style="1" width="4.67"/>
    <col collapsed="false" customWidth="true" hidden="false" outlineLevel="0" max="5" min="5" style="1" width="8.35"/>
    <col collapsed="false" customWidth="true" hidden="false" outlineLevel="0" max="6" min="6" style="1" width="3.25"/>
    <col collapsed="false" customWidth="true" hidden="false" outlineLevel="0" max="8" min="7" style="1" width="4.75"/>
    <col collapsed="false" customWidth="true" hidden="false" outlineLevel="0" max="9" min="9" style="1" width="1.31"/>
    <col collapsed="false" customWidth="true" hidden="false" outlineLevel="0" max="11" min="10" style="1" width="4.75"/>
    <col collapsed="false" customWidth="true" hidden="false" outlineLevel="0" max="12" min="12" style="1" width="10.53"/>
    <col collapsed="false" customWidth="true" hidden="false" outlineLevel="0" max="13" min="13" style="1" width="30.04"/>
    <col collapsed="false" customWidth="true" hidden="false" outlineLevel="0" max="14" min="14" style="1" width="2.14"/>
    <col collapsed="false" customWidth="true" hidden="false" outlineLevel="0" max="15" min="15" style="1" width="7.05"/>
    <col collapsed="false" customWidth="true" hidden="false" outlineLevel="0" max="16" min="16" style="1" width="1.73"/>
    <col collapsed="false" customWidth="true" hidden="false" outlineLevel="0" max="17" min="17" style="1" width="3.28"/>
    <col collapsed="false" customWidth="true" hidden="false" outlineLevel="0" max="18" min="18" style="1" width="2.14"/>
    <col collapsed="false" customWidth="true" hidden="false" outlineLevel="0" max="19" min="19" style="1" width="6.07"/>
    <col collapsed="false" customWidth="true" hidden="false" outlineLevel="0" max="20" min="20" style="1" width="9.2"/>
    <col collapsed="false" customWidth="true" hidden="false" outlineLevel="0" max="21" min="21" style="1" width="13.82"/>
    <col collapsed="false" customWidth="true" hidden="false" outlineLevel="0" max="22" min="22" style="1" width="19.67"/>
    <col collapsed="false" customWidth="true" hidden="false" outlineLevel="0" max="23" min="23" style="1" width="10.28"/>
    <col collapsed="false" customWidth="true" hidden="true" outlineLevel="0" max="25" min="24" style="1" width="11.57"/>
    <col collapsed="false" customWidth="true" hidden="false" outlineLevel="0" max="26" min="26" style="1" width="2.77"/>
    <col collapsed="false" customWidth="true" hidden="false" outlineLevel="0" max="28" min="27" style="1" width="4.75"/>
    <col collapsed="false" customWidth="true" hidden="false" outlineLevel="0" max="29" min="29" style="1" width="0.57"/>
    <col collapsed="false" customWidth="true" hidden="true" outlineLevel="0" max="31" min="30" style="1" width="11.57"/>
    <col collapsed="false" customWidth="true" hidden="false" outlineLevel="0" max="33" min="32" style="1" width="4.75"/>
    <col collapsed="false" customWidth="true" hidden="false" outlineLevel="0" max="34" min="34" style="1" width="0.86"/>
    <col collapsed="false" customWidth="true" hidden="true" outlineLevel="0" max="35" min="35" style="1" width="11.57"/>
    <col collapsed="false" customWidth="true" hidden="false" outlineLevel="0" max="36" min="36" style="1" width="1.16"/>
    <col collapsed="false" customWidth="true" hidden="true" outlineLevel="0" max="40" min="37" style="1" width="11.57"/>
    <col collapsed="false" customWidth="true" hidden="false" outlineLevel="0" max="45" min="41" style="1" width="9.23"/>
    <col collapsed="false" customWidth="false" hidden="false" outlineLevel="0" max="46" min="46" style="1" width="11.4"/>
    <col collapsed="false" customWidth="true" hidden="false" outlineLevel="0" max="1025" min="47" style="1" width="9.23"/>
  </cols>
  <sheetData>
    <row r="1" s="76" customFormat="true" ht="18" hidden="false" customHeight="true" outlineLevel="0" collapsed="false">
      <c r="A1" s="195" t="s">
        <v>84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V1" s="77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MB1" s="1"/>
      <c r="AMC1" s="1"/>
      <c r="AMD1" s="1"/>
      <c r="AME1" s="1"/>
      <c r="AMF1" s="1"/>
      <c r="AMG1" s="1"/>
      <c r="AMH1" s="1"/>
      <c r="AMI1" s="1"/>
      <c r="AMJ1" s="1"/>
    </row>
    <row r="2" s="76" customFormat="true" ht="12.75" hidden="false" customHeight="true" outlineLevel="0" collapsed="false">
      <c r="A2" s="79"/>
      <c r="B2" s="80" t="s">
        <v>233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196"/>
      <c r="N2" s="196"/>
      <c r="O2" s="196"/>
      <c r="P2" s="196"/>
      <c r="Q2" s="196"/>
      <c r="R2" s="196"/>
      <c r="S2" s="196"/>
      <c r="T2" s="196"/>
      <c r="V2" s="77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MB2" s="1"/>
      <c r="AMC2" s="1"/>
      <c r="AMD2" s="1"/>
      <c r="AME2" s="1"/>
      <c r="AMF2" s="1"/>
      <c r="AMG2" s="1"/>
      <c r="AMH2" s="1"/>
      <c r="AMI2" s="1"/>
      <c r="AMJ2" s="1"/>
    </row>
    <row r="3" s="76" customFormat="true" ht="12" hidden="false" customHeight="true" outlineLevel="0" collapsed="false">
      <c r="A3" s="79"/>
      <c r="B3" s="80" t="s">
        <v>234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2"/>
      <c r="N3" s="82"/>
      <c r="O3" s="82"/>
      <c r="P3" s="82"/>
      <c r="Q3" s="82"/>
      <c r="R3" s="82"/>
      <c r="S3" s="82"/>
      <c r="T3" s="82"/>
      <c r="V3" s="83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MB3" s="1"/>
      <c r="AMC3" s="1"/>
      <c r="AMD3" s="1"/>
      <c r="AME3" s="1"/>
      <c r="AMF3" s="1"/>
      <c r="AMG3" s="1"/>
      <c r="AMH3" s="1"/>
      <c r="AMI3" s="1"/>
      <c r="AMJ3" s="1"/>
    </row>
    <row r="4" s="76" customFormat="true" ht="36" hidden="false" customHeight="true" outlineLevel="0" collapsed="false">
      <c r="A4" s="84" t="s">
        <v>85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MB4" s="1"/>
      <c r="AMC4" s="1"/>
      <c r="AMD4" s="1"/>
      <c r="AME4" s="1"/>
      <c r="AMF4" s="1"/>
      <c r="AMG4" s="1"/>
      <c r="AMH4" s="1"/>
      <c r="AMI4" s="1"/>
      <c r="AMJ4" s="1"/>
    </row>
    <row r="5" s="76" customFormat="true" ht="21.75" hidden="false" customHeight="true" outlineLevel="0" collapsed="false">
      <c r="A5" s="80" t="s">
        <v>86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MB5" s="1"/>
      <c r="AMC5" s="1"/>
      <c r="AMD5" s="1"/>
      <c r="AME5" s="1"/>
      <c r="AMF5" s="1"/>
      <c r="AMG5" s="1"/>
      <c r="AMH5" s="1"/>
      <c r="AMI5" s="1"/>
      <c r="AMJ5" s="1"/>
    </row>
    <row r="6" s="76" customFormat="true" ht="9.95" hidden="false" customHeight="true" outlineLevel="0" collapsed="false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MB6" s="1"/>
      <c r="AMC6" s="1"/>
      <c r="AMD6" s="1"/>
      <c r="AME6" s="1"/>
      <c r="AMF6" s="1"/>
      <c r="AMG6" s="1"/>
      <c r="AMH6" s="1"/>
      <c r="AMI6" s="1"/>
      <c r="AMJ6" s="1"/>
    </row>
    <row r="7" s="76" customFormat="true" ht="18" hidden="false" customHeight="true" outlineLevel="0" collapsed="false">
      <c r="A7" s="93" t="s">
        <v>87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MB7" s="1"/>
      <c r="AMC7" s="1"/>
      <c r="AMD7" s="1"/>
      <c r="AME7" s="1"/>
      <c r="AMF7" s="1"/>
      <c r="AMG7" s="1"/>
      <c r="AMH7" s="1"/>
      <c r="AMI7" s="1"/>
      <c r="AMJ7" s="1"/>
    </row>
    <row r="8" s="76" customFormat="true" ht="12.95" hidden="false" customHeight="true" outlineLevel="0" collapsed="false">
      <c r="A8" s="87" t="s">
        <v>88</v>
      </c>
      <c r="B8" s="88" t="s">
        <v>89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9"/>
      <c r="P8" s="89"/>
      <c r="Q8" s="89"/>
      <c r="R8" s="89"/>
      <c r="S8" s="89"/>
      <c r="T8" s="89"/>
      <c r="U8" s="90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90"/>
      <c r="AK8" s="90"/>
      <c r="AL8" s="90"/>
      <c r="AM8" s="90"/>
      <c r="AMB8" s="1"/>
      <c r="AMC8" s="1"/>
      <c r="AMD8" s="1"/>
      <c r="AME8" s="1"/>
      <c r="AMF8" s="1"/>
      <c r="AMG8" s="1"/>
      <c r="AMH8" s="1"/>
      <c r="AMI8" s="1"/>
      <c r="AMJ8" s="1"/>
    </row>
    <row r="9" s="76" customFormat="true" ht="12.95" hidden="false" customHeight="true" outlineLevel="0" collapsed="false">
      <c r="A9" s="87" t="s">
        <v>90</v>
      </c>
      <c r="B9" s="88" t="s">
        <v>91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 t="s">
        <v>92</v>
      </c>
      <c r="O9" s="82" t="s">
        <v>93</v>
      </c>
      <c r="P9" s="82"/>
      <c r="Q9" s="82"/>
      <c r="R9" s="82"/>
      <c r="S9" s="82"/>
      <c r="T9" s="82"/>
      <c r="U9" s="90"/>
      <c r="V9" s="78"/>
      <c r="W9" s="78"/>
      <c r="X9" s="78"/>
      <c r="Y9" s="78"/>
      <c r="Z9" s="78"/>
      <c r="AA9" s="79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MB9" s="1"/>
      <c r="AMC9" s="1"/>
      <c r="AMD9" s="1"/>
      <c r="AME9" s="1"/>
      <c r="AMF9" s="1"/>
      <c r="AMG9" s="1"/>
      <c r="AMH9" s="1"/>
      <c r="AMI9" s="1"/>
      <c r="AMJ9" s="1"/>
    </row>
    <row r="10" s="76" customFormat="true" ht="12.75" hidden="false" customHeight="true" outlineLevel="0" collapsed="false">
      <c r="A10" s="87" t="s">
        <v>94</v>
      </c>
      <c r="B10" s="88" t="s">
        <v>95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 t="s">
        <v>96</v>
      </c>
      <c r="O10" s="91"/>
      <c r="P10" s="91"/>
      <c r="Q10" s="91"/>
      <c r="R10" s="91"/>
      <c r="S10" s="91"/>
      <c r="T10" s="91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MB10" s="1"/>
      <c r="AMC10" s="1"/>
      <c r="AMD10" s="1"/>
      <c r="AME10" s="1"/>
      <c r="AMF10" s="1"/>
      <c r="AMG10" s="1"/>
      <c r="AMH10" s="1"/>
      <c r="AMI10" s="1"/>
      <c r="AMJ10" s="1"/>
    </row>
    <row r="11" s="76" customFormat="true" ht="12.95" hidden="false" customHeight="true" outlineLevel="0" collapsed="false">
      <c r="A11" s="87" t="s">
        <v>97</v>
      </c>
      <c r="B11" s="88" t="s">
        <v>98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 t="s">
        <v>96</v>
      </c>
      <c r="O11" s="92" t="n">
        <v>12</v>
      </c>
      <c r="P11" s="92"/>
      <c r="Q11" s="92"/>
      <c r="R11" s="92"/>
      <c r="S11" s="92"/>
      <c r="T11" s="92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MB11" s="1"/>
      <c r="AMC11" s="1"/>
      <c r="AMD11" s="1"/>
      <c r="AME11" s="1"/>
      <c r="AMF11" s="1"/>
      <c r="AMG11" s="1"/>
      <c r="AMH11" s="1"/>
      <c r="AMI11" s="1"/>
      <c r="AMJ11" s="1"/>
    </row>
    <row r="12" s="76" customFormat="true" ht="18.15" hidden="false" customHeight="true" outlineLevel="0" collapsed="false">
      <c r="A12" s="93" t="s">
        <v>99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MB12" s="1"/>
      <c r="AMC12" s="1"/>
      <c r="AMD12" s="1"/>
      <c r="AME12" s="1"/>
      <c r="AMF12" s="1"/>
      <c r="AMG12" s="1"/>
      <c r="AMH12" s="1"/>
      <c r="AMI12" s="1"/>
      <c r="AMJ12" s="1"/>
    </row>
    <row r="13" s="76" customFormat="true" ht="14.65" hidden="false" customHeight="true" outlineLevel="0" collapsed="false">
      <c r="A13" s="94" t="s">
        <v>100</v>
      </c>
      <c r="B13" s="94"/>
      <c r="C13" s="94"/>
      <c r="D13" s="94"/>
      <c r="E13" s="94"/>
      <c r="F13" s="94"/>
      <c r="G13" s="95" t="s">
        <v>101</v>
      </c>
      <c r="H13" s="95"/>
      <c r="I13" s="95"/>
      <c r="J13" s="95"/>
      <c r="K13" s="95" t="s">
        <v>102</v>
      </c>
      <c r="L13" s="95"/>
      <c r="M13" s="95"/>
      <c r="N13" s="95"/>
      <c r="O13" s="95"/>
      <c r="P13" s="95"/>
      <c r="Q13" s="95"/>
      <c r="R13" s="95"/>
      <c r="S13" s="95"/>
      <c r="T13" s="95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96"/>
      <c r="AK13" s="96"/>
      <c r="AL13" s="96"/>
      <c r="AM13" s="96"/>
      <c r="AMB13" s="1"/>
      <c r="AMC13" s="1"/>
      <c r="AMD13" s="1"/>
      <c r="AME13" s="1"/>
      <c r="AMF13" s="1"/>
      <c r="AMG13" s="1"/>
      <c r="AMH13" s="1"/>
      <c r="AMI13" s="1"/>
      <c r="AMJ13" s="1"/>
    </row>
    <row r="14" s="76" customFormat="true" ht="23.2" hidden="false" customHeight="true" outlineLevel="0" collapsed="false">
      <c r="A14" s="197" t="s">
        <v>235</v>
      </c>
      <c r="B14" s="197"/>
      <c r="C14" s="197"/>
      <c r="D14" s="197"/>
      <c r="E14" s="197"/>
      <c r="F14" s="197"/>
      <c r="G14" s="98" t="s">
        <v>104</v>
      </c>
      <c r="H14" s="98"/>
      <c r="I14" s="98"/>
      <c r="J14" s="98"/>
      <c r="K14" s="99" t="n">
        <v>3</v>
      </c>
      <c r="L14" s="99"/>
      <c r="M14" s="99"/>
      <c r="N14" s="99"/>
      <c r="O14" s="99"/>
      <c r="P14" s="99"/>
      <c r="Q14" s="99"/>
      <c r="R14" s="99"/>
      <c r="S14" s="99"/>
      <c r="T14" s="99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MB14" s="1"/>
      <c r="AMC14" s="1"/>
      <c r="AMD14" s="1"/>
      <c r="AME14" s="1"/>
      <c r="AMF14" s="1"/>
      <c r="AMG14" s="1"/>
      <c r="AMH14" s="1"/>
      <c r="AMI14" s="1"/>
      <c r="AMJ14" s="1"/>
    </row>
    <row r="15" s="76" customFormat="true" ht="23.2" hidden="false" customHeight="true" outlineLevel="0" collapsed="false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MB15" s="1"/>
      <c r="AMC15" s="1"/>
      <c r="AMD15" s="1"/>
      <c r="AME15" s="1"/>
      <c r="AMF15" s="1"/>
      <c r="AMG15" s="1"/>
      <c r="AMH15" s="1"/>
      <c r="AMI15" s="1"/>
      <c r="AMJ15" s="1"/>
    </row>
    <row r="16" s="76" customFormat="true" ht="23.2" hidden="false" customHeight="true" outlineLevel="0" collapsed="false">
      <c r="A16" s="101" t="s">
        <v>105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MB16" s="1"/>
      <c r="AMC16" s="1"/>
      <c r="AMD16" s="1"/>
      <c r="AME16" s="1"/>
      <c r="AMF16" s="1"/>
      <c r="AMG16" s="1"/>
      <c r="AMH16" s="1"/>
      <c r="AMI16" s="1"/>
      <c r="AMJ16" s="1"/>
    </row>
    <row r="17" s="76" customFormat="true" ht="9.95" hidden="false" customHeight="true" outlineLevel="0" collapsed="false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MB17" s="1"/>
      <c r="AMC17" s="1"/>
      <c r="AMD17" s="1"/>
      <c r="AME17" s="1"/>
      <c r="AMF17" s="1"/>
      <c r="AMG17" s="1"/>
      <c r="AMH17" s="1"/>
      <c r="AMI17" s="1"/>
      <c r="AMJ17" s="1"/>
    </row>
    <row r="18" s="76" customFormat="true" ht="18.15" hidden="false" customHeight="true" outlineLevel="0" collapsed="false">
      <c r="A18" s="127" t="s">
        <v>106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MB18" s="1"/>
      <c r="AMC18" s="1"/>
      <c r="AMD18" s="1"/>
      <c r="AME18" s="1"/>
      <c r="AMF18" s="1"/>
      <c r="AMG18" s="1"/>
      <c r="AMH18" s="1"/>
      <c r="AMI18" s="1"/>
      <c r="AMJ18" s="1"/>
    </row>
    <row r="19" s="76" customFormat="true" ht="12.75" hidden="false" customHeight="true" outlineLevel="0" collapsed="false">
      <c r="A19" s="94" t="s">
        <v>107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MB19" s="1"/>
      <c r="AMC19" s="1"/>
      <c r="AMD19" s="1"/>
      <c r="AME19" s="1"/>
      <c r="AMF19" s="1"/>
      <c r="AMG19" s="1"/>
      <c r="AMH19" s="1"/>
      <c r="AMI19" s="1"/>
      <c r="AMJ19" s="1"/>
    </row>
    <row r="20" s="76" customFormat="true" ht="12.75" hidden="false" customHeight="true" outlineLevel="0" collapsed="false">
      <c r="A20" s="103" t="n">
        <v>1</v>
      </c>
      <c r="B20" s="104" t="s">
        <v>108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98" t="str">
        <f aca="false">A14</f>
        <v>Vigilância Noturna 12 x 36 Armada</v>
      </c>
      <c r="P20" s="198"/>
      <c r="Q20" s="198"/>
      <c r="R20" s="198"/>
      <c r="S20" s="198"/>
      <c r="T20" s="19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MB20" s="1"/>
      <c r="AMC20" s="1"/>
      <c r="AMD20" s="1"/>
      <c r="AME20" s="1"/>
      <c r="AMF20" s="1"/>
      <c r="AMG20" s="1"/>
      <c r="AMH20" s="1"/>
      <c r="AMI20" s="1"/>
      <c r="AMJ20" s="1"/>
    </row>
    <row r="21" s="76" customFormat="true" ht="12.75" hidden="false" customHeight="true" outlineLevel="0" collapsed="false">
      <c r="A21" s="103" t="n">
        <v>2</v>
      </c>
      <c r="B21" s="104" t="s">
        <v>109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6" t="s">
        <v>110</v>
      </c>
      <c r="P21" s="106"/>
      <c r="Q21" s="106"/>
      <c r="R21" s="106"/>
      <c r="S21" s="106"/>
      <c r="T21" s="106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MB21" s="1"/>
      <c r="AMC21" s="1"/>
      <c r="AMD21" s="1"/>
      <c r="AME21" s="1"/>
      <c r="AMF21" s="1"/>
      <c r="AMG21" s="1"/>
      <c r="AMH21" s="1"/>
      <c r="AMI21" s="1"/>
      <c r="AMJ21" s="1"/>
    </row>
    <row r="22" s="76" customFormat="true" ht="12.75" hidden="false" customHeight="true" outlineLevel="0" collapsed="false">
      <c r="A22" s="103" t="n">
        <v>3</v>
      </c>
      <c r="B22" s="104" t="s">
        <v>111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7" t="n">
        <v>0</v>
      </c>
      <c r="P22" s="107"/>
      <c r="Q22" s="107"/>
      <c r="R22" s="107"/>
      <c r="S22" s="107"/>
      <c r="T22" s="107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MB22" s="1"/>
      <c r="AMC22" s="1"/>
      <c r="AMD22" s="1"/>
      <c r="AME22" s="1"/>
      <c r="AMF22" s="1"/>
      <c r="AMG22" s="1"/>
      <c r="AMH22" s="1"/>
      <c r="AMI22" s="1"/>
      <c r="AMJ22" s="1"/>
    </row>
    <row r="23" s="76" customFormat="true" ht="12.95" hidden="false" customHeight="true" outlineLevel="0" collapsed="false">
      <c r="A23" s="103" t="n">
        <v>4</v>
      </c>
      <c r="B23" s="104" t="s">
        <v>112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99" t="str">
        <f aca="false">O20</f>
        <v>Vigilância Noturna 12 x 36 Armada</v>
      </c>
      <c r="P23" s="199"/>
      <c r="Q23" s="199"/>
      <c r="R23" s="199"/>
      <c r="S23" s="199"/>
      <c r="T23" s="199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90"/>
      <c r="AK23" s="90"/>
      <c r="AL23" s="90"/>
      <c r="AM23" s="90"/>
      <c r="AMB23" s="1"/>
      <c r="AMC23" s="1"/>
      <c r="AMD23" s="1"/>
      <c r="AME23" s="1"/>
      <c r="AMF23" s="1"/>
      <c r="AMG23" s="1"/>
      <c r="AMH23" s="1"/>
      <c r="AMI23" s="1"/>
      <c r="AMJ23" s="1"/>
    </row>
    <row r="24" s="76" customFormat="true" ht="12.95" hidden="false" customHeight="true" outlineLevel="0" collapsed="false">
      <c r="A24" s="103" t="n">
        <v>5</v>
      </c>
      <c r="B24" s="104" t="s">
        <v>113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8"/>
      <c r="P24" s="108"/>
      <c r="Q24" s="108"/>
      <c r="R24" s="108"/>
      <c r="S24" s="108"/>
      <c r="T24" s="10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109"/>
      <c r="AK24" s="109"/>
      <c r="AL24" s="109"/>
      <c r="AM24" s="109"/>
      <c r="AMB24" s="1"/>
      <c r="AMC24" s="1"/>
      <c r="AMD24" s="1"/>
      <c r="AME24" s="1"/>
      <c r="AMF24" s="1"/>
      <c r="AMG24" s="1"/>
      <c r="AMH24" s="1"/>
      <c r="AMI24" s="1"/>
      <c r="AMJ24" s="1"/>
    </row>
    <row r="25" s="76" customFormat="true" ht="12.95" hidden="false" customHeight="true" outlineLevel="0" collapsed="false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109"/>
      <c r="AK25" s="109"/>
      <c r="AL25" s="109"/>
      <c r="AM25" s="109"/>
      <c r="AMB25" s="1"/>
      <c r="AMC25" s="1"/>
      <c r="AMD25" s="1"/>
      <c r="AME25" s="1"/>
      <c r="AMF25" s="1"/>
      <c r="AMG25" s="1"/>
      <c r="AMH25" s="1"/>
      <c r="AMI25" s="1"/>
      <c r="AMJ25" s="1"/>
    </row>
    <row r="26" s="76" customFormat="true" ht="12.95" hidden="false" customHeight="true" outlineLevel="0" collapsed="false">
      <c r="A26" s="111" t="s">
        <v>114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109"/>
      <c r="AK26" s="109"/>
      <c r="AL26" s="109"/>
      <c r="AM26" s="109"/>
      <c r="AMB26" s="1"/>
      <c r="AMC26" s="1"/>
      <c r="AMD26" s="1"/>
      <c r="AME26" s="1"/>
      <c r="AMF26" s="1"/>
      <c r="AMG26" s="1"/>
      <c r="AMH26" s="1"/>
      <c r="AMI26" s="1"/>
      <c r="AMJ26" s="1"/>
    </row>
    <row r="27" s="76" customFormat="true" ht="12.95" hidden="false" customHeight="true" outlineLevel="0" collapsed="false">
      <c r="A27" s="112" t="n">
        <v>1</v>
      </c>
      <c r="B27" s="80" t="s">
        <v>115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2" t="s">
        <v>116</v>
      </c>
      <c r="O27" s="82"/>
      <c r="P27" s="82"/>
      <c r="Q27" s="82"/>
      <c r="R27" s="82"/>
      <c r="S27" s="91" t="s">
        <v>117</v>
      </c>
      <c r="T27" s="91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109"/>
      <c r="AK27" s="109"/>
      <c r="AL27" s="109"/>
      <c r="AM27" s="109"/>
      <c r="AMB27" s="1"/>
      <c r="AMC27" s="1"/>
      <c r="AMD27" s="1"/>
      <c r="AME27" s="1"/>
      <c r="AMF27" s="1"/>
      <c r="AMG27" s="1"/>
      <c r="AMH27" s="1"/>
      <c r="AMI27" s="1"/>
      <c r="AMJ27" s="1"/>
    </row>
    <row r="28" s="76" customFormat="true" ht="12.95" hidden="false" customHeight="true" outlineLevel="0" collapsed="false">
      <c r="A28" s="103" t="s">
        <v>88</v>
      </c>
      <c r="B28" s="104" t="s">
        <v>118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13" t="s">
        <v>119</v>
      </c>
      <c r="O28" s="114" t="n">
        <v>100</v>
      </c>
      <c r="P28" s="114"/>
      <c r="Q28" s="200" t="s">
        <v>116</v>
      </c>
      <c r="R28" s="116" t="s">
        <v>120</v>
      </c>
      <c r="S28" s="117" t="n">
        <f aca="false">O22</f>
        <v>0</v>
      </c>
      <c r="T28" s="117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109"/>
      <c r="AK28" s="109"/>
      <c r="AL28" s="109"/>
      <c r="AM28" s="109"/>
      <c r="AMB28" s="1"/>
      <c r="AMC28" s="1"/>
      <c r="AMD28" s="1"/>
      <c r="AME28" s="1"/>
      <c r="AMF28" s="1"/>
      <c r="AMG28" s="1"/>
      <c r="AMH28" s="1"/>
      <c r="AMI28" s="1"/>
      <c r="AMJ28" s="1"/>
    </row>
    <row r="29" s="76" customFormat="true" ht="12.95" hidden="false" customHeight="true" outlineLevel="0" collapsed="false">
      <c r="A29" s="103" t="s">
        <v>90</v>
      </c>
      <c r="B29" s="104" t="s">
        <v>121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13" t="s">
        <v>119</v>
      </c>
      <c r="O29" s="114" t="n">
        <v>30</v>
      </c>
      <c r="P29" s="114"/>
      <c r="Q29" s="85" t="s">
        <v>116</v>
      </c>
      <c r="R29" s="118" t="s">
        <v>120</v>
      </c>
      <c r="S29" s="117" t="n">
        <f aca="false">S28*O29/100</f>
        <v>0</v>
      </c>
      <c r="T29" s="117"/>
      <c r="V29" s="119" t="s">
        <v>122</v>
      </c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109"/>
      <c r="AK29" s="109"/>
      <c r="AL29" s="109"/>
      <c r="AM29" s="109"/>
      <c r="AMB29" s="1"/>
      <c r="AMC29" s="1"/>
      <c r="AMD29" s="1"/>
      <c r="AME29" s="1"/>
      <c r="AMF29" s="1"/>
      <c r="AMG29" s="1"/>
      <c r="AMH29" s="1"/>
      <c r="AMI29" s="1"/>
      <c r="AMJ29" s="1"/>
    </row>
    <row r="30" s="76" customFormat="true" ht="12.95" hidden="false" customHeight="true" outlineLevel="0" collapsed="false">
      <c r="A30" s="103" t="s">
        <v>94</v>
      </c>
      <c r="B30" s="104" t="s">
        <v>123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13" t="s">
        <v>119</v>
      </c>
      <c r="O30" s="114"/>
      <c r="P30" s="114"/>
      <c r="Q30" s="85" t="s">
        <v>116</v>
      </c>
      <c r="R30" s="118" t="s">
        <v>120</v>
      </c>
      <c r="S30" s="117" t="n">
        <f aca="false">(O30/100)*S28</f>
        <v>0</v>
      </c>
      <c r="T30" s="117"/>
      <c r="V30" s="119" t="s">
        <v>122</v>
      </c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109"/>
      <c r="AK30" s="109"/>
      <c r="AL30" s="109"/>
      <c r="AM30" s="109"/>
      <c r="AMB30" s="1"/>
      <c r="AMC30" s="1"/>
      <c r="AMD30" s="1"/>
      <c r="AME30" s="1"/>
      <c r="AMF30" s="1"/>
      <c r="AMG30" s="1"/>
      <c r="AMH30" s="1"/>
      <c r="AMI30" s="1"/>
      <c r="AMJ30" s="1"/>
    </row>
    <row r="31" s="76" customFormat="true" ht="12.95" hidden="false" customHeight="true" outlineLevel="0" collapsed="false">
      <c r="A31" s="103" t="s">
        <v>97</v>
      </c>
      <c r="B31" s="201" t="s">
        <v>236</v>
      </c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113" t="s">
        <v>119</v>
      </c>
      <c r="O31" s="114" t="n">
        <v>20</v>
      </c>
      <c r="P31" s="114"/>
      <c r="Q31" s="85" t="s">
        <v>116</v>
      </c>
      <c r="R31" s="118" t="s">
        <v>120</v>
      </c>
      <c r="S31" s="117" t="n">
        <f aca="false">SUM(S28+S29)*0.005833*O31</f>
        <v>0</v>
      </c>
      <c r="T31" s="117"/>
      <c r="V31" s="120" t="s">
        <v>125</v>
      </c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MB31" s="1"/>
      <c r="AMC31" s="1"/>
      <c r="AMD31" s="1"/>
      <c r="AME31" s="1"/>
      <c r="AMF31" s="1"/>
      <c r="AMG31" s="1"/>
      <c r="AMH31" s="1"/>
      <c r="AMI31" s="1"/>
      <c r="AMJ31" s="1"/>
    </row>
    <row r="32" s="76" customFormat="true" ht="12.95" hidden="false" customHeight="true" outlineLevel="0" collapsed="false">
      <c r="A32" s="103" t="s">
        <v>126</v>
      </c>
      <c r="B32" s="201" t="s">
        <v>237</v>
      </c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113" t="s">
        <v>119</v>
      </c>
      <c r="O32" s="114" t="n">
        <v>1.2</v>
      </c>
      <c r="P32" s="114"/>
      <c r="Q32" s="85" t="s">
        <v>116</v>
      </c>
      <c r="R32" s="118" t="s">
        <v>120</v>
      </c>
      <c r="S32" s="202" t="n">
        <f aca="false">SUM(S28+S29)*0.0833*O32</f>
        <v>0</v>
      </c>
      <c r="T32" s="202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109"/>
      <c r="AK32" s="109"/>
      <c r="AL32" s="109"/>
      <c r="AM32" s="109"/>
      <c r="AMB32" s="1"/>
      <c r="AMC32" s="1"/>
      <c r="AMD32" s="1"/>
      <c r="AME32" s="1"/>
      <c r="AMF32" s="1"/>
      <c r="AMG32" s="1"/>
      <c r="AMH32" s="1"/>
      <c r="AMI32" s="1"/>
      <c r="AMJ32" s="1"/>
    </row>
    <row r="33" s="76" customFormat="true" ht="12.95" hidden="false" customHeight="true" outlineLevel="0" collapsed="false">
      <c r="A33" s="103" t="s">
        <v>128</v>
      </c>
      <c r="B33" s="104" t="s">
        <v>129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13"/>
      <c r="O33" s="114"/>
      <c r="P33" s="114"/>
      <c r="Q33" s="85"/>
      <c r="R33" s="118"/>
      <c r="S33" s="117"/>
      <c r="T33" s="117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109"/>
      <c r="AK33" s="109"/>
      <c r="AL33" s="109"/>
      <c r="AM33" s="109"/>
      <c r="AMB33" s="1"/>
      <c r="AMC33" s="1"/>
      <c r="AMD33" s="1"/>
      <c r="AME33" s="1"/>
      <c r="AMF33" s="1"/>
      <c r="AMG33" s="1"/>
      <c r="AMH33" s="1"/>
      <c r="AMI33" s="1"/>
      <c r="AMJ33" s="1"/>
    </row>
    <row r="34" s="76" customFormat="true" ht="12.95" hidden="false" customHeight="true" outlineLevel="0" collapsed="false">
      <c r="A34" s="121"/>
      <c r="B34" s="82" t="s">
        <v>130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91" t="n">
        <f aca="false">SUM(S28:S33)</f>
        <v>0</v>
      </c>
      <c r="T34" s="91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109"/>
      <c r="AK34" s="109"/>
      <c r="AL34" s="109"/>
      <c r="AM34" s="109"/>
      <c r="AMB34" s="1"/>
      <c r="AMC34" s="1"/>
      <c r="AMD34" s="1"/>
      <c r="AME34" s="1"/>
      <c r="AMF34" s="1"/>
      <c r="AMG34" s="1"/>
      <c r="AMH34" s="1"/>
      <c r="AMI34" s="1"/>
      <c r="AMJ34" s="1"/>
    </row>
    <row r="35" s="76" customFormat="true" ht="12.95" hidden="false" customHeight="true" outlineLevel="0" collapsed="false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109"/>
      <c r="AK35" s="109"/>
      <c r="AL35" s="109"/>
      <c r="AM35" s="109"/>
      <c r="AMB35" s="1"/>
      <c r="AMC35" s="1"/>
      <c r="AMD35" s="1"/>
      <c r="AME35" s="1"/>
      <c r="AMF35" s="1"/>
      <c r="AMG35" s="1"/>
      <c r="AMH35" s="1"/>
      <c r="AMI35" s="1"/>
      <c r="AMJ35" s="1"/>
    </row>
    <row r="36" s="76" customFormat="true" ht="12.95" hidden="false" customHeight="true" outlineLevel="0" collapsed="false">
      <c r="A36" s="122" t="s">
        <v>131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109"/>
      <c r="AK36" s="109"/>
      <c r="AL36" s="109"/>
      <c r="AM36" s="109"/>
      <c r="AMB36" s="1"/>
      <c r="AMC36" s="1"/>
      <c r="AMD36" s="1"/>
      <c r="AME36" s="1"/>
      <c r="AMF36" s="1"/>
      <c r="AMG36" s="1"/>
      <c r="AMH36" s="1"/>
      <c r="AMI36" s="1"/>
      <c r="AMJ36" s="1"/>
    </row>
    <row r="37" s="76" customFormat="true" ht="12.95" hidden="false" customHeight="true" outlineLevel="0" collapsed="false">
      <c r="A37" s="123" t="s">
        <v>132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109"/>
      <c r="AK37" s="109"/>
      <c r="AL37" s="109"/>
      <c r="AM37" s="109"/>
      <c r="AMB37" s="1"/>
      <c r="AMC37" s="1"/>
      <c r="AMD37" s="1"/>
      <c r="AME37" s="1"/>
      <c r="AMF37" s="1"/>
      <c r="AMG37" s="1"/>
      <c r="AMH37" s="1"/>
      <c r="AMI37" s="1"/>
      <c r="AMJ37" s="1"/>
    </row>
    <row r="38" s="76" customFormat="true" ht="12.95" hidden="false" customHeight="true" outlineLevel="0" collapsed="false">
      <c r="A38" s="203" t="s">
        <v>133</v>
      </c>
      <c r="B38" s="125" t="s">
        <v>134</v>
      </c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6"/>
      <c r="O38" s="126"/>
      <c r="P38" s="126"/>
      <c r="Q38" s="126"/>
      <c r="R38" s="126"/>
      <c r="S38" s="127" t="s">
        <v>117</v>
      </c>
      <c r="T38" s="127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109"/>
      <c r="AK38" s="109"/>
      <c r="AL38" s="109"/>
      <c r="AM38" s="109"/>
      <c r="AMB38" s="1"/>
      <c r="AMC38" s="1"/>
      <c r="AMD38" s="1"/>
      <c r="AME38" s="1"/>
      <c r="AMF38" s="1"/>
      <c r="AMG38" s="1"/>
      <c r="AMH38" s="1"/>
      <c r="AMI38" s="1"/>
      <c r="AMJ38" s="1"/>
    </row>
    <row r="39" s="76" customFormat="true" ht="12.95" hidden="false" customHeight="true" outlineLevel="0" collapsed="false">
      <c r="A39" s="128" t="s">
        <v>88</v>
      </c>
      <c r="B39" s="129" t="s">
        <v>135</v>
      </c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13" t="s">
        <v>119</v>
      </c>
      <c r="O39" s="130" t="n">
        <f aca="false">1/12*100</f>
        <v>8.33333333333333</v>
      </c>
      <c r="P39" s="130"/>
      <c r="Q39" s="85" t="s">
        <v>116</v>
      </c>
      <c r="R39" s="118" t="s">
        <v>120</v>
      </c>
      <c r="S39" s="87" t="n">
        <f aca="false">ROUND((S34*O39/100),2)</f>
        <v>0</v>
      </c>
      <c r="T39" s="87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109"/>
      <c r="AK39" s="109"/>
      <c r="AL39" s="109"/>
      <c r="AM39" s="109"/>
      <c r="AMB39" s="1"/>
      <c r="AMC39" s="1"/>
      <c r="AMD39" s="1"/>
      <c r="AME39" s="1"/>
      <c r="AMF39" s="1"/>
      <c r="AMG39" s="1"/>
      <c r="AMH39" s="1"/>
      <c r="AMI39" s="1"/>
      <c r="AMJ39" s="1"/>
    </row>
    <row r="40" s="76" customFormat="true" ht="12.95" hidden="false" customHeight="true" outlineLevel="0" collapsed="false">
      <c r="A40" s="103" t="s">
        <v>90</v>
      </c>
      <c r="B40" s="104" t="s">
        <v>136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13" t="s">
        <v>119</v>
      </c>
      <c r="O40" s="130" t="n">
        <f aca="false">1/12*1/3*100</f>
        <v>2.77777777777778</v>
      </c>
      <c r="P40" s="130"/>
      <c r="Q40" s="85" t="s">
        <v>116</v>
      </c>
      <c r="R40" s="118" t="s">
        <v>120</v>
      </c>
      <c r="S40" s="87" t="n">
        <f aca="false">ROUND((S34*O40/100),2)</f>
        <v>0</v>
      </c>
      <c r="T40" s="87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109"/>
      <c r="AK40" s="109"/>
      <c r="AL40" s="109"/>
      <c r="AM40" s="109"/>
      <c r="AMB40" s="1"/>
      <c r="AMC40" s="1"/>
      <c r="AMD40" s="1"/>
      <c r="AME40" s="1"/>
      <c r="AMF40" s="1"/>
      <c r="AMG40" s="1"/>
      <c r="AMH40" s="1"/>
      <c r="AMI40" s="1"/>
      <c r="AMJ40" s="1"/>
    </row>
    <row r="41" s="76" customFormat="true" ht="12.95" hidden="false" customHeight="true" outlineLevel="0" collapsed="false">
      <c r="A41" s="82" t="s">
        <v>137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131" t="s">
        <v>119</v>
      </c>
      <c r="O41" s="132" t="n">
        <f aca="false">SUM(O39:O40)</f>
        <v>11.1111111111111</v>
      </c>
      <c r="P41" s="132"/>
      <c r="Q41" s="132" t="s">
        <v>116</v>
      </c>
      <c r="R41" s="133" t="s">
        <v>120</v>
      </c>
      <c r="S41" s="82" t="n">
        <f aca="false">SUM(S39:S40)</f>
        <v>0</v>
      </c>
      <c r="T41" s="82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109"/>
      <c r="AK41" s="109"/>
      <c r="AL41" s="109"/>
      <c r="AM41" s="109"/>
      <c r="AMB41" s="1"/>
      <c r="AMC41" s="1"/>
      <c r="AMD41" s="1"/>
      <c r="AME41" s="1"/>
      <c r="AMF41" s="1"/>
      <c r="AMG41" s="1"/>
      <c r="AMH41" s="1"/>
      <c r="AMI41" s="1"/>
      <c r="AMJ41" s="1"/>
    </row>
    <row r="42" s="76" customFormat="true" ht="12.95" hidden="false" customHeight="true" outlineLevel="0" collapsed="false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109"/>
      <c r="AK42" s="109"/>
      <c r="AL42" s="109"/>
      <c r="AM42" s="109"/>
      <c r="AMB42" s="1"/>
      <c r="AMC42" s="1"/>
      <c r="AMD42" s="1"/>
      <c r="AME42" s="1"/>
      <c r="AMF42" s="1"/>
      <c r="AMG42" s="1"/>
      <c r="AMH42" s="1"/>
      <c r="AMI42" s="1"/>
      <c r="AMJ42" s="1"/>
    </row>
    <row r="43" s="76" customFormat="true" ht="14.65" hidden="false" customHeight="true" outlineLevel="0" collapsed="false">
      <c r="A43" s="135" t="s">
        <v>138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109"/>
      <c r="AK43" s="109"/>
      <c r="AL43" s="109"/>
      <c r="AM43" s="109"/>
      <c r="AMB43" s="1"/>
      <c r="AMC43" s="1"/>
      <c r="AMD43" s="1"/>
      <c r="AME43" s="1"/>
      <c r="AMF43" s="1"/>
      <c r="AMG43" s="1"/>
      <c r="AMH43" s="1"/>
      <c r="AMI43" s="1"/>
      <c r="AMJ43" s="1"/>
    </row>
    <row r="44" s="137" customFormat="true" ht="12.95" hidden="false" customHeight="true" outlineLevel="0" collapsed="false">
      <c r="A44" s="136" t="s">
        <v>139</v>
      </c>
      <c r="B44" s="136" t="s">
        <v>140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26" t="s">
        <v>141</v>
      </c>
      <c r="O44" s="126"/>
      <c r="P44" s="126"/>
      <c r="Q44" s="126"/>
      <c r="R44" s="126"/>
      <c r="S44" s="126" t="s">
        <v>117</v>
      </c>
      <c r="T44" s="126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9"/>
      <c r="AK44" s="139"/>
      <c r="AL44" s="139"/>
      <c r="AM44" s="139"/>
      <c r="AMB44" s="204"/>
      <c r="AMC44" s="204"/>
      <c r="AMD44" s="204"/>
      <c r="AME44" s="204"/>
      <c r="AMF44" s="204"/>
      <c r="AMG44" s="204"/>
      <c r="AMH44" s="204"/>
      <c r="AMI44" s="204"/>
      <c r="AMJ44" s="204"/>
    </row>
    <row r="45" s="76" customFormat="true" ht="14.65" hidden="false" customHeight="false" outlineLevel="0" collapsed="false">
      <c r="A45" s="128" t="s">
        <v>88</v>
      </c>
      <c r="B45" s="104" t="s">
        <v>142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13" t="s">
        <v>119</v>
      </c>
      <c r="O45" s="130" t="n">
        <v>20</v>
      </c>
      <c r="P45" s="130"/>
      <c r="Q45" s="85" t="s">
        <v>116</v>
      </c>
      <c r="R45" s="118" t="s">
        <v>120</v>
      </c>
      <c r="S45" s="87" t="n">
        <f aca="false">ROUND(($W$46*O45/100),2)</f>
        <v>0</v>
      </c>
      <c r="T45" s="87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109"/>
      <c r="AK45" s="109"/>
      <c r="AL45" s="109"/>
      <c r="AM45" s="109"/>
      <c r="AMB45" s="1"/>
      <c r="AMC45" s="1"/>
      <c r="AMD45" s="1"/>
      <c r="AME45" s="1"/>
      <c r="AMF45" s="1"/>
      <c r="AMG45" s="1"/>
      <c r="AMH45" s="1"/>
      <c r="AMI45" s="1"/>
      <c r="AMJ45" s="1"/>
    </row>
    <row r="46" s="76" customFormat="true" ht="12.95" hidden="false" customHeight="true" outlineLevel="0" collapsed="false">
      <c r="A46" s="128" t="s">
        <v>90</v>
      </c>
      <c r="B46" s="104" t="s">
        <v>143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13" t="s">
        <v>119</v>
      </c>
      <c r="O46" s="130" t="n">
        <v>2.5</v>
      </c>
      <c r="P46" s="130"/>
      <c r="Q46" s="85" t="s">
        <v>116</v>
      </c>
      <c r="R46" s="118" t="s">
        <v>120</v>
      </c>
      <c r="S46" s="87" t="n">
        <f aca="false">ROUND(($W$46*O46/100),2)</f>
        <v>0</v>
      </c>
      <c r="T46" s="87"/>
      <c r="V46" s="120" t="s">
        <v>144</v>
      </c>
      <c r="W46" s="141" t="n">
        <f aca="false">S34+S41</f>
        <v>0</v>
      </c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109"/>
      <c r="AK46" s="109"/>
      <c r="AL46" s="109"/>
      <c r="AM46" s="109"/>
      <c r="AMB46" s="1"/>
      <c r="AMC46" s="1"/>
      <c r="AMD46" s="1"/>
      <c r="AME46" s="1"/>
      <c r="AMF46" s="1"/>
      <c r="AMG46" s="1"/>
      <c r="AMH46" s="1"/>
      <c r="AMI46" s="1"/>
      <c r="AMJ46" s="1"/>
    </row>
    <row r="47" s="76" customFormat="true" ht="12.95" hidden="false" customHeight="true" outlineLevel="0" collapsed="false">
      <c r="A47" s="128" t="s">
        <v>94</v>
      </c>
      <c r="B47" s="79" t="s">
        <v>145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142" t="s">
        <v>119</v>
      </c>
      <c r="O47" s="143" t="n">
        <v>1</v>
      </c>
      <c r="P47" s="143"/>
      <c r="Q47" s="143" t="s">
        <v>116</v>
      </c>
      <c r="R47" s="144" t="s">
        <v>120</v>
      </c>
      <c r="S47" s="87" t="n">
        <f aca="false">ROUND(($W$46*O47/100),2)</f>
        <v>0</v>
      </c>
      <c r="T47" s="87"/>
      <c r="V47" s="205" t="s">
        <v>146</v>
      </c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MB47" s="1"/>
      <c r="AMC47" s="1"/>
      <c r="AMD47" s="1"/>
      <c r="AME47" s="1"/>
      <c r="AMF47" s="1"/>
      <c r="AMG47" s="1"/>
      <c r="AMH47" s="1"/>
      <c r="AMI47" s="1"/>
      <c r="AMJ47" s="1"/>
    </row>
    <row r="48" s="76" customFormat="true" ht="12.95" hidden="false" customHeight="true" outlineLevel="0" collapsed="false">
      <c r="A48" s="128" t="s">
        <v>97</v>
      </c>
      <c r="B48" s="104" t="s">
        <v>147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13" t="s">
        <v>119</v>
      </c>
      <c r="O48" s="130" t="n">
        <v>1.5</v>
      </c>
      <c r="P48" s="130"/>
      <c r="Q48" s="85" t="s">
        <v>116</v>
      </c>
      <c r="R48" s="118" t="s">
        <v>120</v>
      </c>
      <c r="S48" s="87" t="n">
        <f aca="false">ROUND(($W$46*O48/100),2)</f>
        <v>0</v>
      </c>
      <c r="T48" s="87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109"/>
      <c r="AK48" s="109"/>
      <c r="AL48" s="109"/>
      <c r="AM48" s="109"/>
      <c r="AMB48" s="1"/>
      <c r="AMC48" s="1"/>
      <c r="AMD48" s="1"/>
      <c r="AME48" s="1"/>
      <c r="AMF48" s="1"/>
      <c r="AMG48" s="1"/>
      <c r="AMH48" s="1"/>
      <c r="AMI48" s="1"/>
      <c r="AMJ48" s="1"/>
    </row>
    <row r="49" s="76" customFormat="true" ht="12.95" hidden="false" customHeight="true" outlineLevel="0" collapsed="false">
      <c r="A49" s="128" t="s">
        <v>126</v>
      </c>
      <c r="B49" s="79" t="s">
        <v>148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113" t="s">
        <v>119</v>
      </c>
      <c r="O49" s="130" t="n">
        <v>1</v>
      </c>
      <c r="P49" s="130"/>
      <c r="Q49" s="85" t="s">
        <v>116</v>
      </c>
      <c r="R49" s="118" t="s">
        <v>120</v>
      </c>
      <c r="S49" s="87" t="n">
        <f aca="false">ROUND(($W$46*O49/100),2)</f>
        <v>0</v>
      </c>
      <c r="T49" s="87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109"/>
      <c r="AK49" s="109"/>
      <c r="AL49" s="109"/>
      <c r="AM49" s="109"/>
      <c r="AMB49" s="1"/>
      <c r="AMC49" s="1"/>
      <c r="AMD49" s="1"/>
      <c r="AME49" s="1"/>
      <c r="AMF49" s="1"/>
      <c r="AMG49" s="1"/>
      <c r="AMH49" s="1"/>
      <c r="AMI49" s="1"/>
      <c r="AMJ49" s="1"/>
    </row>
    <row r="50" s="76" customFormat="true" ht="12.95" hidden="false" customHeight="true" outlineLevel="0" collapsed="false">
      <c r="A50" s="128" t="s">
        <v>149</v>
      </c>
      <c r="B50" s="104" t="s">
        <v>150</v>
      </c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13" t="s">
        <v>119</v>
      </c>
      <c r="O50" s="130" t="n">
        <v>0.6</v>
      </c>
      <c r="P50" s="130"/>
      <c r="Q50" s="85" t="s">
        <v>116</v>
      </c>
      <c r="R50" s="118" t="s">
        <v>120</v>
      </c>
      <c r="S50" s="87" t="n">
        <f aca="false">ROUND(($W$46*O50/100),2)</f>
        <v>0</v>
      </c>
      <c r="T50" s="87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109"/>
      <c r="AK50" s="109"/>
      <c r="AL50" s="109"/>
      <c r="AM50" s="109"/>
      <c r="AMB50" s="1"/>
      <c r="AMC50" s="1"/>
      <c r="AMD50" s="1"/>
      <c r="AME50" s="1"/>
      <c r="AMF50" s="1"/>
      <c r="AMG50" s="1"/>
      <c r="AMH50" s="1"/>
      <c r="AMI50" s="1"/>
      <c r="AMJ50" s="1"/>
    </row>
    <row r="51" s="76" customFormat="true" ht="12.95" hidden="false" customHeight="true" outlineLevel="0" collapsed="false">
      <c r="A51" s="128" t="s">
        <v>151</v>
      </c>
      <c r="B51" s="104" t="s">
        <v>152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13" t="s">
        <v>119</v>
      </c>
      <c r="O51" s="130" t="n">
        <v>0.2</v>
      </c>
      <c r="P51" s="130"/>
      <c r="Q51" s="85" t="s">
        <v>116</v>
      </c>
      <c r="R51" s="118" t="s">
        <v>120</v>
      </c>
      <c r="S51" s="87" t="n">
        <f aca="false">ROUND(($W$46*O51/100),2)</f>
        <v>0</v>
      </c>
      <c r="T51" s="87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109"/>
      <c r="AK51" s="109"/>
      <c r="AL51" s="109"/>
      <c r="AM51" s="109"/>
      <c r="AMB51" s="1"/>
      <c r="AMC51" s="1"/>
      <c r="AMD51" s="1"/>
      <c r="AME51" s="1"/>
      <c r="AMF51" s="1"/>
      <c r="AMG51" s="1"/>
      <c r="AMH51" s="1"/>
      <c r="AMI51" s="1"/>
      <c r="AMJ51" s="1"/>
    </row>
    <row r="52" s="76" customFormat="true" ht="12.95" hidden="false" customHeight="true" outlineLevel="0" collapsed="false">
      <c r="A52" s="128" t="s">
        <v>128</v>
      </c>
      <c r="B52" s="104" t="s">
        <v>153</v>
      </c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13" t="s">
        <v>119</v>
      </c>
      <c r="O52" s="130" t="n">
        <v>8</v>
      </c>
      <c r="P52" s="130"/>
      <c r="Q52" s="85" t="s">
        <v>116</v>
      </c>
      <c r="R52" s="118" t="s">
        <v>120</v>
      </c>
      <c r="S52" s="87" t="n">
        <f aca="false">ROUND(($W$46*O52/100),2)</f>
        <v>0</v>
      </c>
      <c r="T52" s="87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109"/>
      <c r="AK52" s="109"/>
      <c r="AL52" s="109"/>
      <c r="AM52" s="109"/>
      <c r="AMB52" s="1"/>
      <c r="AMC52" s="1"/>
      <c r="AMD52" s="1"/>
      <c r="AME52" s="1"/>
      <c r="AMF52" s="1"/>
      <c r="AMG52" s="1"/>
      <c r="AMH52" s="1"/>
      <c r="AMI52" s="1"/>
      <c r="AMJ52" s="1"/>
    </row>
    <row r="53" s="76" customFormat="true" ht="12.95" hidden="false" customHeight="true" outlineLevel="0" collapsed="false">
      <c r="A53" s="82" t="s">
        <v>154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131" t="s">
        <v>119</v>
      </c>
      <c r="O53" s="132" t="n">
        <f aca="false">SUM(O45:O52)</f>
        <v>34.8</v>
      </c>
      <c r="P53" s="132"/>
      <c r="Q53" s="132" t="s">
        <v>116</v>
      </c>
      <c r="R53" s="133" t="s">
        <v>120</v>
      </c>
      <c r="S53" s="82" t="n">
        <f aca="false">SUM(S45:S52)</f>
        <v>0</v>
      </c>
      <c r="T53" s="82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109"/>
      <c r="AK53" s="109"/>
      <c r="AL53" s="109"/>
      <c r="AM53" s="109"/>
      <c r="AMB53" s="1"/>
      <c r="AMC53" s="1"/>
      <c r="AMD53" s="1"/>
      <c r="AME53" s="1"/>
      <c r="AMF53" s="1"/>
      <c r="AMG53" s="1"/>
      <c r="AMH53" s="1"/>
      <c r="AMI53" s="1"/>
      <c r="AMJ53" s="1"/>
    </row>
    <row r="54" s="76" customFormat="true" ht="12.95" hidden="false" customHeight="true" outlineLevel="0" collapsed="false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109"/>
      <c r="AK54" s="109"/>
      <c r="AL54" s="109"/>
      <c r="AM54" s="109"/>
      <c r="AMB54" s="1"/>
      <c r="AMC54" s="1"/>
      <c r="AMD54" s="1"/>
      <c r="AME54" s="1"/>
      <c r="AMF54" s="1"/>
      <c r="AMG54" s="1"/>
      <c r="AMH54" s="1"/>
      <c r="AMI54" s="1"/>
      <c r="AMJ54" s="1"/>
    </row>
    <row r="55" s="76" customFormat="true" ht="12.95" hidden="false" customHeight="true" outlineLevel="0" collapsed="false">
      <c r="A55" s="147" t="s">
        <v>155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109"/>
      <c r="AK55" s="109"/>
      <c r="AL55" s="109"/>
      <c r="AM55" s="109"/>
      <c r="AMB55" s="1"/>
      <c r="AMC55" s="1"/>
      <c r="AMD55" s="1"/>
      <c r="AME55" s="1"/>
      <c r="AMF55" s="1"/>
      <c r="AMG55" s="1"/>
      <c r="AMH55" s="1"/>
      <c r="AMI55" s="1"/>
      <c r="AMJ55" s="1"/>
    </row>
    <row r="56" s="76" customFormat="true" ht="12.95" hidden="false" customHeight="true" outlineLevel="0" collapsed="false">
      <c r="A56" s="203" t="s">
        <v>156</v>
      </c>
      <c r="B56" s="125" t="s">
        <v>157</v>
      </c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48" t="s">
        <v>117</v>
      </c>
      <c r="T56" s="14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109"/>
      <c r="AK56" s="109"/>
      <c r="AL56" s="109"/>
      <c r="AM56" s="109"/>
      <c r="AMB56" s="1"/>
      <c r="AMC56" s="1"/>
      <c r="AMD56" s="1"/>
      <c r="AME56" s="1"/>
      <c r="AMF56" s="1"/>
      <c r="AMG56" s="1"/>
      <c r="AMH56" s="1"/>
      <c r="AMI56" s="1"/>
      <c r="AMJ56" s="1"/>
    </row>
    <row r="57" s="76" customFormat="true" ht="12.95" hidden="false" customHeight="true" outlineLevel="0" collapsed="false">
      <c r="A57" s="103" t="s">
        <v>88</v>
      </c>
      <c r="B57" s="104" t="s">
        <v>158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206" t="n">
        <v>0</v>
      </c>
      <c r="P57" s="206"/>
      <c r="Q57" s="206"/>
      <c r="R57" s="206"/>
      <c r="S57" s="117" t="n">
        <f aca="false">IF(O57&lt;&gt;0,(O57*30) -(S28*0.06),0)</f>
        <v>0</v>
      </c>
      <c r="T57" s="117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109"/>
      <c r="AK57" s="109"/>
      <c r="AL57" s="109"/>
      <c r="AM57" s="109"/>
      <c r="AMB57" s="1"/>
      <c r="AMC57" s="1"/>
      <c r="AMD57" s="1"/>
      <c r="AME57" s="1"/>
      <c r="AMF57" s="1"/>
      <c r="AMG57" s="1"/>
      <c r="AMH57" s="1"/>
      <c r="AMI57" s="1"/>
      <c r="AMJ57" s="1"/>
    </row>
    <row r="58" s="76" customFormat="true" ht="12.95" hidden="false" customHeight="true" outlineLevel="0" collapsed="false">
      <c r="A58" s="103" t="s">
        <v>90</v>
      </c>
      <c r="B58" s="104" t="s">
        <v>159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206" t="n">
        <v>0</v>
      </c>
      <c r="P58" s="206"/>
      <c r="Q58" s="206"/>
      <c r="R58" s="206"/>
      <c r="S58" s="117" t="n">
        <f aca="false">(O58*22)-0.2*(O58*15)</f>
        <v>0</v>
      </c>
      <c r="T58" s="117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109"/>
      <c r="AK58" s="109"/>
      <c r="AL58" s="109"/>
      <c r="AM58" s="109"/>
      <c r="AMB58" s="1"/>
      <c r="AMC58" s="1"/>
      <c r="AMD58" s="1"/>
      <c r="AME58" s="1"/>
      <c r="AMF58" s="1"/>
      <c r="AMG58" s="1"/>
      <c r="AMH58" s="1"/>
      <c r="AMI58" s="1"/>
      <c r="AMJ58" s="1"/>
    </row>
    <row r="59" s="76" customFormat="true" ht="12.95" hidden="false" customHeight="true" outlineLevel="0" collapsed="false">
      <c r="A59" s="103" t="s">
        <v>94</v>
      </c>
      <c r="B59" s="104" t="s">
        <v>160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50"/>
      <c r="T59" s="150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109"/>
      <c r="AK59" s="109"/>
      <c r="AL59" s="109"/>
      <c r="AM59" s="109"/>
      <c r="AMB59" s="1"/>
      <c r="AMC59" s="1"/>
      <c r="AMD59" s="1"/>
      <c r="AME59" s="1"/>
      <c r="AMF59" s="1"/>
      <c r="AMG59" s="1"/>
      <c r="AMH59" s="1"/>
      <c r="AMI59" s="1"/>
      <c r="AMJ59" s="1"/>
    </row>
    <row r="60" s="76" customFormat="true" ht="12.95" hidden="false" customHeight="true" outlineLevel="0" collapsed="false">
      <c r="A60" s="103" t="s">
        <v>97</v>
      </c>
      <c r="B60" s="201" t="s">
        <v>238</v>
      </c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150" t="n">
        <f aca="false">(1+0.2)*SUM($S$28:$S$30)/180*15</f>
        <v>0</v>
      </c>
      <c r="T60" s="150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109"/>
      <c r="AK60" s="109"/>
      <c r="AL60" s="109"/>
      <c r="AM60" s="109"/>
      <c r="AMB60" s="1"/>
      <c r="AMC60" s="1"/>
      <c r="AMD60" s="1"/>
      <c r="AME60" s="1"/>
      <c r="AMF60" s="1"/>
      <c r="AMG60" s="1"/>
      <c r="AMH60" s="1"/>
      <c r="AMI60" s="1"/>
      <c r="AMJ60" s="1"/>
    </row>
    <row r="61" s="76" customFormat="true" ht="12.95" hidden="false" customHeight="true" outlineLevel="0" collapsed="false">
      <c r="A61" s="112" t="s">
        <v>162</v>
      </c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91" t="n">
        <f aca="false">SUM(S57:S60)</f>
        <v>0</v>
      </c>
      <c r="T61" s="91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109"/>
      <c r="AK61" s="109"/>
      <c r="AL61" s="109"/>
      <c r="AM61" s="109"/>
      <c r="AMB61" s="1"/>
      <c r="AMC61" s="1"/>
      <c r="AMD61" s="1"/>
      <c r="AME61" s="1"/>
      <c r="AMF61" s="1"/>
      <c r="AMG61" s="1"/>
      <c r="AMH61" s="1"/>
      <c r="AMI61" s="1"/>
      <c r="AMJ61" s="1"/>
    </row>
    <row r="62" s="76" customFormat="true" ht="12.95" hidden="false" customHeight="true" outlineLevel="0" collapsed="false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V62" s="207" t="s">
        <v>163</v>
      </c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109"/>
      <c r="AK62" s="109"/>
      <c r="AL62" s="109"/>
      <c r="AM62" s="109"/>
      <c r="AMB62" s="1"/>
      <c r="AMC62" s="1"/>
      <c r="AMD62" s="1"/>
      <c r="AME62" s="1"/>
      <c r="AMF62" s="1"/>
      <c r="AMG62" s="1"/>
      <c r="AMH62" s="1"/>
      <c r="AMI62" s="1"/>
      <c r="AMJ62" s="1"/>
    </row>
    <row r="63" s="76" customFormat="true" ht="12.95" hidden="false" customHeight="true" outlineLevel="0" collapsed="false">
      <c r="A63" s="152" t="s">
        <v>164</v>
      </c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109"/>
      <c r="AK63" s="109"/>
      <c r="AL63" s="109"/>
      <c r="AM63" s="109"/>
      <c r="AMB63" s="1"/>
      <c r="AMC63" s="1"/>
      <c r="AMD63" s="1"/>
      <c r="AME63" s="1"/>
      <c r="AMF63" s="1"/>
      <c r="AMG63" s="1"/>
      <c r="AMH63" s="1"/>
      <c r="AMI63" s="1"/>
      <c r="AMJ63" s="1"/>
    </row>
    <row r="64" s="76" customFormat="true" ht="12.95" hidden="false" customHeight="true" outlineLevel="0" collapsed="false">
      <c r="A64" s="208" t="n">
        <v>2</v>
      </c>
      <c r="B64" s="209" t="s">
        <v>165</v>
      </c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10" t="s">
        <v>117</v>
      </c>
      <c r="T64" s="210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109"/>
      <c r="AK64" s="109"/>
      <c r="AL64" s="109"/>
      <c r="AM64" s="109"/>
      <c r="AMB64" s="1"/>
      <c r="AMC64" s="1"/>
      <c r="AMD64" s="1"/>
      <c r="AME64" s="1"/>
      <c r="AMF64" s="1"/>
      <c r="AMG64" s="1"/>
      <c r="AMH64" s="1"/>
      <c r="AMI64" s="1"/>
      <c r="AMJ64" s="1"/>
    </row>
    <row r="65" s="76" customFormat="true" ht="12.95" hidden="false" customHeight="true" outlineLevel="0" collapsed="false">
      <c r="A65" s="208" t="s">
        <v>133</v>
      </c>
      <c r="B65" s="211" t="s">
        <v>134</v>
      </c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2" t="n">
        <f aca="false">S41</f>
        <v>0</v>
      </c>
      <c r="T65" s="212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109"/>
      <c r="AK65" s="109"/>
      <c r="AL65" s="109"/>
      <c r="AM65" s="109"/>
      <c r="AMB65" s="1"/>
      <c r="AMC65" s="1"/>
      <c r="AMD65" s="1"/>
      <c r="AME65" s="1"/>
      <c r="AMF65" s="1"/>
      <c r="AMG65" s="1"/>
      <c r="AMH65" s="1"/>
      <c r="AMI65" s="1"/>
      <c r="AMJ65" s="1"/>
    </row>
    <row r="66" s="76" customFormat="true" ht="12.95" hidden="false" customHeight="true" outlineLevel="0" collapsed="false">
      <c r="A66" s="208" t="s">
        <v>139</v>
      </c>
      <c r="B66" s="211" t="s">
        <v>140</v>
      </c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2" t="n">
        <f aca="false">S53</f>
        <v>0</v>
      </c>
      <c r="T66" s="212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109"/>
      <c r="AK66" s="109"/>
      <c r="AL66" s="109"/>
      <c r="AM66" s="109"/>
      <c r="AMB66" s="1"/>
      <c r="AMC66" s="1"/>
      <c r="AMD66" s="1"/>
      <c r="AME66" s="1"/>
      <c r="AMF66" s="1"/>
      <c r="AMG66" s="1"/>
      <c r="AMH66" s="1"/>
      <c r="AMI66" s="1"/>
      <c r="AMJ66" s="1"/>
    </row>
    <row r="67" s="76" customFormat="true" ht="12.95" hidden="false" customHeight="true" outlineLevel="0" collapsed="false">
      <c r="A67" s="208" t="s">
        <v>156</v>
      </c>
      <c r="B67" s="211" t="s">
        <v>157</v>
      </c>
      <c r="C67" s="211"/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2" t="n">
        <f aca="false">S61</f>
        <v>0</v>
      </c>
      <c r="T67" s="212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109"/>
      <c r="AK67" s="109"/>
      <c r="AL67" s="109"/>
      <c r="AM67" s="109"/>
      <c r="AMB67" s="1"/>
      <c r="AMC67" s="1"/>
      <c r="AMD67" s="1"/>
      <c r="AME67" s="1"/>
      <c r="AMF67" s="1"/>
      <c r="AMG67" s="1"/>
      <c r="AMH67" s="1"/>
      <c r="AMI67" s="1"/>
      <c r="AMJ67" s="1"/>
    </row>
    <row r="68" s="76" customFormat="true" ht="12.95" hidden="false" customHeight="true" outlineLevel="0" collapsed="false">
      <c r="A68" s="159" t="s">
        <v>166</v>
      </c>
      <c r="B68" s="159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60" t="n">
        <f aca="false">SUM(S64:S67)</f>
        <v>0</v>
      </c>
      <c r="T68" s="160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109"/>
      <c r="AK68" s="109"/>
      <c r="AL68" s="109"/>
      <c r="AM68" s="109"/>
      <c r="AMB68" s="1"/>
      <c r="AMC68" s="1"/>
      <c r="AMD68" s="1"/>
      <c r="AME68" s="1"/>
      <c r="AMF68" s="1"/>
      <c r="AMG68" s="1"/>
      <c r="AMH68" s="1"/>
      <c r="AMI68" s="1"/>
      <c r="AMJ68" s="1"/>
    </row>
    <row r="69" s="76" customFormat="true" ht="12.95" hidden="false" customHeight="true" outlineLevel="0" collapsed="false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109"/>
      <c r="AK69" s="109"/>
      <c r="AL69" s="109"/>
      <c r="AM69" s="109"/>
      <c r="AMB69" s="1"/>
      <c r="AMC69" s="1"/>
      <c r="AMD69" s="1"/>
      <c r="AME69" s="1"/>
      <c r="AMF69" s="1"/>
      <c r="AMG69" s="1"/>
      <c r="AMH69" s="1"/>
      <c r="AMI69" s="1"/>
      <c r="AMJ69" s="1"/>
    </row>
    <row r="70" s="76" customFormat="true" ht="12.95" hidden="false" customHeight="true" outlineLevel="0" collapsed="false">
      <c r="A70" s="122" t="s">
        <v>167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109"/>
      <c r="AK70" s="109"/>
      <c r="AL70" s="109"/>
      <c r="AM70" s="109"/>
      <c r="AMB70" s="1"/>
      <c r="AMC70" s="1"/>
      <c r="AMD70" s="1"/>
      <c r="AME70" s="1"/>
      <c r="AMF70" s="1"/>
      <c r="AMG70" s="1"/>
      <c r="AMH70" s="1"/>
      <c r="AMI70" s="1"/>
      <c r="AMJ70" s="1"/>
    </row>
    <row r="71" s="76" customFormat="true" ht="12.95" hidden="false" customHeight="true" outlineLevel="0" collapsed="false">
      <c r="A71" s="161" t="n">
        <v>3</v>
      </c>
      <c r="B71" s="127" t="s">
        <v>168</v>
      </c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48" t="s">
        <v>117</v>
      </c>
      <c r="T71" s="14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109"/>
      <c r="AK71" s="109"/>
      <c r="AL71" s="109"/>
      <c r="AM71" s="109"/>
      <c r="AMB71" s="1"/>
      <c r="AMC71" s="1"/>
      <c r="AMD71" s="1"/>
      <c r="AME71" s="1"/>
      <c r="AMF71" s="1"/>
      <c r="AMG71" s="1"/>
      <c r="AMH71" s="1"/>
      <c r="AMI71" s="1"/>
      <c r="AMJ71" s="1"/>
    </row>
    <row r="72" s="76" customFormat="true" ht="12.95" hidden="false" customHeight="true" outlineLevel="0" collapsed="false">
      <c r="A72" s="128" t="s">
        <v>88</v>
      </c>
      <c r="B72" s="104" t="s">
        <v>169</v>
      </c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13" t="s">
        <v>119</v>
      </c>
      <c r="O72" s="213" t="n">
        <f aca="false">(0.2019)*1/12*100</f>
        <v>1.6825</v>
      </c>
      <c r="P72" s="1"/>
      <c r="Q72" s="85" t="s">
        <v>116</v>
      </c>
      <c r="R72" s="118" t="s">
        <v>120</v>
      </c>
      <c r="S72" s="87" t="n">
        <f aca="false">ROUND(($S$34*O72/100),2)</f>
        <v>0</v>
      </c>
      <c r="T72" s="87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109"/>
      <c r="AK72" s="109"/>
      <c r="AL72" s="109"/>
      <c r="AM72" s="109"/>
      <c r="AMB72" s="1"/>
      <c r="AMC72" s="1"/>
      <c r="AMD72" s="1"/>
      <c r="AME72" s="1"/>
      <c r="AMF72" s="1"/>
      <c r="AMG72" s="1"/>
      <c r="AMH72" s="1"/>
      <c r="AMI72" s="1"/>
      <c r="AMJ72" s="1"/>
    </row>
    <row r="73" s="76" customFormat="true" ht="12.95" hidden="false" customHeight="true" outlineLevel="0" collapsed="false">
      <c r="A73" s="128" t="s">
        <v>90</v>
      </c>
      <c r="B73" s="104" t="s">
        <v>170</v>
      </c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13" t="s">
        <v>119</v>
      </c>
      <c r="O73" s="213" t="n">
        <f aca="false">O72*O52/100</f>
        <v>0.1346</v>
      </c>
      <c r="P73" s="1"/>
      <c r="Q73" s="85" t="s">
        <v>116</v>
      </c>
      <c r="R73" s="118" t="s">
        <v>120</v>
      </c>
      <c r="S73" s="87" t="n">
        <f aca="false">ROUND(($S$34*O73/100),2)</f>
        <v>0</v>
      </c>
      <c r="T73" s="87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109"/>
      <c r="AK73" s="109"/>
      <c r="AL73" s="109"/>
      <c r="AM73" s="109"/>
      <c r="AMB73" s="1"/>
      <c r="AMC73" s="1"/>
      <c r="AMD73" s="1"/>
      <c r="AME73" s="1"/>
      <c r="AMF73" s="1"/>
      <c r="AMG73" s="1"/>
      <c r="AMH73" s="1"/>
      <c r="AMI73" s="1"/>
      <c r="AMJ73" s="1"/>
    </row>
    <row r="74" s="76" customFormat="true" ht="12.95" hidden="false" customHeight="true" outlineLevel="0" collapsed="false">
      <c r="A74" s="128" t="s">
        <v>94</v>
      </c>
      <c r="B74" s="79" t="s">
        <v>171</v>
      </c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113" t="s">
        <v>119</v>
      </c>
      <c r="O74" s="214" t="n">
        <f aca="false">((0.0168)*(0.4+0.1)*0.08)*100</f>
        <v>0.0672</v>
      </c>
      <c r="P74" s="1"/>
      <c r="Q74" s="85" t="s">
        <v>116</v>
      </c>
      <c r="R74" s="118" t="s">
        <v>120</v>
      </c>
      <c r="S74" s="87" t="n">
        <f aca="false">ROUND(($S$34*O74/100),2)</f>
        <v>0</v>
      </c>
      <c r="T74" s="87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109"/>
      <c r="AK74" s="109"/>
      <c r="AL74" s="109"/>
      <c r="AM74" s="109"/>
      <c r="AMB74" s="1"/>
      <c r="AMC74" s="1"/>
      <c r="AMD74" s="1"/>
      <c r="AME74" s="1"/>
      <c r="AMF74" s="1"/>
      <c r="AMG74" s="1"/>
      <c r="AMH74" s="1"/>
      <c r="AMI74" s="1"/>
      <c r="AMJ74" s="1"/>
    </row>
    <row r="75" s="76" customFormat="true" ht="12.95" hidden="false" customHeight="true" outlineLevel="0" collapsed="false">
      <c r="A75" s="128" t="s">
        <v>97</v>
      </c>
      <c r="B75" s="104" t="s">
        <v>172</v>
      </c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13" t="s">
        <v>119</v>
      </c>
      <c r="O75" s="213" t="n">
        <f aca="false">((0.2019)*(7/30)/12)*100</f>
        <v>0.392583333333333</v>
      </c>
      <c r="P75" s="1"/>
      <c r="Q75" s="85" t="s">
        <v>116</v>
      </c>
      <c r="R75" s="118" t="s">
        <v>120</v>
      </c>
      <c r="S75" s="87" t="n">
        <f aca="false">ROUND(($S$34*O75/100),2)</f>
        <v>0</v>
      </c>
      <c r="T75" s="87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109"/>
      <c r="AK75" s="109"/>
      <c r="AL75" s="109"/>
      <c r="AM75" s="109"/>
      <c r="AMB75" s="1"/>
      <c r="AMC75" s="1"/>
      <c r="AMD75" s="1"/>
      <c r="AME75" s="1"/>
      <c r="AMF75" s="1"/>
      <c r="AMG75" s="1"/>
      <c r="AMH75" s="1"/>
      <c r="AMI75" s="1"/>
      <c r="AMJ75" s="1"/>
    </row>
    <row r="76" s="76" customFormat="true" ht="12.95" hidden="false" customHeight="true" outlineLevel="0" collapsed="false">
      <c r="A76" s="128" t="s">
        <v>126</v>
      </c>
      <c r="B76" s="79" t="s">
        <v>173</v>
      </c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113" t="s">
        <v>119</v>
      </c>
      <c r="O76" s="213" t="n">
        <f aca="false">O53*O75/100</f>
        <v>0.136619</v>
      </c>
      <c r="P76" s="1"/>
      <c r="Q76" s="85" t="s">
        <v>116</v>
      </c>
      <c r="R76" s="118" t="s">
        <v>120</v>
      </c>
      <c r="S76" s="87" t="n">
        <f aca="false">ROUND(($S$34*O76/100),2)</f>
        <v>0</v>
      </c>
      <c r="T76" s="87"/>
      <c r="U76" s="119" t="s">
        <v>174</v>
      </c>
      <c r="V76" s="119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109"/>
      <c r="AK76" s="109"/>
      <c r="AL76" s="109"/>
      <c r="AM76" s="109"/>
      <c r="AMB76" s="1"/>
      <c r="AMC76" s="1"/>
      <c r="AMD76" s="1"/>
      <c r="AME76" s="1"/>
      <c r="AMF76" s="1"/>
      <c r="AMG76" s="1"/>
      <c r="AMH76" s="1"/>
      <c r="AMI76" s="1"/>
      <c r="AMJ76" s="1"/>
    </row>
    <row r="77" s="76" customFormat="true" ht="12.95" hidden="false" customHeight="true" outlineLevel="0" collapsed="false">
      <c r="A77" s="128" t="s">
        <v>149</v>
      </c>
      <c r="B77" s="104" t="s">
        <v>175</v>
      </c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13" t="s">
        <v>119</v>
      </c>
      <c r="O77" s="213" t="n">
        <f aca="false">O75*O52*(0.4+0.1)/100</f>
        <v>0.0157033333333333</v>
      </c>
      <c r="P77" s="1"/>
      <c r="Q77" s="85" t="s">
        <v>116</v>
      </c>
      <c r="R77" s="118" t="s">
        <v>120</v>
      </c>
      <c r="S77" s="87" t="n">
        <f aca="false">ROUND(($S$34*O77/100),2)</f>
        <v>0</v>
      </c>
      <c r="T77" s="87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109"/>
      <c r="AK77" s="109"/>
      <c r="AL77" s="109"/>
      <c r="AM77" s="109"/>
      <c r="AMB77" s="1"/>
      <c r="AMC77" s="1"/>
      <c r="AMD77" s="1"/>
      <c r="AME77" s="1"/>
      <c r="AMF77" s="1"/>
      <c r="AMG77" s="1"/>
      <c r="AMH77" s="1"/>
      <c r="AMI77" s="1"/>
      <c r="AMJ77" s="1"/>
    </row>
    <row r="78" s="76" customFormat="true" ht="12.95" hidden="false" customHeight="true" outlineLevel="0" collapsed="false">
      <c r="A78" s="82" t="s">
        <v>176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131" t="s">
        <v>119</v>
      </c>
      <c r="O78" s="132" t="n">
        <f aca="false">SUM(O72:O77)</f>
        <v>2.42920566666667</v>
      </c>
      <c r="P78" s="132"/>
      <c r="Q78" s="132" t="s">
        <v>116</v>
      </c>
      <c r="R78" s="164" t="s">
        <v>120</v>
      </c>
      <c r="S78" s="82" t="n">
        <f aca="false">SUM(S72:S77)</f>
        <v>0</v>
      </c>
      <c r="T78" s="82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109"/>
      <c r="AK78" s="109"/>
      <c r="AL78" s="109"/>
      <c r="AM78" s="109"/>
      <c r="AMB78" s="1"/>
      <c r="AMC78" s="1"/>
      <c r="AMD78" s="1"/>
      <c r="AME78" s="1"/>
      <c r="AMF78" s="1"/>
      <c r="AMG78" s="1"/>
      <c r="AMH78" s="1"/>
      <c r="AMI78" s="1"/>
      <c r="AMJ78" s="1"/>
    </row>
    <row r="79" s="76" customFormat="true" ht="12.95" hidden="false" customHeight="true" outlineLevel="0" collapsed="false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109"/>
      <c r="AK79" s="109"/>
      <c r="AL79" s="109"/>
      <c r="AM79" s="109"/>
      <c r="AMB79" s="1"/>
      <c r="AMC79" s="1"/>
      <c r="AMD79" s="1"/>
      <c r="AME79" s="1"/>
      <c r="AMF79" s="1"/>
      <c r="AMG79" s="1"/>
      <c r="AMH79" s="1"/>
      <c r="AMI79" s="1"/>
      <c r="AMJ79" s="1"/>
    </row>
    <row r="80" s="76" customFormat="true" ht="12.95" hidden="false" customHeight="true" outlineLevel="0" collapsed="false">
      <c r="A80" s="122" t="s">
        <v>177</v>
      </c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109"/>
      <c r="AK80" s="109"/>
      <c r="AL80" s="109"/>
      <c r="AM80" s="109"/>
      <c r="AMB80" s="1"/>
      <c r="AMC80" s="1"/>
      <c r="AMD80" s="1"/>
      <c r="AME80" s="1"/>
      <c r="AMF80" s="1"/>
      <c r="AMG80" s="1"/>
      <c r="AMH80" s="1"/>
      <c r="AMI80" s="1"/>
      <c r="AMJ80" s="1"/>
    </row>
    <row r="81" s="76" customFormat="true" ht="12.95" hidden="false" customHeight="true" outlineLevel="0" collapsed="false">
      <c r="A81" s="147" t="s">
        <v>178</v>
      </c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109"/>
      <c r="AK81" s="109"/>
      <c r="AL81" s="109"/>
      <c r="AM81" s="109"/>
      <c r="AMB81" s="1"/>
      <c r="AMC81" s="1"/>
      <c r="AMD81" s="1"/>
      <c r="AME81" s="1"/>
      <c r="AMF81" s="1"/>
      <c r="AMG81" s="1"/>
      <c r="AMH81" s="1"/>
      <c r="AMI81" s="1"/>
      <c r="AMJ81" s="1"/>
    </row>
    <row r="82" s="76" customFormat="true" ht="12.95" hidden="false" customHeight="true" outlineLevel="0" collapsed="false">
      <c r="A82" s="126" t="s">
        <v>179</v>
      </c>
      <c r="B82" s="126" t="s">
        <v>180</v>
      </c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 t="s">
        <v>117</v>
      </c>
      <c r="T82" s="126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109"/>
      <c r="AK82" s="109"/>
      <c r="AL82" s="109"/>
      <c r="AM82" s="109"/>
      <c r="AMB82" s="1"/>
      <c r="AMC82" s="1"/>
      <c r="AMD82" s="1"/>
      <c r="AME82" s="1"/>
      <c r="AMF82" s="1"/>
      <c r="AMG82" s="1"/>
      <c r="AMH82" s="1"/>
      <c r="AMI82" s="1"/>
      <c r="AMJ82" s="1"/>
    </row>
    <row r="83" s="76" customFormat="true" ht="12.95" hidden="false" customHeight="true" outlineLevel="0" collapsed="false">
      <c r="A83" s="128" t="s">
        <v>88</v>
      </c>
      <c r="B83" s="104" t="s">
        <v>181</v>
      </c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13" t="s">
        <v>119</v>
      </c>
      <c r="O83" s="130" t="n">
        <f aca="false">1/12*100</f>
        <v>8.33333333333333</v>
      </c>
      <c r="P83" s="130"/>
      <c r="Q83" s="85" t="s">
        <v>116</v>
      </c>
      <c r="R83" s="118" t="s">
        <v>120</v>
      </c>
      <c r="S83" s="87" t="n">
        <f aca="false">ROUND((S$34*O83/100),2)</f>
        <v>0</v>
      </c>
      <c r="T83" s="87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109"/>
      <c r="AK83" s="109"/>
      <c r="AL83" s="109"/>
      <c r="AM83" s="109"/>
      <c r="AMB83" s="1"/>
      <c r="AMC83" s="1"/>
      <c r="AMD83" s="1"/>
      <c r="AME83" s="1"/>
      <c r="AMF83" s="1"/>
      <c r="AMG83" s="1"/>
      <c r="AMH83" s="1"/>
      <c r="AMI83" s="1"/>
      <c r="AMJ83" s="1"/>
    </row>
    <row r="84" s="76" customFormat="true" ht="12.95" hidden="false" customHeight="true" outlineLevel="0" collapsed="false">
      <c r="A84" s="128" t="s">
        <v>90</v>
      </c>
      <c r="B84" s="104" t="s">
        <v>182</v>
      </c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13" t="s">
        <v>119</v>
      </c>
      <c r="O84" s="130" t="n">
        <f aca="false">8/30/12*100</f>
        <v>2.22222222222222</v>
      </c>
      <c r="P84" s="130"/>
      <c r="Q84" s="85" t="s">
        <v>116</v>
      </c>
      <c r="R84" s="118" t="s">
        <v>120</v>
      </c>
      <c r="S84" s="87" t="n">
        <f aca="false">ROUND((S$34*O84/100),2)</f>
        <v>0</v>
      </c>
      <c r="T84" s="87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109"/>
      <c r="AK84" s="109"/>
      <c r="AL84" s="109"/>
      <c r="AM84" s="109"/>
      <c r="AMB84" s="1"/>
      <c r="AMC84" s="1"/>
      <c r="AMD84" s="1"/>
      <c r="AME84" s="1"/>
      <c r="AMF84" s="1"/>
      <c r="AMG84" s="1"/>
      <c r="AMH84" s="1"/>
      <c r="AMI84" s="1"/>
      <c r="AMJ84" s="1"/>
    </row>
    <row r="85" s="76" customFormat="true" ht="12.95" hidden="false" customHeight="true" outlineLevel="0" collapsed="false">
      <c r="A85" s="128" t="s">
        <v>94</v>
      </c>
      <c r="B85" s="79" t="s">
        <v>183</v>
      </c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113" t="s">
        <v>119</v>
      </c>
      <c r="O85" s="130" t="n">
        <f aca="false">20/30/12*0.015*100</f>
        <v>0.0833333333333333</v>
      </c>
      <c r="P85" s="130"/>
      <c r="Q85" s="85" t="s">
        <v>116</v>
      </c>
      <c r="R85" s="118" t="s">
        <v>120</v>
      </c>
      <c r="S85" s="87" t="n">
        <f aca="false">ROUND((S$34*O85/100),2)</f>
        <v>0</v>
      </c>
      <c r="T85" s="87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109"/>
      <c r="AK85" s="109"/>
      <c r="AL85" s="109"/>
      <c r="AM85" s="109"/>
      <c r="AMB85" s="1"/>
      <c r="AMC85" s="1"/>
      <c r="AMD85" s="1"/>
      <c r="AME85" s="1"/>
      <c r="AMF85" s="1"/>
      <c r="AMG85" s="1"/>
      <c r="AMH85" s="1"/>
      <c r="AMI85" s="1"/>
      <c r="AMJ85" s="1"/>
    </row>
    <row r="86" s="76" customFormat="true" ht="12.95" hidden="false" customHeight="true" outlineLevel="0" collapsed="false">
      <c r="A86" s="128" t="s">
        <v>97</v>
      </c>
      <c r="B86" s="104" t="s">
        <v>184</v>
      </c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13" t="s">
        <v>119</v>
      </c>
      <c r="O86" s="130" t="n">
        <f aca="false">(15/30)/12*0.0086*100</f>
        <v>0.0358333333333333</v>
      </c>
      <c r="P86" s="130"/>
      <c r="Q86" s="85" t="s">
        <v>116</v>
      </c>
      <c r="R86" s="118" t="s">
        <v>120</v>
      </c>
      <c r="S86" s="87" t="n">
        <f aca="false">ROUND((S$34*O86/100),2)</f>
        <v>0</v>
      </c>
      <c r="T86" s="87"/>
      <c r="U86" s="119" t="s">
        <v>174</v>
      </c>
      <c r="V86" s="119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109"/>
      <c r="AK86" s="109"/>
      <c r="AL86" s="109"/>
      <c r="AM86" s="109"/>
      <c r="AMB86" s="1"/>
      <c r="AMC86" s="1"/>
      <c r="AMD86" s="1"/>
      <c r="AME86" s="1"/>
      <c r="AMF86" s="1"/>
      <c r="AMG86" s="1"/>
      <c r="AMH86" s="1"/>
      <c r="AMI86" s="1"/>
      <c r="AMJ86" s="1"/>
    </row>
    <row r="87" s="76" customFormat="true" ht="12.95" hidden="false" customHeight="true" outlineLevel="0" collapsed="false">
      <c r="A87" s="128" t="s">
        <v>126</v>
      </c>
      <c r="B87" s="104" t="s">
        <v>185</v>
      </c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13" t="s">
        <v>119</v>
      </c>
      <c r="O87" s="130" t="n">
        <f aca="false">(6/12)*0.368*0.622*0.812*((1.86/31)/12)*100</f>
        <v>0.046465888</v>
      </c>
      <c r="P87" s="130"/>
      <c r="Q87" s="85" t="s">
        <v>116</v>
      </c>
      <c r="R87" s="118" t="s">
        <v>120</v>
      </c>
      <c r="S87" s="87" t="n">
        <f aca="false">ROUND((S$34*O87/100),2)</f>
        <v>0</v>
      </c>
      <c r="T87" s="87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109"/>
      <c r="AK87" s="109"/>
      <c r="AL87" s="109"/>
      <c r="AM87" s="109"/>
      <c r="AMB87" s="1"/>
      <c r="AMC87" s="1"/>
      <c r="AMD87" s="1"/>
      <c r="AME87" s="1"/>
      <c r="AMF87" s="1"/>
      <c r="AMG87" s="1"/>
      <c r="AMH87" s="1"/>
      <c r="AMI87" s="1"/>
      <c r="AMJ87" s="1"/>
    </row>
    <row r="88" s="76" customFormat="true" ht="12.95" hidden="false" customHeight="true" outlineLevel="0" collapsed="false">
      <c r="A88" s="128" t="s">
        <v>149</v>
      </c>
      <c r="B88" s="104" t="s">
        <v>186</v>
      </c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13" t="s">
        <v>119</v>
      </c>
      <c r="O88" s="130"/>
      <c r="P88" s="130"/>
      <c r="Q88" s="85" t="s">
        <v>116</v>
      </c>
      <c r="R88" s="118" t="s">
        <v>120</v>
      </c>
      <c r="S88" s="87" t="n">
        <f aca="false">ROUND((S$34*O88/100),2)</f>
        <v>0</v>
      </c>
      <c r="T88" s="87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109"/>
      <c r="AK88" s="109"/>
      <c r="AL88" s="109"/>
      <c r="AM88" s="109"/>
      <c r="AMB88" s="1"/>
      <c r="AMC88" s="1"/>
      <c r="AMD88" s="1"/>
      <c r="AME88" s="1"/>
      <c r="AMF88" s="1"/>
      <c r="AMG88" s="1"/>
      <c r="AMH88" s="1"/>
      <c r="AMI88" s="1"/>
      <c r="AMJ88" s="1"/>
    </row>
    <row r="89" s="76" customFormat="true" ht="12.95" hidden="false" customHeight="true" outlineLevel="0" collapsed="false">
      <c r="A89" s="82" t="s">
        <v>187</v>
      </c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131" t="s">
        <v>119</v>
      </c>
      <c r="O89" s="132" t="n">
        <f aca="false">SUM(O83:O88)</f>
        <v>10.7211881102222</v>
      </c>
      <c r="P89" s="132"/>
      <c r="Q89" s="132" t="s">
        <v>116</v>
      </c>
      <c r="R89" s="164" t="s">
        <v>120</v>
      </c>
      <c r="S89" s="82" t="n">
        <f aca="false">SUM(S83:S88)</f>
        <v>0</v>
      </c>
      <c r="T89" s="82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109"/>
      <c r="AK89" s="109"/>
      <c r="AL89" s="109"/>
      <c r="AM89" s="109"/>
      <c r="AMB89" s="1"/>
      <c r="AMC89" s="1"/>
      <c r="AMD89" s="1"/>
      <c r="AME89" s="1"/>
      <c r="AMF89" s="1"/>
      <c r="AMG89" s="1"/>
      <c r="AMH89" s="1"/>
      <c r="AMI89" s="1"/>
      <c r="AMJ89" s="1"/>
    </row>
    <row r="90" s="76" customFormat="true" ht="12.95" hidden="false" customHeight="true" outlineLevel="0" collapsed="false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109"/>
      <c r="AK90" s="109"/>
      <c r="AL90" s="109"/>
      <c r="AM90" s="109"/>
      <c r="AMB90" s="1"/>
      <c r="AMC90" s="1"/>
      <c r="AMD90" s="1"/>
      <c r="AME90" s="1"/>
      <c r="AMF90" s="1"/>
      <c r="AMG90" s="1"/>
      <c r="AMH90" s="1"/>
      <c r="AMI90" s="1"/>
      <c r="AMJ90" s="1"/>
    </row>
    <row r="91" s="76" customFormat="true" ht="12.95" hidden="false" customHeight="true" outlineLevel="0" collapsed="false">
      <c r="A91" s="147" t="s">
        <v>188</v>
      </c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109"/>
      <c r="AK91" s="109"/>
      <c r="AL91" s="109"/>
      <c r="AM91" s="109"/>
      <c r="AMB91" s="1"/>
      <c r="AMC91" s="1"/>
      <c r="AMD91" s="1"/>
      <c r="AME91" s="1"/>
      <c r="AMF91" s="1"/>
      <c r="AMG91" s="1"/>
      <c r="AMH91" s="1"/>
      <c r="AMI91" s="1"/>
      <c r="AMJ91" s="1"/>
    </row>
    <row r="92" s="76" customFormat="true" ht="12.95" hidden="false" customHeight="true" outlineLevel="0" collapsed="false">
      <c r="A92" s="126" t="s">
        <v>189</v>
      </c>
      <c r="B92" s="126" t="s">
        <v>190</v>
      </c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 t="s">
        <v>117</v>
      </c>
      <c r="T92" s="126"/>
      <c r="V92" s="119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109"/>
      <c r="AK92" s="109"/>
      <c r="AL92" s="109"/>
      <c r="AM92" s="109"/>
      <c r="AMB92" s="1"/>
      <c r="AMC92" s="1"/>
      <c r="AMD92" s="1"/>
      <c r="AME92" s="1"/>
      <c r="AMF92" s="1"/>
      <c r="AMG92" s="1"/>
      <c r="AMH92" s="1"/>
      <c r="AMI92" s="1"/>
      <c r="AMJ92" s="1"/>
    </row>
    <row r="93" s="76" customFormat="true" ht="12.95" hidden="false" customHeight="true" outlineLevel="0" collapsed="false">
      <c r="A93" s="128" t="s">
        <v>88</v>
      </c>
      <c r="B93" s="104" t="s">
        <v>191</v>
      </c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13" t="s">
        <v>119</v>
      </c>
      <c r="O93" s="130" t="n">
        <v>0</v>
      </c>
      <c r="P93" s="130"/>
      <c r="Q93" s="85" t="s">
        <v>116</v>
      </c>
      <c r="R93" s="118" t="s">
        <v>120</v>
      </c>
      <c r="S93" s="166" t="n">
        <f aca="false">(((S28+S29)/220)*15.22+((((S28+S29)/220)*15.22)*O93))*W93</f>
        <v>0</v>
      </c>
      <c r="T93" s="166"/>
      <c r="U93" s="167"/>
      <c r="V93" s="167"/>
      <c r="W93" s="83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109"/>
      <c r="AK93" s="109"/>
      <c r="AL93" s="109"/>
      <c r="AM93" s="109"/>
      <c r="AMB93" s="1"/>
      <c r="AMC93" s="1"/>
      <c r="AMD93" s="1"/>
      <c r="AME93" s="1"/>
      <c r="AMF93" s="1"/>
      <c r="AMG93" s="1"/>
      <c r="AMH93" s="1"/>
      <c r="AMI93" s="1"/>
      <c r="AMJ93" s="1"/>
    </row>
    <row r="94" s="76" customFormat="true" ht="12.95" hidden="false" customHeight="true" outlineLevel="0" collapsed="false">
      <c r="A94" s="82" t="s">
        <v>192</v>
      </c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131" t="s">
        <v>119</v>
      </c>
      <c r="O94" s="132" t="n">
        <f aca="false">SUM(O93:O93)</f>
        <v>0</v>
      </c>
      <c r="P94" s="132"/>
      <c r="Q94" s="132" t="s">
        <v>116</v>
      </c>
      <c r="R94" s="164" t="s">
        <v>120</v>
      </c>
      <c r="S94" s="168" t="n">
        <f aca="false">S93</f>
        <v>0</v>
      </c>
      <c r="T94" s="168"/>
      <c r="U94" s="167"/>
      <c r="V94" s="167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109"/>
      <c r="AK94" s="109"/>
      <c r="AL94" s="109"/>
      <c r="AM94" s="109"/>
      <c r="AMB94" s="1"/>
      <c r="AMC94" s="1"/>
      <c r="AMD94" s="1"/>
      <c r="AME94" s="1"/>
      <c r="AMF94" s="1"/>
      <c r="AMG94" s="1"/>
      <c r="AMH94" s="1"/>
      <c r="AMI94" s="1"/>
      <c r="AMJ94" s="1"/>
    </row>
    <row r="95" s="76" customFormat="true" ht="12.95" hidden="false" customHeight="true" outlineLevel="0" collapsed="false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215"/>
      <c r="V95" s="215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109"/>
      <c r="AK95" s="109"/>
      <c r="AL95" s="109"/>
      <c r="AM95" s="109"/>
      <c r="AMB95" s="1"/>
      <c r="AMC95" s="1"/>
      <c r="AMD95" s="1"/>
      <c r="AME95" s="1"/>
      <c r="AMF95" s="1"/>
      <c r="AMG95" s="1"/>
      <c r="AMH95" s="1"/>
      <c r="AMI95" s="1"/>
      <c r="AMJ95" s="1"/>
    </row>
    <row r="96" s="76" customFormat="true" ht="12.95" hidden="false" customHeight="true" outlineLevel="0" collapsed="false">
      <c r="A96" s="152" t="s">
        <v>193</v>
      </c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109"/>
      <c r="AK96" s="109"/>
      <c r="AL96" s="109"/>
      <c r="AM96" s="109"/>
      <c r="AMB96" s="1"/>
      <c r="AMC96" s="1"/>
      <c r="AMD96" s="1"/>
      <c r="AME96" s="1"/>
      <c r="AMF96" s="1"/>
      <c r="AMG96" s="1"/>
      <c r="AMH96" s="1"/>
      <c r="AMI96" s="1"/>
      <c r="AMJ96" s="1"/>
    </row>
    <row r="97" s="76" customFormat="true" ht="12.95" hidden="false" customHeight="true" outlineLevel="0" collapsed="false">
      <c r="A97" s="208" t="n">
        <v>2</v>
      </c>
      <c r="B97" s="209" t="s">
        <v>165</v>
      </c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09"/>
      <c r="Q97" s="209"/>
      <c r="R97" s="209"/>
      <c r="S97" s="210" t="s">
        <v>117</v>
      </c>
      <c r="T97" s="210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109"/>
      <c r="AK97" s="109"/>
      <c r="AL97" s="109"/>
      <c r="AM97" s="109"/>
      <c r="AMB97" s="1"/>
      <c r="AMC97" s="1"/>
      <c r="AMD97" s="1"/>
      <c r="AME97" s="1"/>
      <c r="AMF97" s="1"/>
      <c r="AMG97" s="1"/>
      <c r="AMH97" s="1"/>
      <c r="AMI97" s="1"/>
      <c r="AMJ97" s="1"/>
    </row>
    <row r="98" s="76" customFormat="true" ht="12.95" hidden="false" customHeight="true" outlineLevel="0" collapsed="false">
      <c r="A98" s="208" t="s">
        <v>179</v>
      </c>
      <c r="B98" s="211" t="s">
        <v>194</v>
      </c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2" t="n">
        <f aca="false">S89</f>
        <v>0</v>
      </c>
      <c r="T98" s="212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109"/>
      <c r="AK98" s="109"/>
      <c r="AL98" s="109"/>
      <c r="AM98" s="109"/>
      <c r="AMB98" s="1"/>
      <c r="AMC98" s="1"/>
      <c r="AMD98" s="1"/>
      <c r="AME98" s="1"/>
      <c r="AMF98" s="1"/>
      <c r="AMG98" s="1"/>
      <c r="AMH98" s="1"/>
      <c r="AMI98" s="1"/>
      <c r="AMJ98" s="1"/>
    </row>
    <row r="99" s="76" customFormat="true" ht="12.95" hidden="false" customHeight="true" outlineLevel="0" collapsed="false">
      <c r="A99" s="208" t="s">
        <v>189</v>
      </c>
      <c r="B99" s="211" t="s">
        <v>195</v>
      </c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2" t="n">
        <f aca="false">S94</f>
        <v>0</v>
      </c>
      <c r="T99" s="212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109"/>
      <c r="AK99" s="109"/>
      <c r="AL99" s="109"/>
      <c r="AM99" s="109"/>
      <c r="AMB99" s="1"/>
      <c r="AMC99" s="1"/>
      <c r="AMD99" s="1"/>
      <c r="AME99" s="1"/>
      <c r="AMF99" s="1"/>
      <c r="AMG99" s="1"/>
      <c r="AMH99" s="1"/>
      <c r="AMI99" s="1"/>
      <c r="AMJ99" s="1"/>
    </row>
    <row r="100" s="76" customFormat="true" ht="12.95" hidden="false" customHeight="true" outlineLevel="0" collapsed="false">
      <c r="A100" s="159" t="s">
        <v>196</v>
      </c>
      <c r="B100" s="159"/>
      <c r="C100" s="159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60" t="n">
        <f aca="false">SUM(S97:S99)</f>
        <v>0</v>
      </c>
      <c r="T100" s="160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109"/>
      <c r="AK100" s="109"/>
      <c r="AL100" s="109"/>
      <c r="AM100" s="109"/>
      <c r="AMB100" s="1"/>
      <c r="AMC100" s="1"/>
      <c r="AMD100" s="1"/>
      <c r="AME100" s="1"/>
      <c r="AMF100" s="1"/>
      <c r="AMG100" s="1"/>
      <c r="AMH100" s="1"/>
      <c r="AMI100" s="1"/>
      <c r="AMJ100" s="1"/>
    </row>
    <row r="101" s="76" customFormat="true" ht="12.95" hidden="false" customHeight="true" outlineLevel="0" collapsed="false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109"/>
      <c r="AK101" s="109"/>
      <c r="AL101" s="109"/>
      <c r="AM101" s="109"/>
      <c r="AMB101" s="1"/>
      <c r="AMC101" s="1"/>
      <c r="AMD101" s="1"/>
      <c r="AME101" s="1"/>
      <c r="AMF101" s="1"/>
      <c r="AMG101" s="1"/>
      <c r="AMH101" s="1"/>
      <c r="AMI101" s="1"/>
      <c r="AMJ101" s="1"/>
    </row>
    <row r="102" s="76" customFormat="true" ht="12.95" hidden="false" customHeight="true" outlineLevel="0" collapsed="false">
      <c r="A102" s="170" t="s">
        <v>197</v>
      </c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109"/>
      <c r="AK102" s="109"/>
      <c r="AL102" s="109"/>
      <c r="AM102" s="109"/>
      <c r="AMB102" s="1"/>
      <c r="AMC102" s="1"/>
      <c r="AMD102" s="1"/>
      <c r="AME102" s="1"/>
      <c r="AMF102" s="1"/>
      <c r="AMG102" s="1"/>
      <c r="AMH102" s="1"/>
      <c r="AMI102" s="1"/>
      <c r="AMJ102" s="1"/>
    </row>
    <row r="103" s="76" customFormat="true" ht="12.95" hidden="false" customHeight="true" outlineLevel="0" collapsed="false">
      <c r="A103" s="161" t="n">
        <v>5</v>
      </c>
      <c r="B103" s="125" t="s">
        <v>198</v>
      </c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48" t="s">
        <v>117</v>
      </c>
      <c r="T103" s="14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109"/>
      <c r="AK103" s="109"/>
      <c r="AL103" s="109"/>
      <c r="AM103" s="109"/>
      <c r="AMB103" s="1"/>
      <c r="AMC103" s="1"/>
      <c r="AMD103" s="1"/>
      <c r="AME103" s="1"/>
      <c r="AMF103" s="1"/>
      <c r="AMG103" s="1"/>
      <c r="AMH103" s="1"/>
      <c r="AMI103" s="1"/>
      <c r="AMJ103" s="1"/>
    </row>
    <row r="104" s="76" customFormat="true" ht="14.65" hidden="false" customHeight="false" outlineLevel="0" collapsed="false">
      <c r="A104" s="161" t="s">
        <v>88</v>
      </c>
      <c r="B104" s="104" t="s">
        <v>199</v>
      </c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50" t="n">
        <f aca="false">'UNIFORME E MATERIAL'!F14</f>
        <v>0</v>
      </c>
      <c r="T104" s="150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109"/>
      <c r="AK104" s="109"/>
      <c r="AL104" s="109"/>
      <c r="AM104" s="109"/>
      <c r="AMB104" s="1"/>
      <c r="AMC104" s="1"/>
      <c r="AMD104" s="1"/>
      <c r="AME104" s="1"/>
      <c r="AMF104" s="1"/>
      <c r="AMG104" s="1"/>
      <c r="AMH104" s="1"/>
      <c r="AMI104" s="1"/>
      <c r="AMJ104" s="1"/>
    </row>
    <row r="105" s="76" customFormat="true" ht="14.65" hidden="false" customHeight="false" outlineLevel="0" collapsed="false">
      <c r="A105" s="127" t="s">
        <v>90</v>
      </c>
      <c r="B105" s="104" t="s">
        <v>200</v>
      </c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71" t="n">
        <f aca="false">'UNIFORME E MATERIAL'!F20</f>
        <v>0</v>
      </c>
      <c r="T105" s="171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109"/>
      <c r="AK105" s="109"/>
      <c r="AL105" s="109"/>
      <c r="AM105" s="109"/>
      <c r="AMB105" s="1"/>
      <c r="AMC105" s="1"/>
      <c r="AMD105" s="1"/>
      <c r="AME105" s="1"/>
      <c r="AMF105" s="1"/>
      <c r="AMG105" s="1"/>
      <c r="AMH105" s="1"/>
      <c r="AMI105" s="1"/>
      <c r="AMJ105" s="1"/>
    </row>
    <row r="106" s="76" customFormat="true" ht="14.65" hidden="false" customHeight="false" outlineLevel="0" collapsed="false">
      <c r="A106" s="216" t="s">
        <v>94</v>
      </c>
      <c r="B106" s="173" t="s">
        <v>201</v>
      </c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4"/>
      <c r="T106" s="174"/>
      <c r="V106" s="119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109"/>
      <c r="AK106" s="109"/>
      <c r="AL106" s="109"/>
      <c r="AM106" s="109"/>
      <c r="AMB106" s="1"/>
      <c r="AMC106" s="1"/>
      <c r="AMD106" s="1"/>
      <c r="AME106" s="1"/>
      <c r="AMF106" s="1"/>
      <c r="AMG106" s="1"/>
      <c r="AMH106" s="1"/>
      <c r="AMI106" s="1"/>
      <c r="AMJ106" s="1"/>
    </row>
    <row r="107" s="76" customFormat="true" ht="14.65" hidden="false" customHeight="false" outlineLevel="0" collapsed="false">
      <c r="A107" s="216" t="s">
        <v>97</v>
      </c>
      <c r="B107" s="173" t="s">
        <v>202</v>
      </c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4" t="n">
        <f aca="false">EQUIPAMENTOS!G13</f>
        <v>0</v>
      </c>
      <c r="T107" s="174"/>
      <c r="V107" s="1"/>
      <c r="W107" s="217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109"/>
      <c r="AK107" s="109"/>
      <c r="AL107" s="109"/>
      <c r="AM107" s="109"/>
      <c r="AMB107" s="1"/>
      <c r="AMC107" s="1"/>
      <c r="AMD107" s="1"/>
      <c r="AME107" s="1"/>
      <c r="AMF107" s="1"/>
      <c r="AMG107" s="1"/>
      <c r="AMH107" s="1"/>
      <c r="AMI107" s="1"/>
      <c r="AMJ107" s="1"/>
    </row>
    <row r="108" s="76" customFormat="true" ht="14.65" hidden="false" customHeight="false" outlineLevel="0" collapsed="false">
      <c r="A108" s="218"/>
      <c r="B108" s="219" t="s">
        <v>203</v>
      </c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20" t="n">
        <f aca="false">SUM(S104:S107)</f>
        <v>0</v>
      </c>
      <c r="T108" s="220"/>
      <c r="V108" s="78"/>
      <c r="W108" s="1"/>
      <c r="X108" s="78"/>
      <c r="Y108" s="78"/>
      <c r="Z108" s="78"/>
      <c r="AA108" s="1"/>
      <c r="AB108" s="78"/>
      <c r="AC108" s="78"/>
      <c r="AD108" s="78"/>
      <c r="AE108" s="78"/>
      <c r="AF108" s="78"/>
      <c r="AG108" s="78"/>
      <c r="AH108" s="78"/>
      <c r="AI108" s="78"/>
      <c r="AJ108" s="109"/>
      <c r="AK108" s="109"/>
      <c r="AL108" s="109"/>
      <c r="AM108" s="109"/>
      <c r="AMB108" s="1"/>
      <c r="AMC108" s="1"/>
      <c r="AMD108" s="1"/>
      <c r="AME108" s="1"/>
      <c r="AMF108" s="1"/>
      <c r="AMG108" s="1"/>
      <c r="AMH108" s="1"/>
      <c r="AMI108" s="1"/>
      <c r="AMJ108" s="1"/>
    </row>
    <row r="109" s="76" customFormat="true" ht="14.65" hidden="false" customHeight="false" outlineLevel="0" collapsed="false">
      <c r="A109" s="179"/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109"/>
      <c r="AK109" s="109"/>
      <c r="AL109" s="109"/>
      <c r="AM109" s="109"/>
      <c r="AMB109" s="1"/>
      <c r="AMC109" s="1"/>
      <c r="AMD109" s="1"/>
      <c r="AME109" s="1"/>
      <c r="AMF109" s="1"/>
      <c r="AMG109" s="1"/>
      <c r="AMH109" s="1"/>
      <c r="AMI109" s="1"/>
      <c r="AMJ109" s="1"/>
    </row>
    <row r="110" s="76" customFormat="true" ht="14.65" hidden="false" customHeight="true" outlineLevel="0" collapsed="false">
      <c r="A110" s="180" t="s">
        <v>204</v>
      </c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  <c r="R110" s="180"/>
      <c r="S110" s="180"/>
      <c r="T110" s="180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109"/>
      <c r="AK110" s="109"/>
      <c r="AL110" s="109"/>
      <c r="AM110" s="109"/>
      <c r="AMB110" s="1"/>
      <c r="AMC110" s="1"/>
      <c r="AMD110" s="1"/>
      <c r="AME110" s="1"/>
      <c r="AMF110" s="1"/>
      <c r="AMG110" s="1"/>
      <c r="AMH110" s="1"/>
      <c r="AMI110" s="1"/>
      <c r="AMJ110" s="1"/>
    </row>
    <row r="111" s="76" customFormat="true" ht="12.95" hidden="false" customHeight="true" outlineLevel="0" collapsed="false">
      <c r="A111" s="181" t="n">
        <v>6</v>
      </c>
      <c r="B111" s="182" t="s">
        <v>205</v>
      </c>
      <c r="C111" s="182"/>
      <c r="D111" s="182"/>
      <c r="E111" s="182"/>
      <c r="F111" s="182"/>
      <c r="G111" s="182"/>
      <c r="H111" s="182"/>
      <c r="I111" s="182"/>
      <c r="J111" s="182"/>
      <c r="K111" s="182"/>
      <c r="L111" s="183" t="s">
        <v>141</v>
      </c>
      <c r="M111" s="183"/>
      <c r="N111" s="183"/>
      <c r="O111" s="183" t="s">
        <v>206</v>
      </c>
      <c r="P111" s="183"/>
      <c r="Q111" s="183"/>
      <c r="R111" s="183"/>
      <c r="S111" s="183"/>
      <c r="T111" s="183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MB111" s="1"/>
      <c r="AMC111" s="1"/>
      <c r="AMD111" s="1"/>
      <c r="AME111" s="1"/>
      <c r="AMF111" s="1"/>
      <c r="AMG111" s="1"/>
      <c r="AMH111" s="1"/>
      <c r="AMI111" s="1"/>
      <c r="AMJ111" s="1"/>
    </row>
    <row r="112" s="76" customFormat="true" ht="25.5" hidden="false" customHeight="true" outlineLevel="0" collapsed="false">
      <c r="A112" s="128" t="s">
        <v>88</v>
      </c>
      <c r="B112" s="184" t="s">
        <v>207</v>
      </c>
      <c r="C112" s="184"/>
      <c r="D112" s="184"/>
      <c r="E112" s="184"/>
      <c r="F112" s="184"/>
      <c r="G112" s="184"/>
      <c r="H112" s="184"/>
      <c r="I112" s="184"/>
      <c r="J112" s="184"/>
      <c r="K112" s="184"/>
      <c r="L112" s="185" t="n">
        <v>0</v>
      </c>
      <c r="M112" s="185"/>
      <c r="N112" s="185"/>
      <c r="O112" s="82" t="n">
        <f aca="false">O129*L112/100</f>
        <v>0</v>
      </c>
      <c r="P112" s="82"/>
      <c r="Q112" s="82"/>
      <c r="R112" s="82"/>
      <c r="S112" s="82"/>
      <c r="T112" s="82"/>
      <c r="U112" s="119" t="s">
        <v>174</v>
      </c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MB112" s="1"/>
      <c r="AMC112" s="1"/>
      <c r="AMD112" s="1"/>
      <c r="AME112" s="1"/>
      <c r="AMF112" s="1"/>
      <c r="AMG112" s="1"/>
      <c r="AMH112" s="1"/>
      <c r="AMI112" s="1"/>
      <c r="AMJ112" s="1"/>
    </row>
    <row r="113" s="76" customFormat="true" ht="25.5" hidden="false" customHeight="true" outlineLevel="0" collapsed="false">
      <c r="A113" s="128" t="s">
        <v>90</v>
      </c>
      <c r="B113" s="186" t="s">
        <v>208</v>
      </c>
      <c r="C113" s="186"/>
      <c r="D113" s="186"/>
      <c r="E113" s="186"/>
      <c r="F113" s="186"/>
      <c r="G113" s="186"/>
      <c r="H113" s="186"/>
      <c r="I113" s="186"/>
      <c r="J113" s="186"/>
      <c r="K113" s="186"/>
      <c r="L113" s="185" t="n">
        <v>0</v>
      </c>
      <c r="M113" s="185"/>
      <c r="N113" s="185"/>
      <c r="O113" s="82" t="n">
        <f aca="false">(O129+O112)*L113/100</f>
        <v>0</v>
      </c>
      <c r="P113" s="82"/>
      <c r="Q113" s="82"/>
      <c r="R113" s="82"/>
      <c r="S113" s="82"/>
      <c r="T113" s="82"/>
      <c r="U113" s="119" t="s">
        <v>174</v>
      </c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MB113" s="1"/>
      <c r="AMC113" s="1"/>
      <c r="AMD113" s="1"/>
      <c r="AME113" s="1"/>
      <c r="AMF113" s="1"/>
      <c r="AMG113" s="1"/>
      <c r="AMH113" s="1"/>
      <c r="AMI113" s="1"/>
      <c r="AMJ113" s="1"/>
    </row>
    <row r="114" s="76" customFormat="true" ht="13.5" hidden="false" customHeight="true" outlineLevel="0" collapsed="false">
      <c r="A114" s="128" t="s">
        <v>94</v>
      </c>
      <c r="B114" s="104" t="s">
        <v>209</v>
      </c>
      <c r="C114" s="104"/>
      <c r="D114" s="104"/>
      <c r="E114" s="104"/>
      <c r="F114" s="104"/>
      <c r="G114" s="104"/>
      <c r="H114" s="104"/>
      <c r="I114" s="104"/>
      <c r="J114" s="104"/>
      <c r="K114" s="104"/>
      <c r="L114" s="82" t="n">
        <f aca="false">L115+L118</f>
        <v>8.65</v>
      </c>
      <c r="M114" s="82"/>
      <c r="N114" s="82"/>
      <c r="O114" s="82" t="n">
        <f aca="false">O115+O118</f>
        <v>0</v>
      </c>
      <c r="P114" s="82"/>
      <c r="Q114" s="82"/>
      <c r="R114" s="82"/>
      <c r="S114" s="82"/>
      <c r="T114" s="82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MB114" s="1"/>
      <c r="AMC114" s="1"/>
      <c r="AMD114" s="1"/>
      <c r="AME114" s="1"/>
      <c r="AMF114" s="1"/>
      <c r="AMG114" s="1"/>
      <c r="AMH114" s="1"/>
      <c r="AMI114" s="1"/>
      <c r="AMJ114" s="1"/>
    </row>
    <row r="115" s="76" customFormat="true" ht="13.5" hidden="false" customHeight="true" outlineLevel="0" collapsed="false">
      <c r="A115" s="87"/>
      <c r="B115" s="80" t="s">
        <v>210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2" t="n">
        <f aca="false">L117+L116</f>
        <v>3.65</v>
      </c>
      <c r="M115" s="82"/>
      <c r="N115" s="82"/>
      <c r="O115" s="82" t="n">
        <f aca="false">O117+O116</f>
        <v>0</v>
      </c>
      <c r="P115" s="82"/>
      <c r="Q115" s="82"/>
      <c r="R115" s="82"/>
      <c r="S115" s="82"/>
      <c r="T115" s="82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MB115" s="1"/>
      <c r="AMC115" s="1"/>
      <c r="AMD115" s="1"/>
      <c r="AME115" s="1"/>
      <c r="AMF115" s="1"/>
      <c r="AMG115" s="1"/>
      <c r="AMH115" s="1"/>
      <c r="AMI115" s="1"/>
      <c r="AMJ115" s="1"/>
    </row>
    <row r="116" s="76" customFormat="true" ht="13.5" hidden="false" customHeight="true" outlineLevel="0" collapsed="false">
      <c r="A116" s="87"/>
      <c r="B116" s="104" t="s">
        <v>211</v>
      </c>
      <c r="C116" s="104"/>
      <c r="D116" s="104"/>
      <c r="E116" s="104"/>
      <c r="F116" s="104"/>
      <c r="G116" s="104"/>
      <c r="H116" s="104"/>
      <c r="I116" s="104"/>
      <c r="J116" s="104"/>
      <c r="K116" s="104"/>
      <c r="L116" s="187" t="n">
        <v>0.65</v>
      </c>
      <c r="M116" s="187"/>
      <c r="N116" s="187"/>
      <c r="O116" s="87" t="n">
        <f aca="false">L116/100*O132</f>
        <v>0</v>
      </c>
      <c r="P116" s="87"/>
      <c r="Q116" s="87"/>
      <c r="R116" s="87"/>
      <c r="S116" s="87"/>
      <c r="T116" s="87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MB116" s="1"/>
      <c r="AMC116" s="1"/>
      <c r="AMD116" s="1"/>
      <c r="AME116" s="1"/>
      <c r="AMF116" s="1"/>
      <c r="AMG116" s="1"/>
      <c r="AMH116" s="1"/>
      <c r="AMI116" s="1"/>
      <c r="AMJ116" s="1"/>
    </row>
    <row r="117" s="76" customFormat="true" ht="13.5" hidden="false" customHeight="true" outlineLevel="0" collapsed="false">
      <c r="A117" s="87"/>
      <c r="B117" s="104" t="s">
        <v>212</v>
      </c>
      <c r="C117" s="104"/>
      <c r="D117" s="104"/>
      <c r="E117" s="104"/>
      <c r="F117" s="104"/>
      <c r="G117" s="104"/>
      <c r="H117" s="104"/>
      <c r="I117" s="104"/>
      <c r="J117" s="104"/>
      <c r="K117" s="104"/>
      <c r="L117" s="187" t="n">
        <v>3</v>
      </c>
      <c r="M117" s="187"/>
      <c r="N117" s="187"/>
      <c r="O117" s="87" t="n">
        <f aca="false">L117/100*O132</f>
        <v>0</v>
      </c>
      <c r="P117" s="87"/>
      <c r="Q117" s="87"/>
      <c r="R117" s="87"/>
      <c r="S117" s="87"/>
      <c r="T117" s="87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MB117" s="1"/>
      <c r="AMC117" s="1"/>
      <c r="AMD117" s="1"/>
      <c r="AME117" s="1"/>
      <c r="AMF117" s="1"/>
      <c r="AMG117" s="1"/>
      <c r="AMH117" s="1"/>
      <c r="AMI117" s="1"/>
      <c r="AMJ117" s="1"/>
    </row>
    <row r="118" s="76" customFormat="true" ht="13.5" hidden="false" customHeight="true" outlineLevel="0" collapsed="false">
      <c r="A118" s="87"/>
      <c r="B118" s="80" t="s">
        <v>213</v>
      </c>
      <c r="C118" s="80"/>
      <c r="D118" s="80"/>
      <c r="E118" s="80"/>
      <c r="F118" s="80"/>
      <c r="G118" s="80"/>
      <c r="H118" s="80"/>
      <c r="I118" s="80"/>
      <c r="J118" s="80"/>
      <c r="K118" s="80"/>
      <c r="L118" s="77" t="n">
        <f aca="false">SUM(L119:N119)</f>
        <v>5</v>
      </c>
      <c r="M118" s="77"/>
      <c r="N118" s="77"/>
      <c r="O118" s="82" t="n">
        <f aca="false">O119</f>
        <v>0</v>
      </c>
      <c r="P118" s="82"/>
      <c r="Q118" s="82"/>
      <c r="R118" s="82"/>
      <c r="S118" s="82"/>
      <c r="T118" s="82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MB118" s="1"/>
      <c r="AMC118" s="1"/>
      <c r="AMD118" s="1"/>
      <c r="AME118" s="1"/>
      <c r="AMF118" s="1"/>
      <c r="AMG118" s="1"/>
      <c r="AMH118" s="1"/>
      <c r="AMI118" s="1"/>
      <c r="AMJ118" s="1"/>
    </row>
    <row r="119" s="76" customFormat="true" ht="13.5" hidden="false" customHeight="true" outlineLevel="0" collapsed="false">
      <c r="A119" s="87"/>
      <c r="B119" s="104" t="s">
        <v>214</v>
      </c>
      <c r="C119" s="104"/>
      <c r="D119" s="104"/>
      <c r="E119" s="104"/>
      <c r="F119" s="104"/>
      <c r="G119" s="104"/>
      <c r="H119" s="104"/>
      <c r="I119" s="104"/>
      <c r="J119" s="104"/>
      <c r="K119" s="104"/>
      <c r="L119" s="187" t="n">
        <v>5</v>
      </c>
      <c r="M119" s="187"/>
      <c r="N119" s="187"/>
      <c r="O119" s="87" t="n">
        <f aca="false">L119/100*O132</f>
        <v>0</v>
      </c>
      <c r="P119" s="87"/>
      <c r="Q119" s="87"/>
      <c r="R119" s="87"/>
      <c r="S119" s="87"/>
      <c r="T119" s="87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MB119" s="1"/>
      <c r="AMC119" s="1"/>
      <c r="AMD119" s="1"/>
      <c r="AME119" s="1"/>
      <c r="AMF119" s="1"/>
      <c r="AMG119" s="1"/>
      <c r="AMH119" s="1"/>
      <c r="AMI119" s="1"/>
      <c r="AMJ119" s="1"/>
    </row>
    <row r="120" s="76" customFormat="true" ht="13.5" hidden="false" customHeight="true" outlineLevel="0" collapsed="false">
      <c r="A120" s="79"/>
      <c r="B120" s="82" t="s">
        <v>215</v>
      </c>
      <c r="C120" s="82"/>
      <c r="D120" s="82"/>
      <c r="E120" s="82"/>
      <c r="F120" s="82"/>
      <c r="G120" s="82"/>
      <c r="H120" s="82"/>
      <c r="I120" s="82"/>
      <c r="J120" s="82"/>
      <c r="K120" s="82"/>
      <c r="L120" s="94" t="n">
        <f aca="false">L112+L113+L114</f>
        <v>8.65</v>
      </c>
      <c r="M120" s="94"/>
      <c r="N120" s="94"/>
      <c r="O120" s="82" t="n">
        <f aca="false">O112+O115+O118+O113</f>
        <v>0</v>
      </c>
      <c r="P120" s="82"/>
      <c r="Q120" s="82"/>
      <c r="R120" s="82"/>
      <c r="S120" s="82"/>
      <c r="T120" s="82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MB120" s="1"/>
      <c r="AMC120" s="1"/>
      <c r="AMD120" s="1"/>
      <c r="AME120" s="1"/>
      <c r="AMF120" s="1"/>
      <c r="AMG120" s="1"/>
      <c r="AMH120" s="1"/>
      <c r="AMI120" s="1"/>
      <c r="AMJ120" s="1"/>
    </row>
    <row r="121" s="76" customFormat="true" ht="13.5" hidden="false" customHeight="true" outlineLevel="0" collapsed="false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MB121" s="1"/>
      <c r="AMC121" s="1"/>
      <c r="AMD121" s="1"/>
      <c r="AME121" s="1"/>
      <c r="AMF121" s="1"/>
      <c r="AMG121" s="1"/>
      <c r="AMH121" s="1"/>
      <c r="AMI121" s="1"/>
      <c r="AMJ121" s="1"/>
    </row>
    <row r="122" s="76" customFormat="true" ht="13.5" hidden="false" customHeight="true" outlineLevel="0" collapsed="false">
      <c r="A122" s="188" t="s">
        <v>216</v>
      </c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  <c r="S122" s="188"/>
      <c r="T122" s="18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MB122" s="1"/>
      <c r="AMC122" s="1"/>
      <c r="AMD122" s="1"/>
      <c r="AME122" s="1"/>
      <c r="AMF122" s="1"/>
      <c r="AMG122" s="1"/>
      <c r="AMH122" s="1"/>
      <c r="AMI122" s="1"/>
      <c r="AMJ122" s="1"/>
    </row>
    <row r="123" s="76" customFormat="true" ht="12.95" hidden="false" customHeight="true" outlineLevel="0" collapsed="false">
      <c r="A123" s="189"/>
      <c r="B123" s="190" t="s">
        <v>217</v>
      </c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83" t="s">
        <v>218</v>
      </c>
      <c r="P123" s="183"/>
      <c r="Q123" s="183"/>
      <c r="R123" s="183"/>
      <c r="S123" s="183"/>
      <c r="T123" s="183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MB123" s="1"/>
      <c r="AMC123" s="1"/>
      <c r="AMD123" s="1"/>
      <c r="AME123" s="1"/>
      <c r="AMF123" s="1"/>
      <c r="AMG123" s="1"/>
      <c r="AMH123" s="1"/>
      <c r="AMI123" s="1"/>
      <c r="AMJ123" s="1"/>
    </row>
    <row r="124" s="76" customFormat="true" ht="12.95" hidden="false" customHeight="true" outlineLevel="0" collapsed="false">
      <c r="A124" s="128" t="s">
        <v>88</v>
      </c>
      <c r="B124" s="104" t="s">
        <v>219</v>
      </c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87" t="n">
        <f aca="false">S34</f>
        <v>0</v>
      </c>
      <c r="P124" s="87"/>
      <c r="Q124" s="87"/>
      <c r="R124" s="87"/>
      <c r="S124" s="87"/>
      <c r="T124" s="87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MB124" s="1"/>
      <c r="AMC124" s="1"/>
      <c r="AMD124" s="1"/>
      <c r="AME124" s="1"/>
      <c r="AMF124" s="1"/>
      <c r="AMG124" s="1"/>
      <c r="AMH124" s="1"/>
      <c r="AMI124" s="1"/>
      <c r="AMJ124" s="1"/>
    </row>
    <row r="125" s="76" customFormat="true" ht="18" hidden="false" customHeight="true" outlineLevel="0" collapsed="false">
      <c r="A125" s="128" t="s">
        <v>90</v>
      </c>
      <c r="B125" s="104" t="s">
        <v>220</v>
      </c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87" t="n">
        <f aca="false">S68</f>
        <v>0</v>
      </c>
      <c r="P125" s="87"/>
      <c r="Q125" s="87"/>
      <c r="R125" s="87"/>
      <c r="S125" s="87"/>
      <c r="T125" s="87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MB125" s="1"/>
      <c r="AMC125" s="1"/>
      <c r="AMD125" s="1"/>
      <c r="AME125" s="1"/>
      <c r="AMF125" s="1"/>
      <c r="AMG125" s="1"/>
      <c r="AMH125" s="1"/>
      <c r="AMI125" s="1"/>
      <c r="AMJ125" s="1"/>
    </row>
    <row r="126" s="76" customFormat="true" ht="12.75" hidden="false" customHeight="true" outlineLevel="0" collapsed="false">
      <c r="A126" s="128" t="s">
        <v>94</v>
      </c>
      <c r="B126" s="104" t="s">
        <v>221</v>
      </c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87" t="n">
        <f aca="false">S78</f>
        <v>0</v>
      </c>
      <c r="P126" s="87"/>
      <c r="Q126" s="87"/>
      <c r="R126" s="87"/>
      <c r="S126" s="87"/>
      <c r="T126" s="87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MB126" s="1"/>
      <c r="AMC126" s="1"/>
      <c r="AMD126" s="1"/>
      <c r="AME126" s="1"/>
      <c r="AMF126" s="1"/>
      <c r="AMG126" s="1"/>
      <c r="AMH126" s="1"/>
      <c r="AMI126" s="1"/>
      <c r="AMJ126" s="1"/>
    </row>
    <row r="127" s="76" customFormat="true" ht="12.95" hidden="false" customHeight="true" outlineLevel="0" collapsed="false">
      <c r="A127" s="128" t="s">
        <v>97</v>
      </c>
      <c r="B127" s="104" t="s">
        <v>222</v>
      </c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87" t="n">
        <f aca="false">S100</f>
        <v>0</v>
      </c>
      <c r="P127" s="87"/>
      <c r="Q127" s="87"/>
      <c r="R127" s="87"/>
      <c r="S127" s="87"/>
      <c r="T127" s="87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MB127" s="1"/>
      <c r="AMC127" s="1"/>
      <c r="AMD127" s="1"/>
      <c r="AME127" s="1"/>
      <c r="AMF127" s="1"/>
      <c r="AMG127" s="1"/>
      <c r="AMH127" s="1"/>
      <c r="AMI127" s="1"/>
      <c r="AMJ127" s="1"/>
    </row>
    <row r="128" s="76" customFormat="true" ht="12.95" hidden="false" customHeight="true" outlineLevel="0" collapsed="false">
      <c r="A128" s="128" t="s">
        <v>126</v>
      </c>
      <c r="B128" s="104" t="s">
        <v>223</v>
      </c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87" t="n">
        <f aca="false">S108</f>
        <v>0</v>
      </c>
      <c r="P128" s="87"/>
      <c r="Q128" s="87"/>
      <c r="R128" s="87"/>
      <c r="S128" s="87"/>
      <c r="T128" s="87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MB128" s="1"/>
      <c r="AMC128" s="1"/>
      <c r="AMD128" s="1"/>
      <c r="AME128" s="1"/>
      <c r="AMF128" s="1"/>
      <c r="AMG128" s="1"/>
      <c r="AMH128" s="1"/>
      <c r="AMI128" s="1"/>
      <c r="AMJ128" s="1"/>
    </row>
    <row r="129" s="76" customFormat="true" ht="12.95" hidden="false" customHeight="true" outlineLevel="0" collapsed="false">
      <c r="A129" s="82" t="s">
        <v>224</v>
      </c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 t="n">
        <f aca="false">O124+O125+O126+O127+O128</f>
        <v>0</v>
      </c>
      <c r="P129" s="82"/>
      <c r="Q129" s="82"/>
      <c r="R129" s="82"/>
      <c r="S129" s="82"/>
      <c r="T129" s="82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MB129" s="1"/>
      <c r="AMC129" s="1"/>
      <c r="AMD129" s="1"/>
      <c r="AME129" s="1"/>
      <c r="AMF129" s="1"/>
      <c r="AMG129" s="1"/>
      <c r="AMH129" s="1"/>
      <c r="AMI129" s="1"/>
      <c r="AMJ129" s="1"/>
    </row>
    <row r="130" s="76" customFormat="true" ht="12.95" hidden="false" customHeight="true" outlineLevel="0" collapsed="false">
      <c r="A130" s="128" t="s">
        <v>149</v>
      </c>
      <c r="B130" s="104" t="s">
        <v>225</v>
      </c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87" t="n">
        <f aca="false">O112+O113</f>
        <v>0</v>
      </c>
      <c r="P130" s="87"/>
      <c r="Q130" s="87"/>
      <c r="R130" s="87"/>
      <c r="S130" s="87"/>
      <c r="T130" s="87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MB130" s="1"/>
      <c r="AMC130" s="1"/>
      <c r="AMD130" s="1"/>
      <c r="AME130" s="1"/>
      <c r="AMF130" s="1"/>
      <c r="AMG130" s="1"/>
      <c r="AMH130" s="1"/>
      <c r="AMI130" s="1"/>
      <c r="AMJ130" s="1"/>
    </row>
    <row r="131" s="76" customFormat="true" ht="12.95" hidden="false" customHeight="true" outlineLevel="0" collapsed="false">
      <c r="A131" s="128" t="s">
        <v>151</v>
      </c>
      <c r="B131" s="104" t="s">
        <v>226</v>
      </c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91" t="n">
        <f aca="false">O132-O130-O129</f>
        <v>0</v>
      </c>
      <c r="P131" s="191"/>
      <c r="Q131" s="191"/>
      <c r="R131" s="191"/>
      <c r="S131" s="191"/>
      <c r="T131" s="191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MB131" s="1"/>
      <c r="AMC131" s="1"/>
      <c r="AMD131" s="1"/>
      <c r="AME131" s="1"/>
      <c r="AMF131" s="1"/>
      <c r="AMG131" s="1"/>
      <c r="AMH131" s="1"/>
      <c r="AMI131" s="1"/>
      <c r="AMJ131" s="1"/>
    </row>
    <row r="132" s="76" customFormat="true" ht="12.95" hidden="false" customHeight="true" outlineLevel="0" collapsed="false">
      <c r="A132" s="79"/>
      <c r="B132" s="192" t="s">
        <v>227</v>
      </c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 t="n">
        <f aca="false">(O129+O130)/(1-L114%)</f>
        <v>0</v>
      </c>
      <c r="P132" s="192"/>
      <c r="Q132" s="192"/>
      <c r="R132" s="192"/>
      <c r="S132" s="192"/>
      <c r="T132" s="192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MB132" s="1"/>
      <c r="AMC132" s="1"/>
      <c r="AMD132" s="1"/>
      <c r="AME132" s="1"/>
      <c r="AMF132" s="1"/>
      <c r="AMG132" s="1"/>
      <c r="AMH132" s="1"/>
      <c r="AMI132" s="1"/>
      <c r="AMJ132" s="1"/>
    </row>
    <row r="133" s="76" customFormat="true" ht="12.95" hidden="false" customHeight="true" outlineLevel="0" collapsed="false">
      <c r="A133" s="79"/>
      <c r="B133" s="192" t="s">
        <v>228</v>
      </c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 t="n">
        <f aca="false">O132*K14</f>
        <v>0</v>
      </c>
      <c r="P133" s="192"/>
      <c r="Q133" s="192"/>
      <c r="R133" s="192"/>
      <c r="S133" s="192"/>
      <c r="T133" s="192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MB133" s="1"/>
      <c r="AMC133" s="1"/>
      <c r="AMD133" s="1"/>
      <c r="AME133" s="1"/>
      <c r="AMF133" s="1"/>
      <c r="AMG133" s="1"/>
      <c r="AMH133" s="1"/>
      <c r="AMI133" s="1"/>
      <c r="AMJ133" s="1"/>
    </row>
    <row r="134" s="76" customFormat="true" ht="12.95" hidden="false" customHeight="true" outlineLevel="0" collapsed="false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MB134" s="1"/>
      <c r="AMC134" s="1"/>
      <c r="AMD134" s="1"/>
      <c r="AME134" s="1"/>
      <c r="AMF134" s="1"/>
      <c r="AMG134" s="1"/>
      <c r="AMH134" s="1"/>
      <c r="AMI134" s="1"/>
      <c r="AMJ134" s="1"/>
    </row>
    <row r="135" s="76" customFormat="true" ht="53.25" hidden="false" customHeight="true" outlineLevel="0" collapsed="false">
      <c r="A135" s="193" t="s">
        <v>229</v>
      </c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  <c r="T135" s="193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MB135" s="1"/>
      <c r="AMC135" s="1"/>
      <c r="AMD135" s="1"/>
      <c r="AME135" s="1"/>
      <c r="AMF135" s="1"/>
      <c r="AMG135" s="1"/>
      <c r="AMH135" s="1"/>
      <c r="AMI135" s="1"/>
      <c r="AMJ135" s="1"/>
    </row>
    <row r="136" s="76" customFormat="true" ht="42.75" hidden="false" customHeight="true" outlineLevel="0" collapsed="false">
      <c r="A136" s="194" t="s">
        <v>230</v>
      </c>
      <c r="B136" s="194"/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4"/>
      <c r="S136" s="194"/>
      <c r="T136" s="194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MB136" s="1"/>
      <c r="AMC136" s="1"/>
      <c r="AMD136" s="1"/>
      <c r="AME136" s="1"/>
      <c r="AMF136" s="1"/>
      <c r="AMG136" s="1"/>
      <c r="AMH136" s="1"/>
      <c r="AMI136" s="1"/>
      <c r="AMJ136" s="1"/>
    </row>
    <row r="137" s="76" customFormat="true" ht="36" hidden="false" customHeight="true" outlineLevel="0" collapsed="false">
      <c r="A137" s="193" t="s">
        <v>231</v>
      </c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193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MB137" s="1"/>
      <c r="AMC137" s="1"/>
      <c r="AMD137" s="1"/>
      <c r="AME137" s="1"/>
      <c r="AMF137" s="1"/>
      <c r="AMG137" s="1"/>
      <c r="AMH137" s="1"/>
      <c r="AMI137" s="1"/>
      <c r="AMJ137" s="1"/>
    </row>
    <row r="138" s="76" customFormat="true" ht="40.5" hidden="false" customHeight="true" outlineLevel="0" collapsed="false">
      <c r="A138" s="194" t="s">
        <v>232</v>
      </c>
      <c r="B138" s="194"/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  <c r="P138" s="194"/>
      <c r="Q138" s="194"/>
      <c r="R138" s="194"/>
      <c r="S138" s="194"/>
      <c r="T138" s="194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MB138" s="1"/>
      <c r="AMC138" s="1"/>
      <c r="AMD138" s="1"/>
      <c r="AME138" s="1"/>
      <c r="AMF138" s="1"/>
      <c r="AMG138" s="1"/>
      <c r="AMH138" s="1"/>
      <c r="AMI138" s="1"/>
      <c r="AMJ138" s="1"/>
    </row>
  </sheetData>
  <mergeCells count="280">
    <mergeCell ref="A1:T1"/>
    <mergeCell ref="B2:L2"/>
    <mergeCell ref="M2:T2"/>
    <mergeCell ref="B3:L3"/>
    <mergeCell ref="M3:T3"/>
    <mergeCell ref="A4:T4"/>
    <mergeCell ref="A5:T5"/>
    <mergeCell ref="A6:T6"/>
    <mergeCell ref="A7:T7"/>
    <mergeCell ref="B8:N8"/>
    <mergeCell ref="O8:T8"/>
    <mergeCell ref="B9:N9"/>
    <mergeCell ref="O9:T9"/>
    <mergeCell ref="B10:N10"/>
    <mergeCell ref="O10:T10"/>
    <mergeCell ref="B11:N11"/>
    <mergeCell ref="O11:T11"/>
    <mergeCell ref="A12:T12"/>
    <mergeCell ref="A13:F13"/>
    <mergeCell ref="G13:J13"/>
    <mergeCell ref="K13:T13"/>
    <mergeCell ref="A14:F14"/>
    <mergeCell ref="G14:J14"/>
    <mergeCell ref="K14:T14"/>
    <mergeCell ref="A15:T15"/>
    <mergeCell ref="A16:T16"/>
    <mergeCell ref="A17:T17"/>
    <mergeCell ref="A18:T18"/>
    <mergeCell ref="A19:T19"/>
    <mergeCell ref="B20:N20"/>
    <mergeCell ref="O20:T20"/>
    <mergeCell ref="B21:N21"/>
    <mergeCell ref="O21:T21"/>
    <mergeCell ref="B22:N22"/>
    <mergeCell ref="O22:T22"/>
    <mergeCell ref="B23:N23"/>
    <mergeCell ref="O23:T23"/>
    <mergeCell ref="B24:N24"/>
    <mergeCell ref="O24:T24"/>
    <mergeCell ref="A25:T25"/>
    <mergeCell ref="A26:T26"/>
    <mergeCell ref="B27:M27"/>
    <mergeCell ref="N27:R27"/>
    <mergeCell ref="S27:T27"/>
    <mergeCell ref="B28:M28"/>
    <mergeCell ref="O28:P28"/>
    <mergeCell ref="S28:T28"/>
    <mergeCell ref="B29:M29"/>
    <mergeCell ref="O29:P29"/>
    <mergeCell ref="S29:T29"/>
    <mergeCell ref="B30:M30"/>
    <mergeCell ref="O30:P30"/>
    <mergeCell ref="S30:T30"/>
    <mergeCell ref="B31:M31"/>
    <mergeCell ref="O31:P31"/>
    <mergeCell ref="S31:T31"/>
    <mergeCell ref="V31:AS31"/>
    <mergeCell ref="B32:M32"/>
    <mergeCell ref="O32:P32"/>
    <mergeCell ref="S32:T32"/>
    <mergeCell ref="B33:M33"/>
    <mergeCell ref="S33:T33"/>
    <mergeCell ref="B34:R34"/>
    <mergeCell ref="S34:T34"/>
    <mergeCell ref="A35:T35"/>
    <mergeCell ref="A36:T36"/>
    <mergeCell ref="A37:T37"/>
    <mergeCell ref="B38:M38"/>
    <mergeCell ref="N38:R38"/>
    <mergeCell ref="S38:T38"/>
    <mergeCell ref="B39:M39"/>
    <mergeCell ref="O39:P39"/>
    <mergeCell ref="S39:T39"/>
    <mergeCell ref="B40:M40"/>
    <mergeCell ref="O40:P40"/>
    <mergeCell ref="S40:T40"/>
    <mergeCell ref="A41:M41"/>
    <mergeCell ref="O41:P41"/>
    <mergeCell ref="S41:T41"/>
    <mergeCell ref="A42:T42"/>
    <mergeCell ref="A43:T43"/>
    <mergeCell ref="B44:M44"/>
    <mergeCell ref="N44:R44"/>
    <mergeCell ref="S44:T44"/>
    <mergeCell ref="B45:M45"/>
    <mergeCell ref="O45:P45"/>
    <mergeCell ref="S45:T45"/>
    <mergeCell ref="B46:M46"/>
    <mergeCell ref="O46:P46"/>
    <mergeCell ref="S46:T46"/>
    <mergeCell ref="B47:M47"/>
    <mergeCell ref="O47:P47"/>
    <mergeCell ref="S47:T47"/>
    <mergeCell ref="V47:AO47"/>
    <mergeCell ref="B48:M48"/>
    <mergeCell ref="O48:P48"/>
    <mergeCell ref="S48:T48"/>
    <mergeCell ref="B49:M49"/>
    <mergeCell ref="O49:P49"/>
    <mergeCell ref="S49:T49"/>
    <mergeCell ref="B50:M50"/>
    <mergeCell ref="O50:P50"/>
    <mergeCell ref="S50:T50"/>
    <mergeCell ref="B51:M51"/>
    <mergeCell ref="O51:P51"/>
    <mergeCell ref="S51:T51"/>
    <mergeCell ref="B52:M52"/>
    <mergeCell ref="O52:P52"/>
    <mergeCell ref="S52:T52"/>
    <mergeCell ref="A53:M53"/>
    <mergeCell ref="O53:P53"/>
    <mergeCell ref="S53:T53"/>
    <mergeCell ref="A54:T54"/>
    <mergeCell ref="A55:T55"/>
    <mergeCell ref="B56:R56"/>
    <mergeCell ref="S56:T56"/>
    <mergeCell ref="B57:N57"/>
    <mergeCell ref="O57:R57"/>
    <mergeCell ref="S57:T57"/>
    <mergeCell ref="B58:N58"/>
    <mergeCell ref="O58:R58"/>
    <mergeCell ref="S58:T58"/>
    <mergeCell ref="B59:R59"/>
    <mergeCell ref="S59:T59"/>
    <mergeCell ref="B60:R60"/>
    <mergeCell ref="S60:T60"/>
    <mergeCell ref="A61:R61"/>
    <mergeCell ref="S61:T61"/>
    <mergeCell ref="A62:T62"/>
    <mergeCell ref="A63:T63"/>
    <mergeCell ref="B64:R64"/>
    <mergeCell ref="S64:T64"/>
    <mergeCell ref="B65:R65"/>
    <mergeCell ref="S65:T65"/>
    <mergeCell ref="B66:R66"/>
    <mergeCell ref="S66:T66"/>
    <mergeCell ref="B67:R67"/>
    <mergeCell ref="S67:T67"/>
    <mergeCell ref="A68:R68"/>
    <mergeCell ref="S68:T68"/>
    <mergeCell ref="A69:T69"/>
    <mergeCell ref="A70:T70"/>
    <mergeCell ref="B71:R71"/>
    <mergeCell ref="S71:T71"/>
    <mergeCell ref="B72:M72"/>
    <mergeCell ref="S72:T72"/>
    <mergeCell ref="B73:M73"/>
    <mergeCell ref="S73:T73"/>
    <mergeCell ref="B74:M74"/>
    <mergeCell ref="S74:T74"/>
    <mergeCell ref="B75:M75"/>
    <mergeCell ref="S75:T75"/>
    <mergeCell ref="B76:M76"/>
    <mergeCell ref="S76:T76"/>
    <mergeCell ref="B77:M77"/>
    <mergeCell ref="S77:T77"/>
    <mergeCell ref="A78:M78"/>
    <mergeCell ref="O78:P78"/>
    <mergeCell ref="S78:T78"/>
    <mergeCell ref="A79:T79"/>
    <mergeCell ref="A80:T80"/>
    <mergeCell ref="A81:T81"/>
    <mergeCell ref="B82:R82"/>
    <mergeCell ref="S82:T82"/>
    <mergeCell ref="B83:M83"/>
    <mergeCell ref="O83:P83"/>
    <mergeCell ref="S83:T83"/>
    <mergeCell ref="B84:M84"/>
    <mergeCell ref="O84:P84"/>
    <mergeCell ref="S84:T84"/>
    <mergeCell ref="B85:M85"/>
    <mergeCell ref="O85:P85"/>
    <mergeCell ref="S85:T85"/>
    <mergeCell ref="B86:M86"/>
    <mergeCell ref="O86:P86"/>
    <mergeCell ref="S86:T86"/>
    <mergeCell ref="B87:M87"/>
    <mergeCell ref="O87:P87"/>
    <mergeCell ref="S87:T87"/>
    <mergeCell ref="B88:M88"/>
    <mergeCell ref="O88:P88"/>
    <mergeCell ref="S88:T88"/>
    <mergeCell ref="A89:M89"/>
    <mergeCell ref="O89:P89"/>
    <mergeCell ref="S89:T89"/>
    <mergeCell ref="A90:T90"/>
    <mergeCell ref="A91:T91"/>
    <mergeCell ref="B92:R92"/>
    <mergeCell ref="S92:T92"/>
    <mergeCell ref="B93:M93"/>
    <mergeCell ref="O93:P93"/>
    <mergeCell ref="S93:T93"/>
    <mergeCell ref="A94:M94"/>
    <mergeCell ref="O94:P94"/>
    <mergeCell ref="S94:T94"/>
    <mergeCell ref="A95:T95"/>
    <mergeCell ref="A96:T96"/>
    <mergeCell ref="B97:R97"/>
    <mergeCell ref="S97:T97"/>
    <mergeCell ref="B98:R98"/>
    <mergeCell ref="S98:T98"/>
    <mergeCell ref="B99:R99"/>
    <mergeCell ref="S99:T99"/>
    <mergeCell ref="A100:R100"/>
    <mergeCell ref="S100:T100"/>
    <mergeCell ref="A101:T101"/>
    <mergeCell ref="A102:T102"/>
    <mergeCell ref="B103:R103"/>
    <mergeCell ref="S103:T103"/>
    <mergeCell ref="B104:R104"/>
    <mergeCell ref="S104:T104"/>
    <mergeCell ref="B105:R105"/>
    <mergeCell ref="S105:T105"/>
    <mergeCell ref="B106:R106"/>
    <mergeCell ref="S106:T106"/>
    <mergeCell ref="B107:R107"/>
    <mergeCell ref="S107:T107"/>
    <mergeCell ref="B108:R108"/>
    <mergeCell ref="S108:T108"/>
    <mergeCell ref="A109:T109"/>
    <mergeCell ref="A110:T110"/>
    <mergeCell ref="B111:K111"/>
    <mergeCell ref="L111:N111"/>
    <mergeCell ref="O111:T111"/>
    <mergeCell ref="B112:K112"/>
    <mergeCell ref="L112:N112"/>
    <mergeCell ref="O112:T112"/>
    <mergeCell ref="B113:K113"/>
    <mergeCell ref="L113:N113"/>
    <mergeCell ref="O113:T113"/>
    <mergeCell ref="B114:K114"/>
    <mergeCell ref="L114:N114"/>
    <mergeCell ref="O114:T114"/>
    <mergeCell ref="B115:K115"/>
    <mergeCell ref="L115:N115"/>
    <mergeCell ref="O115:T115"/>
    <mergeCell ref="B116:K116"/>
    <mergeCell ref="L116:N116"/>
    <mergeCell ref="O116:T116"/>
    <mergeCell ref="B117:K117"/>
    <mergeCell ref="L117:N117"/>
    <mergeCell ref="O117:T117"/>
    <mergeCell ref="B118:K118"/>
    <mergeCell ref="L118:N118"/>
    <mergeCell ref="O118:T118"/>
    <mergeCell ref="B119:K119"/>
    <mergeCell ref="L119:N119"/>
    <mergeCell ref="O119:T119"/>
    <mergeCell ref="B120:K120"/>
    <mergeCell ref="L120:N120"/>
    <mergeCell ref="O120:T120"/>
    <mergeCell ref="A121:T121"/>
    <mergeCell ref="A122:T122"/>
    <mergeCell ref="B123:N123"/>
    <mergeCell ref="O123:T123"/>
    <mergeCell ref="B124:N124"/>
    <mergeCell ref="O124:T124"/>
    <mergeCell ref="B125:N125"/>
    <mergeCell ref="O125:T125"/>
    <mergeCell ref="B126:N126"/>
    <mergeCell ref="O126:T126"/>
    <mergeCell ref="B127:N127"/>
    <mergeCell ref="O127:T127"/>
    <mergeCell ref="B128:N128"/>
    <mergeCell ref="O128:T128"/>
    <mergeCell ref="A129:N129"/>
    <mergeCell ref="O129:T129"/>
    <mergeCell ref="B130:N130"/>
    <mergeCell ref="O130:T130"/>
    <mergeCell ref="B131:N131"/>
    <mergeCell ref="O131:T131"/>
    <mergeCell ref="B132:N132"/>
    <mergeCell ref="O132:T132"/>
    <mergeCell ref="B133:N133"/>
    <mergeCell ref="O133:T133"/>
    <mergeCell ref="A134:T134"/>
    <mergeCell ref="A135:T135"/>
    <mergeCell ref="A136:T136"/>
    <mergeCell ref="A137:T137"/>
    <mergeCell ref="A138:T138"/>
  </mergeCells>
  <hyperlinks>
    <hyperlink ref="U76" r:id="rId2" display="http://www.auditoria.mpu.mp.br/audin/encargos.php"/>
    <hyperlink ref="U86" r:id="rId3" display="http://www.auditoria.mpu.mp.br/audin/encargos.php"/>
    <hyperlink ref="U112" r:id="rId4" display="http://www.auditoria.mpu.mp.br/audin/encargos.php"/>
    <hyperlink ref="U113" r:id="rId5" display="http://www.auditoria.mpu.mp.br/audin/encargos.php"/>
    <hyperlink ref="A136" r:id="rId6" display="HTTP://WWW.MPF.MP.BR/RR/TRANSPARENCIA/LICITACOES/2019/PREGAO-ELETRONICO"/>
  </hyperlinks>
  <printOptions headings="false" gridLines="false" gridLinesSet="true" horizontalCentered="true" verticalCentered="false"/>
  <pageMargins left="0.511805555555555" right="0.511805555555555" top="0.590277777777778" bottom="0.590277777777778" header="0.511805555555555" footer="0.511805555555555"/>
  <pageSetup paperSize="9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122" man="true" max="16383" min="0"/>
  </rowBreaks>
  <legacyDrawing r:id="rId7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38"/>
  <sheetViews>
    <sheetView showFormulas="false" showGridLines="true" showRowColHeaders="true" showZeros="true" rightToLeft="false" tabSelected="false" showOutlineSymbols="true" defaultGridColor="false" view="normal" topLeftCell="A34" colorId="22" zoomScale="100" zoomScaleNormal="100" zoomScalePageLayoutView="100" workbookViewId="0">
      <selection pane="topLeft" activeCell="O23" activeCellId="0" sqref="O23"/>
    </sheetView>
  </sheetViews>
  <sheetFormatPr defaultRowHeight="14.65" zeroHeight="false" outlineLevelRow="0" outlineLevelCol="0"/>
  <cols>
    <col collapsed="false" customWidth="true" hidden="false" outlineLevel="0" max="1" min="1" style="1" width="3.9"/>
    <col collapsed="false" customWidth="true" hidden="false" outlineLevel="0" max="2" min="2" style="1" width="7.49"/>
    <col collapsed="false" customWidth="true" hidden="false" outlineLevel="0" max="3" min="3" style="1" width="4.81"/>
    <col collapsed="false" customWidth="true" hidden="false" outlineLevel="0" max="4" min="4" style="1" width="4.67"/>
    <col collapsed="false" customWidth="true" hidden="false" outlineLevel="0" max="5" min="5" style="1" width="8.35"/>
    <col collapsed="false" customWidth="true" hidden="false" outlineLevel="0" max="6" min="6" style="1" width="3.25"/>
    <col collapsed="false" customWidth="true" hidden="false" outlineLevel="0" max="8" min="7" style="1" width="4.75"/>
    <col collapsed="false" customWidth="true" hidden="false" outlineLevel="0" max="9" min="9" style="1" width="1.31"/>
    <col collapsed="false" customWidth="true" hidden="false" outlineLevel="0" max="11" min="10" style="1" width="4.75"/>
    <col collapsed="false" customWidth="true" hidden="false" outlineLevel="0" max="12" min="12" style="1" width="10.53"/>
    <col collapsed="false" customWidth="true" hidden="false" outlineLevel="0" max="13" min="13" style="1" width="30.04"/>
    <col collapsed="false" customWidth="true" hidden="false" outlineLevel="0" max="14" min="14" style="1" width="2.14"/>
    <col collapsed="false" customWidth="true" hidden="false" outlineLevel="0" max="15" min="15" style="1" width="7.05"/>
    <col collapsed="false" customWidth="true" hidden="false" outlineLevel="0" max="16" min="16" style="1" width="1.73"/>
    <col collapsed="false" customWidth="true" hidden="false" outlineLevel="0" max="17" min="17" style="1" width="3.28"/>
    <col collapsed="false" customWidth="true" hidden="false" outlineLevel="0" max="18" min="18" style="1" width="2.14"/>
    <col collapsed="false" customWidth="true" hidden="false" outlineLevel="0" max="19" min="19" style="1" width="6.07"/>
    <col collapsed="false" customWidth="true" hidden="false" outlineLevel="0" max="20" min="20" style="1" width="9.2"/>
    <col collapsed="false" customWidth="true" hidden="false" outlineLevel="0" max="21" min="21" style="1" width="13.82"/>
    <col collapsed="false" customWidth="true" hidden="false" outlineLevel="0" max="22" min="22" style="1" width="19.67"/>
    <col collapsed="false" customWidth="true" hidden="false" outlineLevel="0" max="23" min="23" style="1" width="10.28"/>
    <col collapsed="false" customWidth="true" hidden="true" outlineLevel="0" max="25" min="24" style="1" width="11.57"/>
    <col collapsed="false" customWidth="true" hidden="false" outlineLevel="0" max="26" min="26" style="1" width="2.77"/>
    <col collapsed="false" customWidth="true" hidden="false" outlineLevel="0" max="28" min="27" style="1" width="4.75"/>
    <col collapsed="false" customWidth="true" hidden="false" outlineLevel="0" max="29" min="29" style="1" width="0.57"/>
    <col collapsed="false" customWidth="true" hidden="true" outlineLevel="0" max="31" min="30" style="1" width="11.57"/>
    <col collapsed="false" customWidth="true" hidden="false" outlineLevel="0" max="33" min="32" style="1" width="4.75"/>
    <col collapsed="false" customWidth="true" hidden="false" outlineLevel="0" max="34" min="34" style="1" width="0.86"/>
    <col collapsed="false" customWidth="true" hidden="true" outlineLevel="0" max="35" min="35" style="1" width="11.57"/>
    <col collapsed="false" customWidth="true" hidden="false" outlineLevel="0" max="36" min="36" style="1" width="1.16"/>
    <col collapsed="false" customWidth="true" hidden="true" outlineLevel="0" max="40" min="37" style="1" width="11.57"/>
    <col collapsed="false" customWidth="true" hidden="false" outlineLevel="0" max="45" min="41" style="1" width="9.23"/>
    <col collapsed="false" customWidth="false" hidden="false" outlineLevel="0" max="46" min="46" style="1" width="11.4"/>
    <col collapsed="false" customWidth="true" hidden="false" outlineLevel="0" max="1025" min="47" style="1" width="9.23"/>
  </cols>
  <sheetData>
    <row r="1" s="76" customFormat="true" ht="18" hidden="false" customHeight="true" outlineLevel="0" collapsed="false">
      <c r="A1" s="195" t="s">
        <v>84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V1" s="77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MB1" s="1"/>
      <c r="AMC1" s="1"/>
      <c r="AMD1" s="1"/>
      <c r="AME1" s="1"/>
      <c r="AMF1" s="1"/>
      <c r="AMG1" s="1"/>
      <c r="AMH1" s="1"/>
      <c r="AMI1" s="1"/>
      <c r="AMJ1" s="1"/>
    </row>
    <row r="2" s="76" customFormat="true" ht="12.75" hidden="false" customHeight="true" outlineLevel="0" collapsed="false">
      <c r="A2" s="79"/>
      <c r="B2" s="80" t="str">
        <f aca="false">'12 x 36 NOTURNO - ITEM 2'!B2</f>
        <v>Processo MPF/PR/RR Nº 1.32.000.000268/2019-09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196"/>
      <c r="N2" s="196"/>
      <c r="O2" s="196"/>
      <c r="P2" s="196"/>
      <c r="Q2" s="196"/>
      <c r="R2" s="196"/>
      <c r="S2" s="196"/>
      <c r="T2" s="196"/>
      <c r="V2" s="77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MB2" s="1"/>
      <c r="AMC2" s="1"/>
      <c r="AMD2" s="1"/>
      <c r="AME2" s="1"/>
      <c r="AMF2" s="1"/>
      <c r="AMG2" s="1"/>
      <c r="AMH2" s="1"/>
      <c r="AMI2" s="1"/>
      <c r="AMJ2" s="1"/>
    </row>
    <row r="3" s="76" customFormat="true" ht="12" hidden="false" customHeight="true" outlineLevel="0" collapsed="false">
      <c r="A3" s="79"/>
      <c r="B3" s="80" t="str">
        <f aca="false">'12 x 36 NOTURNO - ITEM 2'!B3</f>
        <v>Pregão Eletrônico nº 0xx/2019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2"/>
      <c r="N3" s="82"/>
      <c r="O3" s="82"/>
      <c r="P3" s="82"/>
      <c r="Q3" s="82"/>
      <c r="R3" s="82"/>
      <c r="S3" s="82"/>
      <c r="T3" s="82"/>
      <c r="V3" s="83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MB3" s="1"/>
      <c r="AMC3" s="1"/>
      <c r="AMD3" s="1"/>
      <c r="AME3" s="1"/>
      <c r="AMF3" s="1"/>
      <c r="AMG3" s="1"/>
      <c r="AMH3" s="1"/>
      <c r="AMI3" s="1"/>
      <c r="AMJ3" s="1"/>
    </row>
    <row r="4" s="76" customFormat="true" ht="36" hidden="false" customHeight="true" outlineLevel="0" collapsed="false">
      <c r="A4" s="84" t="s">
        <v>85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MB4" s="1"/>
      <c r="AMC4" s="1"/>
      <c r="AMD4" s="1"/>
      <c r="AME4" s="1"/>
      <c r="AMF4" s="1"/>
      <c r="AMG4" s="1"/>
      <c r="AMH4" s="1"/>
      <c r="AMI4" s="1"/>
      <c r="AMJ4" s="1"/>
    </row>
    <row r="5" s="76" customFormat="true" ht="21.75" hidden="false" customHeight="true" outlineLevel="0" collapsed="false">
      <c r="A5" s="80" t="s">
        <v>86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MB5" s="1"/>
      <c r="AMC5" s="1"/>
      <c r="AMD5" s="1"/>
      <c r="AME5" s="1"/>
      <c r="AMF5" s="1"/>
      <c r="AMG5" s="1"/>
      <c r="AMH5" s="1"/>
      <c r="AMI5" s="1"/>
      <c r="AMJ5" s="1"/>
    </row>
    <row r="6" s="76" customFormat="true" ht="9.95" hidden="false" customHeight="true" outlineLevel="0" collapsed="false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MB6" s="1"/>
      <c r="AMC6" s="1"/>
      <c r="AMD6" s="1"/>
      <c r="AME6" s="1"/>
      <c r="AMF6" s="1"/>
      <c r="AMG6" s="1"/>
      <c r="AMH6" s="1"/>
      <c r="AMI6" s="1"/>
      <c r="AMJ6" s="1"/>
    </row>
    <row r="7" s="76" customFormat="true" ht="18" hidden="false" customHeight="true" outlineLevel="0" collapsed="false">
      <c r="A7" s="93" t="s">
        <v>87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MB7" s="1"/>
      <c r="AMC7" s="1"/>
      <c r="AMD7" s="1"/>
      <c r="AME7" s="1"/>
      <c r="AMF7" s="1"/>
      <c r="AMG7" s="1"/>
      <c r="AMH7" s="1"/>
      <c r="AMI7" s="1"/>
      <c r="AMJ7" s="1"/>
    </row>
    <row r="8" s="76" customFormat="true" ht="12.95" hidden="false" customHeight="true" outlineLevel="0" collapsed="false">
      <c r="A8" s="87" t="s">
        <v>88</v>
      </c>
      <c r="B8" s="88" t="s">
        <v>89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9"/>
      <c r="P8" s="89"/>
      <c r="Q8" s="89"/>
      <c r="R8" s="89"/>
      <c r="S8" s="89"/>
      <c r="T8" s="89"/>
      <c r="U8" s="90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90"/>
      <c r="AK8" s="90"/>
      <c r="AL8" s="90"/>
      <c r="AM8" s="90"/>
      <c r="AMB8" s="1"/>
      <c r="AMC8" s="1"/>
      <c r="AMD8" s="1"/>
      <c r="AME8" s="1"/>
      <c r="AMF8" s="1"/>
      <c r="AMG8" s="1"/>
      <c r="AMH8" s="1"/>
      <c r="AMI8" s="1"/>
      <c r="AMJ8" s="1"/>
    </row>
    <row r="9" s="76" customFormat="true" ht="12.95" hidden="false" customHeight="true" outlineLevel="0" collapsed="false">
      <c r="A9" s="87" t="s">
        <v>90</v>
      </c>
      <c r="B9" s="88" t="s">
        <v>91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 t="s">
        <v>92</v>
      </c>
      <c r="O9" s="82" t="s">
        <v>93</v>
      </c>
      <c r="P9" s="82"/>
      <c r="Q9" s="82"/>
      <c r="R9" s="82"/>
      <c r="S9" s="82"/>
      <c r="T9" s="82"/>
      <c r="U9" s="90"/>
      <c r="V9" s="78"/>
      <c r="W9" s="78"/>
      <c r="X9" s="78"/>
      <c r="Y9" s="78"/>
      <c r="Z9" s="78"/>
      <c r="AA9" s="79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MB9" s="1"/>
      <c r="AMC9" s="1"/>
      <c r="AMD9" s="1"/>
      <c r="AME9" s="1"/>
      <c r="AMF9" s="1"/>
      <c r="AMG9" s="1"/>
      <c r="AMH9" s="1"/>
      <c r="AMI9" s="1"/>
      <c r="AMJ9" s="1"/>
    </row>
    <row r="10" s="76" customFormat="true" ht="12.75" hidden="false" customHeight="true" outlineLevel="0" collapsed="false">
      <c r="A10" s="87" t="s">
        <v>94</v>
      </c>
      <c r="B10" s="88" t="s">
        <v>95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 t="s">
        <v>96</v>
      </c>
      <c r="O10" s="91"/>
      <c r="P10" s="91"/>
      <c r="Q10" s="91"/>
      <c r="R10" s="91"/>
      <c r="S10" s="91"/>
      <c r="T10" s="91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MB10" s="1"/>
      <c r="AMC10" s="1"/>
      <c r="AMD10" s="1"/>
      <c r="AME10" s="1"/>
      <c r="AMF10" s="1"/>
      <c r="AMG10" s="1"/>
      <c r="AMH10" s="1"/>
      <c r="AMI10" s="1"/>
      <c r="AMJ10" s="1"/>
    </row>
    <row r="11" s="76" customFormat="true" ht="12.95" hidden="false" customHeight="true" outlineLevel="0" collapsed="false">
      <c r="A11" s="87" t="s">
        <v>97</v>
      </c>
      <c r="B11" s="88" t="s">
        <v>98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 t="s">
        <v>96</v>
      </c>
      <c r="O11" s="92" t="n">
        <v>12</v>
      </c>
      <c r="P11" s="92"/>
      <c r="Q11" s="92"/>
      <c r="R11" s="92"/>
      <c r="S11" s="92"/>
      <c r="T11" s="92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MB11" s="1"/>
      <c r="AMC11" s="1"/>
      <c r="AMD11" s="1"/>
      <c r="AME11" s="1"/>
      <c r="AMF11" s="1"/>
      <c r="AMG11" s="1"/>
      <c r="AMH11" s="1"/>
      <c r="AMI11" s="1"/>
      <c r="AMJ11" s="1"/>
    </row>
    <row r="12" s="76" customFormat="true" ht="18.15" hidden="false" customHeight="true" outlineLevel="0" collapsed="false">
      <c r="A12" s="93" t="s">
        <v>99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MB12" s="1"/>
      <c r="AMC12" s="1"/>
      <c r="AMD12" s="1"/>
      <c r="AME12" s="1"/>
      <c r="AMF12" s="1"/>
      <c r="AMG12" s="1"/>
      <c r="AMH12" s="1"/>
      <c r="AMI12" s="1"/>
      <c r="AMJ12" s="1"/>
    </row>
    <row r="13" s="76" customFormat="true" ht="14.65" hidden="false" customHeight="true" outlineLevel="0" collapsed="false">
      <c r="A13" s="94" t="s">
        <v>100</v>
      </c>
      <c r="B13" s="94"/>
      <c r="C13" s="94"/>
      <c r="D13" s="94"/>
      <c r="E13" s="94"/>
      <c r="F13" s="94"/>
      <c r="G13" s="95" t="s">
        <v>101</v>
      </c>
      <c r="H13" s="95"/>
      <c r="I13" s="95"/>
      <c r="J13" s="95"/>
      <c r="K13" s="95" t="s">
        <v>102</v>
      </c>
      <c r="L13" s="95"/>
      <c r="M13" s="95"/>
      <c r="N13" s="95"/>
      <c r="O13" s="95"/>
      <c r="P13" s="95"/>
      <c r="Q13" s="95"/>
      <c r="R13" s="95"/>
      <c r="S13" s="95"/>
      <c r="T13" s="95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96"/>
      <c r="AK13" s="96"/>
      <c r="AL13" s="96"/>
      <c r="AM13" s="96"/>
      <c r="AMB13" s="1"/>
      <c r="AMC13" s="1"/>
      <c r="AMD13" s="1"/>
      <c r="AME13" s="1"/>
      <c r="AMF13" s="1"/>
      <c r="AMG13" s="1"/>
      <c r="AMH13" s="1"/>
      <c r="AMI13" s="1"/>
      <c r="AMJ13" s="1"/>
    </row>
    <row r="14" s="76" customFormat="true" ht="23.2" hidden="false" customHeight="true" outlineLevel="0" collapsed="false">
      <c r="A14" s="197" t="s">
        <v>239</v>
      </c>
      <c r="B14" s="197"/>
      <c r="C14" s="197"/>
      <c r="D14" s="197"/>
      <c r="E14" s="197"/>
      <c r="F14" s="197"/>
      <c r="G14" s="98" t="s">
        <v>104</v>
      </c>
      <c r="H14" s="98"/>
      <c r="I14" s="98"/>
      <c r="J14" s="98"/>
      <c r="K14" s="99" t="n">
        <v>3</v>
      </c>
      <c r="L14" s="99"/>
      <c r="M14" s="99"/>
      <c r="N14" s="99"/>
      <c r="O14" s="99"/>
      <c r="P14" s="99"/>
      <c r="Q14" s="99"/>
      <c r="R14" s="99"/>
      <c r="S14" s="99"/>
      <c r="T14" s="99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MB14" s="1"/>
      <c r="AMC14" s="1"/>
      <c r="AMD14" s="1"/>
      <c r="AME14" s="1"/>
      <c r="AMF14" s="1"/>
      <c r="AMG14" s="1"/>
      <c r="AMH14" s="1"/>
      <c r="AMI14" s="1"/>
      <c r="AMJ14" s="1"/>
    </row>
    <row r="15" s="76" customFormat="true" ht="23.2" hidden="false" customHeight="true" outlineLevel="0" collapsed="false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MB15" s="1"/>
      <c r="AMC15" s="1"/>
      <c r="AMD15" s="1"/>
      <c r="AME15" s="1"/>
      <c r="AMF15" s="1"/>
      <c r="AMG15" s="1"/>
      <c r="AMH15" s="1"/>
      <c r="AMI15" s="1"/>
      <c r="AMJ15" s="1"/>
    </row>
    <row r="16" s="76" customFormat="true" ht="23.2" hidden="false" customHeight="true" outlineLevel="0" collapsed="false">
      <c r="A16" s="101" t="s">
        <v>105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MB16" s="1"/>
      <c r="AMC16" s="1"/>
      <c r="AMD16" s="1"/>
      <c r="AME16" s="1"/>
      <c r="AMF16" s="1"/>
      <c r="AMG16" s="1"/>
      <c r="AMH16" s="1"/>
      <c r="AMI16" s="1"/>
      <c r="AMJ16" s="1"/>
    </row>
    <row r="17" s="76" customFormat="true" ht="9.95" hidden="false" customHeight="true" outlineLevel="0" collapsed="false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MB17" s="1"/>
      <c r="AMC17" s="1"/>
      <c r="AMD17" s="1"/>
      <c r="AME17" s="1"/>
      <c r="AMF17" s="1"/>
      <c r="AMG17" s="1"/>
      <c r="AMH17" s="1"/>
      <c r="AMI17" s="1"/>
      <c r="AMJ17" s="1"/>
    </row>
    <row r="18" s="76" customFormat="true" ht="18.15" hidden="false" customHeight="true" outlineLevel="0" collapsed="false">
      <c r="A18" s="127" t="s">
        <v>106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MB18" s="1"/>
      <c r="AMC18" s="1"/>
      <c r="AMD18" s="1"/>
      <c r="AME18" s="1"/>
      <c r="AMF18" s="1"/>
      <c r="AMG18" s="1"/>
      <c r="AMH18" s="1"/>
      <c r="AMI18" s="1"/>
      <c r="AMJ18" s="1"/>
    </row>
    <row r="19" s="76" customFormat="true" ht="12.75" hidden="false" customHeight="true" outlineLevel="0" collapsed="false">
      <c r="A19" s="94" t="s">
        <v>107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MB19" s="1"/>
      <c r="AMC19" s="1"/>
      <c r="AMD19" s="1"/>
      <c r="AME19" s="1"/>
      <c r="AMF19" s="1"/>
      <c r="AMG19" s="1"/>
      <c r="AMH19" s="1"/>
      <c r="AMI19" s="1"/>
      <c r="AMJ19" s="1"/>
    </row>
    <row r="20" s="76" customFormat="true" ht="12.75" hidden="false" customHeight="true" outlineLevel="0" collapsed="false">
      <c r="A20" s="103" t="n">
        <v>1</v>
      </c>
      <c r="B20" s="104" t="s">
        <v>108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 t="str">
        <f aca="false">A14</f>
        <v>Vigilância Diurna 44h Armada</v>
      </c>
      <c r="P20" s="105"/>
      <c r="Q20" s="105"/>
      <c r="R20" s="105"/>
      <c r="S20" s="105"/>
      <c r="T20" s="105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MB20" s="1"/>
      <c r="AMC20" s="1"/>
      <c r="AMD20" s="1"/>
      <c r="AME20" s="1"/>
      <c r="AMF20" s="1"/>
      <c r="AMG20" s="1"/>
      <c r="AMH20" s="1"/>
      <c r="AMI20" s="1"/>
      <c r="AMJ20" s="1"/>
    </row>
    <row r="21" s="76" customFormat="true" ht="12.75" hidden="false" customHeight="true" outlineLevel="0" collapsed="false">
      <c r="A21" s="103" t="n">
        <v>2</v>
      </c>
      <c r="B21" s="104" t="s">
        <v>109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6" t="s">
        <v>110</v>
      </c>
      <c r="P21" s="106"/>
      <c r="Q21" s="106"/>
      <c r="R21" s="106"/>
      <c r="S21" s="106"/>
      <c r="T21" s="106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MB21" s="1"/>
      <c r="AMC21" s="1"/>
      <c r="AMD21" s="1"/>
      <c r="AME21" s="1"/>
      <c r="AMF21" s="1"/>
      <c r="AMG21" s="1"/>
      <c r="AMH21" s="1"/>
      <c r="AMI21" s="1"/>
      <c r="AMJ21" s="1"/>
    </row>
    <row r="22" s="76" customFormat="true" ht="12.75" hidden="false" customHeight="true" outlineLevel="0" collapsed="false">
      <c r="A22" s="103" t="n">
        <v>3</v>
      </c>
      <c r="B22" s="104" t="s">
        <v>111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7" t="n">
        <v>0</v>
      </c>
      <c r="P22" s="107"/>
      <c r="Q22" s="107"/>
      <c r="R22" s="107"/>
      <c r="S22" s="107"/>
      <c r="T22" s="107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MB22" s="1"/>
      <c r="AMC22" s="1"/>
      <c r="AMD22" s="1"/>
      <c r="AME22" s="1"/>
      <c r="AMF22" s="1"/>
      <c r="AMG22" s="1"/>
      <c r="AMH22" s="1"/>
      <c r="AMI22" s="1"/>
      <c r="AMJ22" s="1"/>
    </row>
    <row r="23" s="76" customFormat="true" ht="12.95" hidden="false" customHeight="true" outlineLevel="0" collapsed="false">
      <c r="A23" s="103" t="n">
        <v>4</v>
      </c>
      <c r="B23" s="104" t="s">
        <v>112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6" t="str">
        <f aca="false">O20</f>
        <v>Vigilância Diurna 44h Armada</v>
      </c>
      <c r="P23" s="106"/>
      <c r="Q23" s="106"/>
      <c r="R23" s="106"/>
      <c r="S23" s="106"/>
      <c r="T23" s="106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90"/>
      <c r="AK23" s="90"/>
      <c r="AL23" s="90"/>
      <c r="AM23" s="90"/>
      <c r="AMB23" s="1"/>
      <c r="AMC23" s="1"/>
      <c r="AMD23" s="1"/>
      <c r="AME23" s="1"/>
      <c r="AMF23" s="1"/>
      <c r="AMG23" s="1"/>
      <c r="AMH23" s="1"/>
      <c r="AMI23" s="1"/>
      <c r="AMJ23" s="1"/>
    </row>
    <row r="24" s="76" customFormat="true" ht="12.95" hidden="false" customHeight="true" outlineLevel="0" collapsed="false">
      <c r="A24" s="103" t="n">
        <v>5</v>
      </c>
      <c r="B24" s="104" t="s">
        <v>113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8"/>
      <c r="P24" s="108"/>
      <c r="Q24" s="108"/>
      <c r="R24" s="108"/>
      <c r="S24" s="108"/>
      <c r="T24" s="10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109"/>
      <c r="AK24" s="109"/>
      <c r="AL24" s="109"/>
      <c r="AM24" s="109"/>
      <c r="AMB24" s="1"/>
      <c r="AMC24" s="1"/>
      <c r="AMD24" s="1"/>
      <c r="AME24" s="1"/>
      <c r="AMF24" s="1"/>
      <c r="AMG24" s="1"/>
      <c r="AMH24" s="1"/>
      <c r="AMI24" s="1"/>
      <c r="AMJ24" s="1"/>
    </row>
    <row r="25" s="76" customFormat="true" ht="12.95" hidden="false" customHeight="true" outlineLevel="0" collapsed="false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109"/>
      <c r="AK25" s="109"/>
      <c r="AL25" s="109"/>
      <c r="AM25" s="109"/>
      <c r="AMB25" s="1"/>
      <c r="AMC25" s="1"/>
      <c r="AMD25" s="1"/>
      <c r="AME25" s="1"/>
      <c r="AMF25" s="1"/>
      <c r="AMG25" s="1"/>
      <c r="AMH25" s="1"/>
      <c r="AMI25" s="1"/>
      <c r="AMJ25" s="1"/>
    </row>
    <row r="26" s="76" customFormat="true" ht="12.95" hidden="false" customHeight="true" outlineLevel="0" collapsed="false">
      <c r="A26" s="111" t="s">
        <v>114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109"/>
      <c r="AK26" s="109"/>
      <c r="AL26" s="109"/>
      <c r="AM26" s="109"/>
      <c r="AMB26" s="1"/>
      <c r="AMC26" s="1"/>
      <c r="AMD26" s="1"/>
      <c r="AME26" s="1"/>
      <c r="AMF26" s="1"/>
      <c r="AMG26" s="1"/>
      <c r="AMH26" s="1"/>
      <c r="AMI26" s="1"/>
      <c r="AMJ26" s="1"/>
    </row>
    <row r="27" s="76" customFormat="true" ht="12.95" hidden="false" customHeight="true" outlineLevel="0" collapsed="false">
      <c r="A27" s="112" t="n">
        <v>1</v>
      </c>
      <c r="B27" s="80" t="s">
        <v>115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2" t="s">
        <v>116</v>
      </c>
      <c r="O27" s="82"/>
      <c r="P27" s="82"/>
      <c r="Q27" s="82"/>
      <c r="R27" s="82"/>
      <c r="S27" s="91" t="s">
        <v>117</v>
      </c>
      <c r="T27" s="91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109"/>
      <c r="AK27" s="109"/>
      <c r="AL27" s="109"/>
      <c r="AM27" s="109"/>
      <c r="AMB27" s="1"/>
      <c r="AMC27" s="1"/>
      <c r="AMD27" s="1"/>
      <c r="AME27" s="1"/>
      <c r="AMF27" s="1"/>
      <c r="AMG27" s="1"/>
      <c r="AMH27" s="1"/>
      <c r="AMI27" s="1"/>
      <c r="AMJ27" s="1"/>
    </row>
    <row r="28" s="76" customFormat="true" ht="12.95" hidden="false" customHeight="true" outlineLevel="0" collapsed="false">
      <c r="A28" s="103" t="s">
        <v>88</v>
      </c>
      <c r="B28" s="104" t="s">
        <v>118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13" t="s">
        <v>119</v>
      </c>
      <c r="O28" s="114" t="n">
        <v>100</v>
      </c>
      <c r="P28" s="114"/>
      <c r="Q28" s="200" t="s">
        <v>116</v>
      </c>
      <c r="R28" s="116" t="s">
        <v>120</v>
      </c>
      <c r="S28" s="117" t="n">
        <f aca="false">O22</f>
        <v>0</v>
      </c>
      <c r="T28" s="117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109"/>
      <c r="AK28" s="109"/>
      <c r="AL28" s="109"/>
      <c r="AM28" s="109"/>
      <c r="AMB28" s="1"/>
      <c r="AMC28" s="1"/>
      <c r="AMD28" s="1"/>
      <c r="AME28" s="1"/>
      <c r="AMF28" s="1"/>
      <c r="AMG28" s="1"/>
      <c r="AMH28" s="1"/>
      <c r="AMI28" s="1"/>
      <c r="AMJ28" s="1"/>
    </row>
    <row r="29" s="76" customFormat="true" ht="12.95" hidden="false" customHeight="true" outlineLevel="0" collapsed="false">
      <c r="A29" s="103" t="s">
        <v>90</v>
      </c>
      <c r="B29" s="104" t="s">
        <v>121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13" t="s">
        <v>119</v>
      </c>
      <c r="O29" s="114" t="n">
        <v>30</v>
      </c>
      <c r="P29" s="114"/>
      <c r="Q29" s="85" t="s">
        <v>116</v>
      </c>
      <c r="R29" s="118" t="s">
        <v>120</v>
      </c>
      <c r="S29" s="117" t="n">
        <f aca="false">S28*O29/100</f>
        <v>0</v>
      </c>
      <c r="T29" s="117"/>
      <c r="V29" s="119" t="s">
        <v>122</v>
      </c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109"/>
      <c r="AK29" s="109"/>
      <c r="AL29" s="109"/>
      <c r="AM29" s="109"/>
      <c r="AMB29" s="1"/>
      <c r="AMC29" s="1"/>
      <c r="AMD29" s="1"/>
      <c r="AME29" s="1"/>
      <c r="AMF29" s="1"/>
      <c r="AMG29" s="1"/>
      <c r="AMH29" s="1"/>
      <c r="AMI29" s="1"/>
      <c r="AMJ29" s="1"/>
    </row>
    <row r="30" s="76" customFormat="true" ht="12.95" hidden="false" customHeight="true" outlineLevel="0" collapsed="false">
      <c r="A30" s="103" t="s">
        <v>94</v>
      </c>
      <c r="B30" s="104" t="s">
        <v>123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13" t="s">
        <v>119</v>
      </c>
      <c r="O30" s="114"/>
      <c r="P30" s="114"/>
      <c r="Q30" s="85" t="s">
        <v>116</v>
      </c>
      <c r="R30" s="118" t="s">
        <v>120</v>
      </c>
      <c r="S30" s="117" t="n">
        <f aca="false">(O30/100)*S28</f>
        <v>0</v>
      </c>
      <c r="T30" s="117"/>
      <c r="V30" s="119" t="s">
        <v>122</v>
      </c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109"/>
      <c r="AK30" s="109"/>
      <c r="AL30" s="109"/>
      <c r="AM30" s="109"/>
      <c r="AMB30" s="1"/>
      <c r="AMC30" s="1"/>
      <c r="AMD30" s="1"/>
      <c r="AME30" s="1"/>
      <c r="AMF30" s="1"/>
      <c r="AMG30" s="1"/>
      <c r="AMH30" s="1"/>
      <c r="AMI30" s="1"/>
      <c r="AMJ30" s="1"/>
    </row>
    <row r="31" s="76" customFormat="true" ht="12.95" hidden="false" customHeight="true" outlineLevel="0" collapsed="false">
      <c r="A31" s="103" t="s">
        <v>97</v>
      </c>
      <c r="B31" s="104" t="s">
        <v>240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13" t="s">
        <v>119</v>
      </c>
      <c r="O31" s="114"/>
      <c r="P31" s="114"/>
      <c r="Q31" s="85" t="s">
        <v>116</v>
      </c>
      <c r="R31" s="118" t="s">
        <v>120</v>
      </c>
      <c r="S31" s="117" t="n">
        <f aca="false">(S28+S29)/220*O31/100*8*15</f>
        <v>0</v>
      </c>
      <c r="T31" s="117"/>
      <c r="V31" s="120" t="s">
        <v>125</v>
      </c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MB31" s="1"/>
      <c r="AMC31" s="1"/>
      <c r="AMD31" s="1"/>
      <c r="AME31" s="1"/>
      <c r="AMF31" s="1"/>
      <c r="AMG31" s="1"/>
      <c r="AMH31" s="1"/>
      <c r="AMI31" s="1"/>
      <c r="AMJ31" s="1"/>
    </row>
    <row r="32" s="76" customFormat="true" ht="12.95" hidden="false" customHeight="true" outlineLevel="0" collapsed="false">
      <c r="A32" s="103" t="s">
        <v>126</v>
      </c>
      <c r="B32" s="104" t="s">
        <v>127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13" t="s">
        <v>119</v>
      </c>
      <c r="O32" s="114"/>
      <c r="P32" s="114"/>
      <c r="Q32" s="85" t="s">
        <v>116</v>
      </c>
      <c r="R32" s="118" t="s">
        <v>120</v>
      </c>
      <c r="S32" s="117" t="n">
        <f aca="false">(O32/100)*S29</f>
        <v>0</v>
      </c>
      <c r="T32" s="117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109"/>
      <c r="AK32" s="109"/>
      <c r="AL32" s="109"/>
      <c r="AM32" s="109"/>
      <c r="AMB32" s="1"/>
      <c r="AMC32" s="1"/>
      <c r="AMD32" s="1"/>
      <c r="AME32" s="1"/>
      <c r="AMF32" s="1"/>
      <c r="AMG32" s="1"/>
      <c r="AMH32" s="1"/>
      <c r="AMI32" s="1"/>
      <c r="AMJ32" s="1"/>
    </row>
    <row r="33" s="76" customFormat="true" ht="12.95" hidden="false" customHeight="true" outlineLevel="0" collapsed="false">
      <c r="A33" s="103" t="s">
        <v>128</v>
      </c>
      <c r="B33" s="104" t="s">
        <v>129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13"/>
      <c r="O33" s="114"/>
      <c r="P33" s="114"/>
      <c r="Q33" s="85"/>
      <c r="R33" s="118"/>
      <c r="S33" s="117"/>
      <c r="T33" s="117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109"/>
      <c r="AK33" s="109"/>
      <c r="AL33" s="109"/>
      <c r="AM33" s="109"/>
      <c r="AMB33" s="1"/>
      <c r="AMC33" s="1"/>
      <c r="AMD33" s="1"/>
      <c r="AME33" s="1"/>
      <c r="AMF33" s="1"/>
      <c r="AMG33" s="1"/>
      <c r="AMH33" s="1"/>
      <c r="AMI33" s="1"/>
      <c r="AMJ33" s="1"/>
    </row>
    <row r="34" s="76" customFormat="true" ht="12.95" hidden="false" customHeight="true" outlineLevel="0" collapsed="false">
      <c r="A34" s="121"/>
      <c r="B34" s="82" t="s">
        <v>130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91" t="n">
        <f aca="false">SUM(S28:S33)</f>
        <v>0</v>
      </c>
      <c r="T34" s="91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109"/>
      <c r="AK34" s="109"/>
      <c r="AL34" s="109"/>
      <c r="AM34" s="109"/>
      <c r="AMB34" s="1"/>
      <c r="AMC34" s="1"/>
      <c r="AMD34" s="1"/>
      <c r="AME34" s="1"/>
      <c r="AMF34" s="1"/>
      <c r="AMG34" s="1"/>
      <c r="AMH34" s="1"/>
      <c r="AMI34" s="1"/>
      <c r="AMJ34" s="1"/>
    </row>
    <row r="35" s="76" customFormat="true" ht="12.95" hidden="false" customHeight="true" outlineLevel="0" collapsed="false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109"/>
      <c r="AK35" s="109"/>
      <c r="AL35" s="109"/>
      <c r="AM35" s="109"/>
      <c r="AMB35" s="1"/>
      <c r="AMC35" s="1"/>
      <c r="AMD35" s="1"/>
      <c r="AME35" s="1"/>
      <c r="AMF35" s="1"/>
      <c r="AMG35" s="1"/>
      <c r="AMH35" s="1"/>
      <c r="AMI35" s="1"/>
      <c r="AMJ35" s="1"/>
    </row>
    <row r="36" s="76" customFormat="true" ht="12.95" hidden="false" customHeight="true" outlineLevel="0" collapsed="false">
      <c r="A36" s="122" t="s">
        <v>131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109"/>
      <c r="AK36" s="109"/>
      <c r="AL36" s="109"/>
      <c r="AM36" s="109"/>
      <c r="AMB36" s="1"/>
      <c r="AMC36" s="1"/>
      <c r="AMD36" s="1"/>
      <c r="AME36" s="1"/>
      <c r="AMF36" s="1"/>
      <c r="AMG36" s="1"/>
      <c r="AMH36" s="1"/>
      <c r="AMI36" s="1"/>
      <c r="AMJ36" s="1"/>
    </row>
    <row r="37" s="76" customFormat="true" ht="12.95" hidden="false" customHeight="true" outlineLevel="0" collapsed="false">
      <c r="A37" s="123" t="s">
        <v>132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109"/>
      <c r="AK37" s="109"/>
      <c r="AL37" s="109"/>
      <c r="AM37" s="109"/>
      <c r="AMB37" s="1"/>
      <c r="AMC37" s="1"/>
      <c r="AMD37" s="1"/>
      <c r="AME37" s="1"/>
      <c r="AMF37" s="1"/>
      <c r="AMG37" s="1"/>
      <c r="AMH37" s="1"/>
      <c r="AMI37" s="1"/>
      <c r="AMJ37" s="1"/>
    </row>
    <row r="38" s="76" customFormat="true" ht="12.95" hidden="false" customHeight="true" outlineLevel="0" collapsed="false">
      <c r="A38" s="203" t="s">
        <v>133</v>
      </c>
      <c r="B38" s="125" t="s">
        <v>134</v>
      </c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6"/>
      <c r="O38" s="126"/>
      <c r="P38" s="126"/>
      <c r="Q38" s="126"/>
      <c r="R38" s="126"/>
      <c r="S38" s="127" t="s">
        <v>117</v>
      </c>
      <c r="T38" s="127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109"/>
      <c r="AK38" s="109"/>
      <c r="AL38" s="109"/>
      <c r="AM38" s="109"/>
      <c r="AMB38" s="1"/>
      <c r="AMC38" s="1"/>
      <c r="AMD38" s="1"/>
      <c r="AME38" s="1"/>
      <c r="AMF38" s="1"/>
      <c r="AMG38" s="1"/>
      <c r="AMH38" s="1"/>
      <c r="AMI38" s="1"/>
      <c r="AMJ38" s="1"/>
    </row>
    <row r="39" s="76" customFormat="true" ht="12.95" hidden="false" customHeight="true" outlineLevel="0" collapsed="false">
      <c r="A39" s="128" t="s">
        <v>88</v>
      </c>
      <c r="B39" s="129" t="s">
        <v>135</v>
      </c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13" t="s">
        <v>119</v>
      </c>
      <c r="O39" s="130" t="n">
        <f aca="false">1/12*100</f>
        <v>8.33333333333333</v>
      </c>
      <c r="P39" s="130"/>
      <c r="Q39" s="85" t="s">
        <v>116</v>
      </c>
      <c r="R39" s="118" t="s">
        <v>120</v>
      </c>
      <c r="S39" s="87" t="n">
        <f aca="false">ROUND((S34*O39/100),2)</f>
        <v>0</v>
      </c>
      <c r="T39" s="87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109"/>
      <c r="AK39" s="109"/>
      <c r="AL39" s="109"/>
      <c r="AM39" s="109"/>
      <c r="AMB39" s="1"/>
      <c r="AMC39" s="1"/>
      <c r="AMD39" s="1"/>
      <c r="AME39" s="1"/>
      <c r="AMF39" s="1"/>
      <c r="AMG39" s="1"/>
      <c r="AMH39" s="1"/>
      <c r="AMI39" s="1"/>
      <c r="AMJ39" s="1"/>
    </row>
    <row r="40" s="76" customFormat="true" ht="12.95" hidden="false" customHeight="true" outlineLevel="0" collapsed="false">
      <c r="A40" s="103" t="s">
        <v>90</v>
      </c>
      <c r="B40" s="104" t="s">
        <v>136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13" t="s">
        <v>119</v>
      </c>
      <c r="O40" s="130" t="n">
        <f aca="false">1/12*1/3*100</f>
        <v>2.77777777777778</v>
      </c>
      <c r="P40" s="130"/>
      <c r="Q40" s="85" t="s">
        <v>116</v>
      </c>
      <c r="R40" s="118" t="s">
        <v>120</v>
      </c>
      <c r="S40" s="87" t="n">
        <f aca="false">ROUND((S34*O40/100),2)</f>
        <v>0</v>
      </c>
      <c r="T40" s="87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109"/>
      <c r="AK40" s="109"/>
      <c r="AL40" s="109"/>
      <c r="AM40" s="109"/>
      <c r="AMB40" s="1"/>
      <c r="AMC40" s="1"/>
      <c r="AMD40" s="1"/>
      <c r="AME40" s="1"/>
      <c r="AMF40" s="1"/>
      <c r="AMG40" s="1"/>
      <c r="AMH40" s="1"/>
      <c r="AMI40" s="1"/>
      <c r="AMJ40" s="1"/>
    </row>
    <row r="41" s="76" customFormat="true" ht="12.95" hidden="false" customHeight="true" outlineLevel="0" collapsed="false">
      <c r="A41" s="82" t="s">
        <v>137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131" t="s">
        <v>119</v>
      </c>
      <c r="O41" s="132" t="n">
        <f aca="false">SUM(O39:O40)</f>
        <v>11.1111111111111</v>
      </c>
      <c r="P41" s="132"/>
      <c r="Q41" s="132" t="s">
        <v>116</v>
      </c>
      <c r="R41" s="133" t="s">
        <v>120</v>
      </c>
      <c r="S41" s="82" t="n">
        <f aca="false">SUM(S39:S40)</f>
        <v>0</v>
      </c>
      <c r="T41" s="82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109"/>
      <c r="AK41" s="109"/>
      <c r="AL41" s="109"/>
      <c r="AM41" s="109"/>
      <c r="AMB41" s="1"/>
      <c r="AMC41" s="1"/>
      <c r="AMD41" s="1"/>
      <c r="AME41" s="1"/>
      <c r="AMF41" s="1"/>
      <c r="AMG41" s="1"/>
      <c r="AMH41" s="1"/>
      <c r="AMI41" s="1"/>
      <c r="AMJ41" s="1"/>
    </row>
    <row r="42" s="76" customFormat="true" ht="12.95" hidden="false" customHeight="true" outlineLevel="0" collapsed="false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109"/>
      <c r="AK42" s="109"/>
      <c r="AL42" s="109"/>
      <c r="AM42" s="109"/>
      <c r="AMB42" s="1"/>
      <c r="AMC42" s="1"/>
      <c r="AMD42" s="1"/>
      <c r="AME42" s="1"/>
      <c r="AMF42" s="1"/>
      <c r="AMG42" s="1"/>
      <c r="AMH42" s="1"/>
      <c r="AMI42" s="1"/>
      <c r="AMJ42" s="1"/>
    </row>
    <row r="43" s="76" customFormat="true" ht="14.65" hidden="false" customHeight="true" outlineLevel="0" collapsed="false">
      <c r="A43" s="135" t="s">
        <v>138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109"/>
      <c r="AK43" s="109"/>
      <c r="AL43" s="109"/>
      <c r="AM43" s="109"/>
      <c r="AMB43" s="1"/>
      <c r="AMC43" s="1"/>
      <c r="AMD43" s="1"/>
      <c r="AME43" s="1"/>
      <c r="AMF43" s="1"/>
      <c r="AMG43" s="1"/>
      <c r="AMH43" s="1"/>
      <c r="AMI43" s="1"/>
      <c r="AMJ43" s="1"/>
    </row>
    <row r="44" s="137" customFormat="true" ht="12.95" hidden="false" customHeight="true" outlineLevel="0" collapsed="false">
      <c r="A44" s="136" t="s">
        <v>139</v>
      </c>
      <c r="B44" s="136" t="s">
        <v>140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26" t="s">
        <v>141</v>
      </c>
      <c r="O44" s="126"/>
      <c r="P44" s="126"/>
      <c r="Q44" s="126"/>
      <c r="R44" s="126"/>
      <c r="S44" s="126" t="s">
        <v>117</v>
      </c>
      <c r="T44" s="126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9"/>
      <c r="AK44" s="139"/>
      <c r="AL44" s="139"/>
      <c r="AM44" s="139"/>
      <c r="AMB44" s="204"/>
      <c r="AMC44" s="204"/>
      <c r="AMD44" s="204"/>
      <c r="AME44" s="204"/>
      <c r="AMF44" s="204"/>
      <c r="AMG44" s="204"/>
      <c r="AMH44" s="204"/>
      <c r="AMI44" s="204"/>
      <c r="AMJ44" s="204"/>
    </row>
    <row r="45" s="76" customFormat="true" ht="14.65" hidden="false" customHeight="false" outlineLevel="0" collapsed="false">
      <c r="A45" s="128" t="s">
        <v>88</v>
      </c>
      <c r="B45" s="104" t="s">
        <v>142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13" t="s">
        <v>119</v>
      </c>
      <c r="O45" s="130" t="n">
        <v>20</v>
      </c>
      <c r="P45" s="130"/>
      <c r="Q45" s="85" t="s">
        <v>116</v>
      </c>
      <c r="R45" s="118" t="s">
        <v>120</v>
      </c>
      <c r="S45" s="87" t="n">
        <f aca="false">ROUND(($W$46*O45/100),2)</f>
        <v>0</v>
      </c>
      <c r="T45" s="87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109"/>
      <c r="AK45" s="109"/>
      <c r="AL45" s="109"/>
      <c r="AM45" s="109"/>
      <c r="AMB45" s="1"/>
      <c r="AMC45" s="1"/>
      <c r="AMD45" s="1"/>
      <c r="AME45" s="1"/>
      <c r="AMF45" s="1"/>
      <c r="AMG45" s="1"/>
      <c r="AMH45" s="1"/>
      <c r="AMI45" s="1"/>
      <c r="AMJ45" s="1"/>
    </row>
    <row r="46" s="76" customFormat="true" ht="12.95" hidden="false" customHeight="true" outlineLevel="0" collapsed="false">
      <c r="A46" s="128" t="s">
        <v>90</v>
      </c>
      <c r="B46" s="104" t="s">
        <v>143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13" t="s">
        <v>119</v>
      </c>
      <c r="O46" s="130" t="n">
        <v>2.5</v>
      </c>
      <c r="P46" s="130"/>
      <c r="Q46" s="85" t="s">
        <v>116</v>
      </c>
      <c r="R46" s="118" t="s">
        <v>120</v>
      </c>
      <c r="S46" s="87" t="n">
        <f aca="false">ROUND(($W$46*O46/100),2)</f>
        <v>0</v>
      </c>
      <c r="T46" s="87"/>
      <c r="V46" s="120" t="s">
        <v>144</v>
      </c>
      <c r="W46" s="141" t="n">
        <f aca="false">S34+S41</f>
        <v>0</v>
      </c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109"/>
      <c r="AK46" s="109"/>
      <c r="AL46" s="109"/>
      <c r="AM46" s="109"/>
      <c r="AMB46" s="1"/>
      <c r="AMC46" s="1"/>
      <c r="AMD46" s="1"/>
      <c r="AME46" s="1"/>
      <c r="AMF46" s="1"/>
      <c r="AMG46" s="1"/>
      <c r="AMH46" s="1"/>
      <c r="AMI46" s="1"/>
      <c r="AMJ46" s="1"/>
    </row>
    <row r="47" s="76" customFormat="true" ht="12.95" hidden="false" customHeight="true" outlineLevel="0" collapsed="false">
      <c r="A47" s="128" t="s">
        <v>94</v>
      </c>
      <c r="B47" s="79" t="s">
        <v>145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142" t="s">
        <v>119</v>
      </c>
      <c r="O47" s="143" t="n">
        <v>1</v>
      </c>
      <c r="P47" s="143"/>
      <c r="Q47" s="143" t="s">
        <v>116</v>
      </c>
      <c r="R47" s="144" t="s">
        <v>120</v>
      </c>
      <c r="S47" s="87" t="n">
        <f aca="false">ROUND(($W$46*O47/100),2)</f>
        <v>0</v>
      </c>
      <c r="T47" s="87"/>
      <c r="V47" s="205" t="s">
        <v>146</v>
      </c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MB47" s="1"/>
      <c r="AMC47" s="1"/>
      <c r="AMD47" s="1"/>
      <c r="AME47" s="1"/>
      <c r="AMF47" s="1"/>
      <c r="AMG47" s="1"/>
      <c r="AMH47" s="1"/>
      <c r="AMI47" s="1"/>
      <c r="AMJ47" s="1"/>
    </row>
    <row r="48" s="76" customFormat="true" ht="12.95" hidden="false" customHeight="true" outlineLevel="0" collapsed="false">
      <c r="A48" s="128" t="s">
        <v>97</v>
      </c>
      <c r="B48" s="104" t="s">
        <v>147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13" t="s">
        <v>119</v>
      </c>
      <c r="O48" s="130" t="n">
        <v>1.5</v>
      </c>
      <c r="P48" s="130"/>
      <c r="Q48" s="85" t="s">
        <v>116</v>
      </c>
      <c r="R48" s="118" t="s">
        <v>120</v>
      </c>
      <c r="S48" s="87" t="n">
        <f aca="false">ROUND(($W$46*O48/100),2)</f>
        <v>0</v>
      </c>
      <c r="T48" s="87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109"/>
      <c r="AK48" s="109"/>
      <c r="AL48" s="109"/>
      <c r="AM48" s="109"/>
      <c r="AMB48" s="1"/>
      <c r="AMC48" s="1"/>
      <c r="AMD48" s="1"/>
      <c r="AME48" s="1"/>
      <c r="AMF48" s="1"/>
      <c r="AMG48" s="1"/>
      <c r="AMH48" s="1"/>
      <c r="AMI48" s="1"/>
      <c r="AMJ48" s="1"/>
    </row>
    <row r="49" s="76" customFormat="true" ht="12.95" hidden="false" customHeight="true" outlineLevel="0" collapsed="false">
      <c r="A49" s="128" t="s">
        <v>126</v>
      </c>
      <c r="B49" s="79" t="s">
        <v>148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113" t="s">
        <v>119</v>
      </c>
      <c r="O49" s="130" t="n">
        <v>1</v>
      </c>
      <c r="P49" s="130"/>
      <c r="Q49" s="85" t="s">
        <v>116</v>
      </c>
      <c r="R49" s="118" t="s">
        <v>120</v>
      </c>
      <c r="S49" s="87" t="n">
        <f aca="false">ROUND(($W$46*O49/100),2)</f>
        <v>0</v>
      </c>
      <c r="T49" s="87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109"/>
      <c r="AK49" s="109"/>
      <c r="AL49" s="109"/>
      <c r="AM49" s="109"/>
      <c r="AMB49" s="1"/>
      <c r="AMC49" s="1"/>
      <c r="AMD49" s="1"/>
      <c r="AME49" s="1"/>
      <c r="AMF49" s="1"/>
      <c r="AMG49" s="1"/>
      <c r="AMH49" s="1"/>
      <c r="AMI49" s="1"/>
      <c r="AMJ49" s="1"/>
    </row>
    <row r="50" s="76" customFormat="true" ht="12.95" hidden="false" customHeight="true" outlineLevel="0" collapsed="false">
      <c r="A50" s="128" t="s">
        <v>149</v>
      </c>
      <c r="B50" s="104" t="s">
        <v>150</v>
      </c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13" t="s">
        <v>119</v>
      </c>
      <c r="O50" s="130" t="n">
        <v>0.6</v>
      </c>
      <c r="P50" s="130"/>
      <c r="Q50" s="85" t="s">
        <v>116</v>
      </c>
      <c r="R50" s="118" t="s">
        <v>120</v>
      </c>
      <c r="S50" s="87" t="n">
        <f aca="false">ROUND(($W$46*O50/100),2)</f>
        <v>0</v>
      </c>
      <c r="T50" s="87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109"/>
      <c r="AK50" s="109"/>
      <c r="AL50" s="109"/>
      <c r="AM50" s="109"/>
      <c r="AMB50" s="1"/>
      <c r="AMC50" s="1"/>
      <c r="AMD50" s="1"/>
      <c r="AME50" s="1"/>
      <c r="AMF50" s="1"/>
      <c r="AMG50" s="1"/>
      <c r="AMH50" s="1"/>
      <c r="AMI50" s="1"/>
      <c r="AMJ50" s="1"/>
    </row>
    <row r="51" s="76" customFormat="true" ht="12.95" hidden="false" customHeight="true" outlineLevel="0" collapsed="false">
      <c r="A51" s="128" t="s">
        <v>151</v>
      </c>
      <c r="B51" s="104" t="s">
        <v>152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13" t="s">
        <v>119</v>
      </c>
      <c r="O51" s="130" t="n">
        <v>0.2</v>
      </c>
      <c r="P51" s="130"/>
      <c r="Q51" s="85" t="s">
        <v>116</v>
      </c>
      <c r="R51" s="118" t="s">
        <v>120</v>
      </c>
      <c r="S51" s="87" t="n">
        <f aca="false">ROUND(($W$46*O51/100),2)</f>
        <v>0</v>
      </c>
      <c r="T51" s="87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109"/>
      <c r="AK51" s="109"/>
      <c r="AL51" s="109"/>
      <c r="AM51" s="109"/>
      <c r="AMB51" s="1"/>
      <c r="AMC51" s="1"/>
      <c r="AMD51" s="1"/>
      <c r="AME51" s="1"/>
      <c r="AMF51" s="1"/>
      <c r="AMG51" s="1"/>
      <c r="AMH51" s="1"/>
      <c r="AMI51" s="1"/>
      <c r="AMJ51" s="1"/>
    </row>
    <row r="52" s="76" customFormat="true" ht="12.95" hidden="false" customHeight="true" outlineLevel="0" collapsed="false">
      <c r="A52" s="128" t="s">
        <v>128</v>
      </c>
      <c r="B52" s="104" t="s">
        <v>153</v>
      </c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13" t="s">
        <v>119</v>
      </c>
      <c r="O52" s="130" t="n">
        <v>8</v>
      </c>
      <c r="P52" s="130"/>
      <c r="Q52" s="85" t="s">
        <v>116</v>
      </c>
      <c r="R52" s="118" t="s">
        <v>120</v>
      </c>
      <c r="S52" s="87" t="n">
        <f aca="false">ROUND(($W$46*O52/100),2)</f>
        <v>0</v>
      </c>
      <c r="T52" s="87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109"/>
      <c r="AK52" s="109"/>
      <c r="AL52" s="109"/>
      <c r="AM52" s="109"/>
      <c r="AMB52" s="1"/>
      <c r="AMC52" s="1"/>
      <c r="AMD52" s="1"/>
      <c r="AME52" s="1"/>
      <c r="AMF52" s="1"/>
      <c r="AMG52" s="1"/>
      <c r="AMH52" s="1"/>
      <c r="AMI52" s="1"/>
      <c r="AMJ52" s="1"/>
    </row>
    <row r="53" s="76" customFormat="true" ht="12.95" hidden="false" customHeight="true" outlineLevel="0" collapsed="false">
      <c r="A53" s="82" t="s">
        <v>154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131" t="s">
        <v>119</v>
      </c>
      <c r="O53" s="132" t="n">
        <f aca="false">SUM(O45:O52)</f>
        <v>34.8</v>
      </c>
      <c r="P53" s="132"/>
      <c r="Q53" s="132" t="s">
        <v>116</v>
      </c>
      <c r="R53" s="133" t="s">
        <v>120</v>
      </c>
      <c r="S53" s="82" t="n">
        <f aca="false">SUM(S45:S52)</f>
        <v>0</v>
      </c>
      <c r="T53" s="82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109"/>
      <c r="AK53" s="109"/>
      <c r="AL53" s="109"/>
      <c r="AM53" s="109"/>
      <c r="AMB53" s="1"/>
      <c r="AMC53" s="1"/>
      <c r="AMD53" s="1"/>
      <c r="AME53" s="1"/>
      <c r="AMF53" s="1"/>
      <c r="AMG53" s="1"/>
      <c r="AMH53" s="1"/>
      <c r="AMI53" s="1"/>
      <c r="AMJ53" s="1"/>
    </row>
    <row r="54" s="76" customFormat="true" ht="12.95" hidden="false" customHeight="true" outlineLevel="0" collapsed="false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109"/>
      <c r="AK54" s="109"/>
      <c r="AL54" s="109"/>
      <c r="AM54" s="109"/>
      <c r="AMB54" s="1"/>
      <c r="AMC54" s="1"/>
      <c r="AMD54" s="1"/>
      <c r="AME54" s="1"/>
      <c r="AMF54" s="1"/>
      <c r="AMG54" s="1"/>
      <c r="AMH54" s="1"/>
      <c r="AMI54" s="1"/>
      <c r="AMJ54" s="1"/>
    </row>
    <row r="55" s="76" customFormat="true" ht="12.95" hidden="false" customHeight="true" outlineLevel="0" collapsed="false">
      <c r="A55" s="147" t="s">
        <v>155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109"/>
      <c r="AK55" s="109"/>
      <c r="AL55" s="109"/>
      <c r="AM55" s="109"/>
      <c r="AMB55" s="1"/>
      <c r="AMC55" s="1"/>
      <c r="AMD55" s="1"/>
      <c r="AME55" s="1"/>
      <c r="AMF55" s="1"/>
      <c r="AMG55" s="1"/>
      <c r="AMH55" s="1"/>
      <c r="AMI55" s="1"/>
      <c r="AMJ55" s="1"/>
    </row>
    <row r="56" s="76" customFormat="true" ht="12.95" hidden="false" customHeight="true" outlineLevel="0" collapsed="false">
      <c r="A56" s="203" t="s">
        <v>156</v>
      </c>
      <c r="B56" s="125" t="s">
        <v>157</v>
      </c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48" t="s">
        <v>117</v>
      </c>
      <c r="T56" s="14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109"/>
      <c r="AK56" s="109"/>
      <c r="AL56" s="109"/>
      <c r="AM56" s="109"/>
      <c r="AMB56" s="1"/>
      <c r="AMC56" s="1"/>
      <c r="AMD56" s="1"/>
      <c r="AME56" s="1"/>
      <c r="AMF56" s="1"/>
      <c r="AMG56" s="1"/>
      <c r="AMH56" s="1"/>
      <c r="AMI56" s="1"/>
      <c r="AMJ56" s="1"/>
    </row>
    <row r="57" s="76" customFormat="true" ht="12.95" hidden="false" customHeight="true" outlineLevel="0" collapsed="false">
      <c r="A57" s="103" t="s">
        <v>88</v>
      </c>
      <c r="B57" s="104" t="s">
        <v>241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206" t="n">
        <v>0</v>
      </c>
      <c r="P57" s="206"/>
      <c r="Q57" s="206"/>
      <c r="R57" s="206"/>
      <c r="S57" s="117" t="n">
        <f aca="false">IF(O57&lt;&gt;0,(O57*44) -(S28*0.06),0)</f>
        <v>0</v>
      </c>
      <c r="T57" s="117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109"/>
      <c r="AK57" s="109"/>
      <c r="AL57" s="109"/>
      <c r="AM57" s="109"/>
      <c r="AMB57" s="1"/>
      <c r="AMC57" s="1"/>
      <c r="AMD57" s="1"/>
      <c r="AME57" s="1"/>
      <c r="AMF57" s="1"/>
      <c r="AMG57" s="1"/>
      <c r="AMH57" s="1"/>
      <c r="AMI57" s="1"/>
      <c r="AMJ57" s="1"/>
    </row>
    <row r="58" s="76" customFormat="true" ht="12.95" hidden="false" customHeight="true" outlineLevel="0" collapsed="false">
      <c r="A58" s="103" t="s">
        <v>90</v>
      </c>
      <c r="B58" s="104" t="s">
        <v>242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206" t="n">
        <v>0</v>
      </c>
      <c r="P58" s="206"/>
      <c r="Q58" s="206"/>
      <c r="R58" s="206"/>
      <c r="S58" s="117" t="n">
        <f aca="false">(O58*22)-0.2*(O58*22)</f>
        <v>0</v>
      </c>
      <c r="T58" s="117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109"/>
      <c r="AK58" s="109"/>
      <c r="AL58" s="109"/>
      <c r="AM58" s="109"/>
      <c r="AMB58" s="1"/>
      <c r="AMC58" s="1"/>
      <c r="AMD58" s="1"/>
      <c r="AME58" s="1"/>
      <c r="AMF58" s="1"/>
      <c r="AMG58" s="1"/>
      <c r="AMH58" s="1"/>
      <c r="AMI58" s="1"/>
      <c r="AMJ58" s="1"/>
    </row>
    <row r="59" s="76" customFormat="true" ht="12.95" hidden="false" customHeight="true" outlineLevel="0" collapsed="false">
      <c r="A59" s="103" t="s">
        <v>94</v>
      </c>
      <c r="B59" s="104" t="s">
        <v>160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50"/>
      <c r="T59" s="150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109"/>
      <c r="AK59" s="109"/>
      <c r="AL59" s="109"/>
      <c r="AM59" s="109"/>
      <c r="AMB59" s="1"/>
      <c r="AMC59" s="1"/>
      <c r="AMD59" s="1"/>
      <c r="AME59" s="1"/>
      <c r="AMF59" s="1"/>
      <c r="AMG59" s="1"/>
      <c r="AMH59" s="1"/>
      <c r="AMI59" s="1"/>
      <c r="AMJ59" s="1"/>
    </row>
    <row r="60" s="76" customFormat="true" ht="12.95" hidden="false" customHeight="true" outlineLevel="0" collapsed="false">
      <c r="A60" s="103" t="s">
        <v>97</v>
      </c>
      <c r="B60" s="104" t="s">
        <v>243</v>
      </c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50"/>
      <c r="T60" s="150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109"/>
      <c r="AK60" s="109"/>
      <c r="AL60" s="109"/>
      <c r="AM60" s="109"/>
      <c r="AMB60" s="1"/>
      <c r="AMC60" s="1"/>
      <c r="AMD60" s="1"/>
      <c r="AME60" s="1"/>
      <c r="AMF60" s="1"/>
      <c r="AMG60" s="1"/>
      <c r="AMH60" s="1"/>
      <c r="AMI60" s="1"/>
      <c r="AMJ60" s="1"/>
    </row>
    <row r="61" s="76" customFormat="true" ht="12.95" hidden="false" customHeight="true" outlineLevel="0" collapsed="false">
      <c r="A61" s="112" t="s">
        <v>162</v>
      </c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91" t="n">
        <f aca="false">SUM(S57:S60)</f>
        <v>0</v>
      </c>
      <c r="T61" s="91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109"/>
      <c r="AK61" s="109"/>
      <c r="AL61" s="109"/>
      <c r="AM61" s="109"/>
      <c r="AMB61" s="1"/>
      <c r="AMC61" s="1"/>
      <c r="AMD61" s="1"/>
      <c r="AME61" s="1"/>
      <c r="AMF61" s="1"/>
      <c r="AMG61" s="1"/>
      <c r="AMH61" s="1"/>
      <c r="AMI61" s="1"/>
      <c r="AMJ61" s="1"/>
    </row>
    <row r="62" s="76" customFormat="true" ht="12.95" hidden="false" customHeight="true" outlineLevel="0" collapsed="false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V62" s="207" t="s">
        <v>163</v>
      </c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109"/>
      <c r="AK62" s="109"/>
      <c r="AL62" s="109"/>
      <c r="AM62" s="109"/>
      <c r="AMB62" s="1"/>
      <c r="AMC62" s="1"/>
      <c r="AMD62" s="1"/>
      <c r="AME62" s="1"/>
      <c r="AMF62" s="1"/>
      <c r="AMG62" s="1"/>
      <c r="AMH62" s="1"/>
      <c r="AMI62" s="1"/>
      <c r="AMJ62" s="1"/>
    </row>
    <row r="63" s="76" customFormat="true" ht="12.95" hidden="false" customHeight="true" outlineLevel="0" collapsed="false">
      <c r="A63" s="152" t="s">
        <v>164</v>
      </c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109"/>
      <c r="AK63" s="109"/>
      <c r="AL63" s="109"/>
      <c r="AM63" s="109"/>
      <c r="AMB63" s="1"/>
      <c r="AMC63" s="1"/>
      <c r="AMD63" s="1"/>
      <c r="AME63" s="1"/>
      <c r="AMF63" s="1"/>
      <c r="AMG63" s="1"/>
      <c r="AMH63" s="1"/>
      <c r="AMI63" s="1"/>
      <c r="AMJ63" s="1"/>
    </row>
    <row r="64" s="76" customFormat="true" ht="12.95" hidden="false" customHeight="true" outlineLevel="0" collapsed="false">
      <c r="A64" s="208" t="n">
        <v>2</v>
      </c>
      <c r="B64" s="209" t="s">
        <v>165</v>
      </c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10" t="s">
        <v>117</v>
      </c>
      <c r="T64" s="210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109"/>
      <c r="AK64" s="109"/>
      <c r="AL64" s="109"/>
      <c r="AM64" s="109"/>
      <c r="AMB64" s="1"/>
      <c r="AMC64" s="1"/>
      <c r="AMD64" s="1"/>
      <c r="AME64" s="1"/>
      <c r="AMF64" s="1"/>
      <c r="AMG64" s="1"/>
      <c r="AMH64" s="1"/>
      <c r="AMI64" s="1"/>
      <c r="AMJ64" s="1"/>
    </row>
    <row r="65" s="76" customFormat="true" ht="12.95" hidden="false" customHeight="true" outlineLevel="0" collapsed="false">
      <c r="A65" s="208" t="s">
        <v>133</v>
      </c>
      <c r="B65" s="211" t="s">
        <v>134</v>
      </c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2" t="n">
        <f aca="false">S41</f>
        <v>0</v>
      </c>
      <c r="T65" s="212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109"/>
      <c r="AK65" s="109"/>
      <c r="AL65" s="109"/>
      <c r="AM65" s="109"/>
      <c r="AMB65" s="1"/>
      <c r="AMC65" s="1"/>
      <c r="AMD65" s="1"/>
      <c r="AME65" s="1"/>
      <c r="AMF65" s="1"/>
      <c r="AMG65" s="1"/>
      <c r="AMH65" s="1"/>
      <c r="AMI65" s="1"/>
      <c r="AMJ65" s="1"/>
    </row>
    <row r="66" s="76" customFormat="true" ht="12.95" hidden="false" customHeight="true" outlineLevel="0" collapsed="false">
      <c r="A66" s="208" t="s">
        <v>139</v>
      </c>
      <c r="B66" s="211" t="s">
        <v>140</v>
      </c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2" t="n">
        <f aca="false">S53</f>
        <v>0</v>
      </c>
      <c r="T66" s="212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109"/>
      <c r="AK66" s="109"/>
      <c r="AL66" s="109"/>
      <c r="AM66" s="109"/>
      <c r="AMB66" s="1"/>
      <c r="AMC66" s="1"/>
      <c r="AMD66" s="1"/>
      <c r="AME66" s="1"/>
      <c r="AMF66" s="1"/>
      <c r="AMG66" s="1"/>
      <c r="AMH66" s="1"/>
      <c r="AMI66" s="1"/>
      <c r="AMJ66" s="1"/>
    </row>
    <row r="67" s="76" customFormat="true" ht="12.95" hidden="false" customHeight="true" outlineLevel="0" collapsed="false">
      <c r="A67" s="208" t="s">
        <v>156</v>
      </c>
      <c r="B67" s="211" t="s">
        <v>157</v>
      </c>
      <c r="C67" s="211"/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2" t="n">
        <f aca="false">S61</f>
        <v>0</v>
      </c>
      <c r="T67" s="212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109"/>
      <c r="AK67" s="109"/>
      <c r="AL67" s="109"/>
      <c r="AM67" s="109"/>
      <c r="AMB67" s="1"/>
      <c r="AMC67" s="1"/>
      <c r="AMD67" s="1"/>
      <c r="AME67" s="1"/>
      <c r="AMF67" s="1"/>
      <c r="AMG67" s="1"/>
      <c r="AMH67" s="1"/>
      <c r="AMI67" s="1"/>
      <c r="AMJ67" s="1"/>
    </row>
    <row r="68" s="76" customFormat="true" ht="12.95" hidden="false" customHeight="true" outlineLevel="0" collapsed="false">
      <c r="A68" s="159" t="s">
        <v>166</v>
      </c>
      <c r="B68" s="159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60" t="n">
        <f aca="false">SUM(S64:S67)</f>
        <v>0</v>
      </c>
      <c r="T68" s="160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109"/>
      <c r="AK68" s="109"/>
      <c r="AL68" s="109"/>
      <c r="AM68" s="109"/>
      <c r="AMB68" s="1"/>
      <c r="AMC68" s="1"/>
      <c r="AMD68" s="1"/>
      <c r="AME68" s="1"/>
      <c r="AMF68" s="1"/>
      <c r="AMG68" s="1"/>
      <c r="AMH68" s="1"/>
      <c r="AMI68" s="1"/>
      <c r="AMJ68" s="1"/>
    </row>
    <row r="69" s="76" customFormat="true" ht="12.95" hidden="false" customHeight="true" outlineLevel="0" collapsed="false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109"/>
      <c r="AK69" s="109"/>
      <c r="AL69" s="109"/>
      <c r="AM69" s="109"/>
      <c r="AMB69" s="1"/>
      <c r="AMC69" s="1"/>
      <c r="AMD69" s="1"/>
      <c r="AME69" s="1"/>
      <c r="AMF69" s="1"/>
      <c r="AMG69" s="1"/>
      <c r="AMH69" s="1"/>
      <c r="AMI69" s="1"/>
      <c r="AMJ69" s="1"/>
    </row>
    <row r="70" s="76" customFormat="true" ht="12.95" hidden="false" customHeight="true" outlineLevel="0" collapsed="false">
      <c r="A70" s="122" t="s">
        <v>167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109"/>
      <c r="AK70" s="109"/>
      <c r="AL70" s="109"/>
      <c r="AM70" s="109"/>
      <c r="AMB70" s="1"/>
      <c r="AMC70" s="1"/>
      <c r="AMD70" s="1"/>
      <c r="AME70" s="1"/>
      <c r="AMF70" s="1"/>
      <c r="AMG70" s="1"/>
      <c r="AMH70" s="1"/>
      <c r="AMI70" s="1"/>
      <c r="AMJ70" s="1"/>
    </row>
    <row r="71" s="76" customFormat="true" ht="12.95" hidden="false" customHeight="true" outlineLevel="0" collapsed="false">
      <c r="A71" s="161" t="n">
        <v>3</v>
      </c>
      <c r="B71" s="127" t="s">
        <v>168</v>
      </c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48" t="s">
        <v>117</v>
      </c>
      <c r="T71" s="14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109"/>
      <c r="AK71" s="109"/>
      <c r="AL71" s="109"/>
      <c r="AM71" s="109"/>
      <c r="AMB71" s="1"/>
      <c r="AMC71" s="1"/>
      <c r="AMD71" s="1"/>
      <c r="AME71" s="1"/>
      <c r="AMF71" s="1"/>
      <c r="AMG71" s="1"/>
      <c r="AMH71" s="1"/>
      <c r="AMI71" s="1"/>
      <c r="AMJ71" s="1"/>
    </row>
    <row r="72" s="76" customFormat="true" ht="12.95" hidden="false" customHeight="true" outlineLevel="0" collapsed="false">
      <c r="A72" s="128" t="s">
        <v>88</v>
      </c>
      <c r="B72" s="104" t="s">
        <v>169</v>
      </c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13" t="s">
        <v>119</v>
      </c>
      <c r="O72" s="217" t="n">
        <f aca="false">(0.2019)*1/12*100</f>
        <v>1.6825</v>
      </c>
      <c r="P72" s="1"/>
      <c r="Q72" s="85" t="s">
        <v>116</v>
      </c>
      <c r="R72" s="118" t="s">
        <v>120</v>
      </c>
      <c r="S72" s="87" t="n">
        <f aca="false">ROUND(($S$34*O72/100),2)</f>
        <v>0</v>
      </c>
      <c r="T72" s="87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109"/>
      <c r="AK72" s="109"/>
      <c r="AL72" s="109"/>
      <c r="AM72" s="109"/>
      <c r="AMB72" s="1"/>
      <c r="AMC72" s="1"/>
      <c r="AMD72" s="1"/>
      <c r="AME72" s="1"/>
      <c r="AMF72" s="1"/>
      <c r="AMG72" s="1"/>
      <c r="AMH72" s="1"/>
      <c r="AMI72" s="1"/>
      <c r="AMJ72" s="1"/>
    </row>
    <row r="73" s="76" customFormat="true" ht="12.95" hidden="false" customHeight="true" outlineLevel="0" collapsed="false">
      <c r="A73" s="128" t="s">
        <v>90</v>
      </c>
      <c r="B73" s="104" t="s">
        <v>170</v>
      </c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13" t="s">
        <v>119</v>
      </c>
      <c r="O73" s="217" t="n">
        <f aca="false">O72*O52/100</f>
        <v>0.1346</v>
      </c>
      <c r="P73" s="1"/>
      <c r="Q73" s="85" t="s">
        <v>116</v>
      </c>
      <c r="R73" s="118" t="s">
        <v>120</v>
      </c>
      <c r="S73" s="87" t="n">
        <f aca="false">ROUND(($S$34*O73/100),2)</f>
        <v>0</v>
      </c>
      <c r="T73" s="87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109"/>
      <c r="AK73" s="109"/>
      <c r="AL73" s="109"/>
      <c r="AM73" s="109"/>
      <c r="AMB73" s="1"/>
      <c r="AMC73" s="1"/>
      <c r="AMD73" s="1"/>
      <c r="AME73" s="1"/>
      <c r="AMF73" s="1"/>
      <c r="AMG73" s="1"/>
      <c r="AMH73" s="1"/>
      <c r="AMI73" s="1"/>
      <c r="AMJ73" s="1"/>
    </row>
    <row r="74" s="76" customFormat="true" ht="12.95" hidden="false" customHeight="true" outlineLevel="0" collapsed="false">
      <c r="A74" s="128" t="s">
        <v>94</v>
      </c>
      <c r="B74" s="79" t="s">
        <v>171</v>
      </c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113" t="s">
        <v>119</v>
      </c>
      <c r="O74" s="221" t="n">
        <f aca="false">((0.0168)*(0.4+0.1)*0.08)*100</f>
        <v>0.0672</v>
      </c>
      <c r="P74" s="1"/>
      <c r="Q74" s="85" t="s">
        <v>116</v>
      </c>
      <c r="R74" s="118" t="s">
        <v>120</v>
      </c>
      <c r="S74" s="87" t="n">
        <f aca="false">ROUND(($S$34*O74/100),2)</f>
        <v>0</v>
      </c>
      <c r="T74" s="87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109"/>
      <c r="AK74" s="109"/>
      <c r="AL74" s="109"/>
      <c r="AM74" s="109"/>
      <c r="AMB74" s="1"/>
      <c r="AMC74" s="1"/>
      <c r="AMD74" s="1"/>
      <c r="AME74" s="1"/>
      <c r="AMF74" s="1"/>
      <c r="AMG74" s="1"/>
      <c r="AMH74" s="1"/>
      <c r="AMI74" s="1"/>
      <c r="AMJ74" s="1"/>
    </row>
    <row r="75" s="76" customFormat="true" ht="12.95" hidden="false" customHeight="true" outlineLevel="0" collapsed="false">
      <c r="A75" s="128" t="s">
        <v>97</v>
      </c>
      <c r="B75" s="104" t="s">
        <v>172</v>
      </c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13" t="s">
        <v>119</v>
      </c>
      <c r="O75" s="217" t="n">
        <f aca="false">((0.2019)*(7/30)/12)*100</f>
        <v>0.392583333333333</v>
      </c>
      <c r="P75" s="1"/>
      <c r="Q75" s="85" t="s">
        <v>116</v>
      </c>
      <c r="R75" s="118" t="s">
        <v>120</v>
      </c>
      <c r="S75" s="87" t="n">
        <f aca="false">ROUND(($S$34*O75/100),2)</f>
        <v>0</v>
      </c>
      <c r="T75" s="87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109"/>
      <c r="AK75" s="109"/>
      <c r="AL75" s="109"/>
      <c r="AM75" s="109"/>
      <c r="AMB75" s="1"/>
      <c r="AMC75" s="1"/>
      <c r="AMD75" s="1"/>
      <c r="AME75" s="1"/>
      <c r="AMF75" s="1"/>
      <c r="AMG75" s="1"/>
      <c r="AMH75" s="1"/>
      <c r="AMI75" s="1"/>
      <c r="AMJ75" s="1"/>
    </row>
    <row r="76" s="76" customFormat="true" ht="12.95" hidden="false" customHeight="true" outlineLevel="0" collapsed="false">
      <c r="A76" s="128" t="s">
        <v>126</v>
      </c>
      <c r="B76" s="79" t="s">
        <v>173</v>
      </c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113" t="s">
        <v>119</v>
      </c>
      <c r="O76" s="217" t="n">
        <f aca="false">O53*O75/100</f>
        <v>0.136619</v>
      </c>
      <c r="P76" s="1"/>
      <c r="Q76" s="85" t="s">
        <v>116</v>
      </c>
      <c r="R76" s="118" t="s">
        <v>120</v>
      </c>
      <c r="S76" s="87" t="n">
        <f aca="false">ROUND(($S$34*O76/100),2)</f>
        <v>0</v>
      </c>
      <c r="T76" s="87"/>
      <c r="U76" s="119" t="s">
        <v>174</v>
      </c>
      <c r="V76" s="119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109"/>
      <c r="AK76" s="109"/>
      <c r="AL76" s="109"/>
      <c r="AM76" s="109"/>
      <c r="AMB76" s="1"/>
      <c r="AMC76" s="1"/>
      <c r="AMD76" s="1"/>
      <c r="AME76" s="1"/>
      <c r="AMF76" s="1"/>
      <c r="AMG76" s="1"/>
      <c r="AMH76" s="1"/>
      <c r="AMI76" s="1"/>
      <c r="AMJ76" s="1"/>
    </row>
    <row r="77" s="76" customFormat="true" ht="12.95" hidden="false" customHeight="true" outlineLevel="0" collapsed="false">
      <c r="A77" s="128" t="s">
        <v>149</v>
      </c>
      <c r="B77" s="104" t="s">
        <v>175</v>
      </c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13" t="s">
        <v>119</v>
      </c>
      <c r="O77" s="217" t="n">
        <f aca="false">O75*O52*(0.4+0.1)/100</f>
        <v>0.0157033333333333</v>
      </c>
      <c r="P77" s="1"/>
      <c r="Q77" s="85" t="s">
        <v>116</v>
      </c>
      <c r="R77" s="118" t="s">
        <v>120</v>
      </c>
      <c r="S77" s="87" t="n">
        <f aca="false">ROUND(($S$34*O77/100),2)</f>
        <v>0</v>
      </c>
      <c r="T77" s="87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109"/>
      <c r="AK77" s="109"/>
      <c r="AL77" s="109"/>
      <c r="AM77" s="109"/>
      <c r="AMB77" s="1"/>
      <c r="AMC77" s="1"/>
      <c r="AMD77" s="1"/>
      <c r="AME77" s="1"/>
      <c r="AMF77" s="1"/>
      <c r="AMG77" s="1"/>
      <c r="AMH77" s="1"/>
      <c r="AMI77" s="1"/>
      <c r="AMJ77" s="1"/>
    </row>
    <row r="78" s="76" customFormat="true" ht="12.95" hidden="false" customHeight="true" outlineLevel="0" collapsed="false">
      <c r="A78" s="82" t="s">
        <v>176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131" t="s">
        <v>119</v>
      </c>
      <c r="O78" s="132" t="n">
        <f aca="false">SUM(O72:O77)</f>
        <v>2.42920566666667</v>
      </c>
      <c r="P78" s="132"/>
      <c r="Q78" s="132" t="s">
        <v>116</v>
      </c>
      <c r="R78" s="164" t="s">
        <v>120</v>
      </c>
      <c r="S78" s="82" t="n">
        <f aca="false">SUM(S72:S77)</f>
        <v>0</v>
      </c>
      <c r="T78" s="82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109"/>
      <c r="AK78" s="109"/>
      <c r="AL78" s="109"/>
      <c r="AM78" s="109"/>
      <c r="AMB78" s="1"/>
      <c r="AMC78" s="1"/>
      <c r="AMD78" s="1"/>
      <c r="AME78" s="1"/>
      <c r="AMF78" s="1"/>
      <c r="AMG78" s="1"/>
      <c r="AMH78" s="1"/>
      <c r="AMI78" s="1"/>
      <c r="AMJ78" s="1"/>
    </row>
    <row r="79" s="76" customFormat="true" ht="12.95" hidden="false" customHeight="true" outlineLevel="0" collapsed="false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109"/>
      <c r="AK79" s="109"/>
      <c r="AL79" s="109"/>
      <c r="AM79" s="109"/>
      <c r="AMB79" s="1"/>
      <c r="AMC79" s="1"/>
      <c r="AMD79" s="1"/>
      <c r="AME79" s="1"/>
      <c r="AMF79" s="1"/>
      <c r="AMG79" s="1"/>
      <c r="AMH79" s="1"/>
      <c r="AMI79" s="1"/>
      <c r="AMJ79" s="1"/>
    </row>
    <row r="80" s="76" customFormat="true" ht="12.95" hidden="false" customHeight="true" outlineLevel="0" collapsed="false">
      <c r="A80" s="122" t="s">
        <v>177</v>
      </c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109"/>
      <c r="AK80" s="109"/>
      <c r="AL80" s="109"/>
      <c r="AM80" s="109"/>
      <c r="AMB80" s="1"/>
      <c r="AMC80" s="1"/>
      <c r="AMD80" s="1"/>
      <c r="AME80" s="1"/>
      <c r="AMF80" s="1"/>
      <c r="AMG80" s="1"/>
      <c r="AMH80" s="1"/>
      <c r="AMI80" s="1"/>
      <c r="AMJ80" s="1"/>
    </row>
    <row r="81" s="76" customFormat="true" ht="12.95" hidden="false" customHeight="true" outlineLevel="0" collapsed="false">
      <c r="A81" s="147" t="s">
        <v>178</v>
      </c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109"/>
      <c r="AK81" s="109"/>
      <c r="AL81" s="109"/>
      <c r="AM81" s="109"/>
      <c r="AMB81" s="1"/>
      <c r="AMC81" s="1"/>
      <c r="AMD81" s="1"/>
      <c r="AME81" s="1"/>
      <c r="AMF81" s="1"/>
      <c r="AMG81" s="1"/>
      <c r="AMH81" s="1"/>
      <c r="AMI81" s="1"/>
      <c r="AMJ81" s="1"/>
    </row>
    <row r="82" s="76" customFormat="true" ht="12.95" hidden="false" customHeight="true" outlineLevel="0" collapsed="false">
      <c r="A82" s="126" t="s">
        <v>179</v>
      </c>
      <c r="B82" s="126" t="s">
        <v>180</v>
      </c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 t="s">
        <v>117</v>
      </c>
      <c r="T82" s="126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109"/>
      <c r="AK82" s="109"/>
      <c r="AL82" s="109"/>
      <c r="AM82" s="109"/>
      <c r="AMB82" s="1"/>
      <c r="AMC82" s="1"/>
      <c r="AMD82" s="1"/>
      <c r="AME82" s="1"/>
      <c r="AMF82" s="1"/>
      <c r="AMG82" s="1"/>
      <c r="AMH82" s="1"/>
      <c r="AMI82" s="1"/>
      <c r="AMJ82" s="1"/>
    </row>
    <row r="83" s="76" customFormat="true" ht="12.95" hidden="false" customHeight="true" outlineLevel="0" collapsed="false">
      <c r="A83" s="128" t="s">
        <v>88</v>
      </c>
      <c r="B83" s="104" t="s">
        <v>181</v>
      </c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13" t="s">
        <v>119</v>
      </c>
      <c r="O83" s="130" t="n">
        <f aca="false">1/12*100</f>
        <v>8.33333333333333</v>
      </c>
      <c r="P83" s="130"/>
      <c r="Q83" s="85" t="s">
        <v>116</v>
      </c>
      <c r="R83" s="118" t="s">
        <v>120</v>
      </c>
      <c r="S83" s="87" t="n">
        <f aca="false">ROUND((S$34*O83/100),2)</f>
        <v>0</v>
      </c>
      <c r="T83" s="87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109"/>
      <c r="AK83" s="109"/>
      <c r="AL83" s="109"/>
      <c r="AM83" s="109"/>
      <c r="AMB83" s="1"/>
      <c r="AMC83" s="1"/>
      <c r="AMD83" s="1"/>
      <c r="AME83" s="1"/>
      <c r="AMF83" s="1"/>
      <c r="AMG83" s="1"/>
      <c r="AMH83" s="1"/>
      <c r="AMI83" s="1"/>
      <c r="AMJ83" s="1"/>
    </row>
    <row r="84" s="76" customFormat="true" ht="12.95" hidden="false" customHeight="true" outlineLevel="0" collapsed="false">
      <c r="A84" s="128" t="s">
        <v>90</v>
      </c>
      <c r="B84" s="104" t="s">
        <v>182</v>
      </c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13" t="s">
        <v>119</v>
      </c>
      <c r="O84" s="130" t="n">
        <f aca="false">8/30/12*100</f>
        <v>2.22222222222222</v>
      </c>
      <c r="P84" s="130"/>
      <c r="Q84" s="85" t="s">
        <v>116</v>
      </c>
      <c r="R84" s="118" t="s">
        <v>120</v>
      </c>
      <c r="S84" s="87" t="n">
        <f aca="false">ROUND((S$34*O84/100),2)</f>
        <v>0</v>
      </c>
      <c r="T84" s="87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109"/>
      <c r="AK84" s="109"/>
      <c r="AL84" s="109"/>
      <c r="AM84" s="109"/>
      <c r="AMB84" s="1"/>
      <c r="AMC84" s="1"/>
      <c r="AMD84" s="1"/>
      <c r="AME84" s="1"/>
      <c r="AMF84" s="1"/>
      <c r="AMG84" s="1"/>
      <c r="AMH84" s="1"/>
      <c r="AMI84" s="1"/>
      <c r="AMJ84" s="1"/>
    </row>
    <row r="85" s="76" customFormat="true" ht="12.95" hidden="false" customHeight="true" outlineLevel="0" collapsed="false">
      <c r="A85" s="128" t="s">
        <v>94</v>
      </c>
      <c r="B85" s="79" t="s">
        <v>183</v>
      </c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113" t="s">
        <v>119</v>
      </c>
      <c r="O85" s="130" t="n">
        <f aca="false">20/30/12*0.015*100</f>
        <v>0.0833333333333333</v>
      </c>
      <c r="P85" s="130"/>
      <c r="Q85" s="85" t="s">
        <v>116</v>
      </c>
      <c r="R85" s="118" t="s">
        <v>120</v>
      </c>
      <c r="S85" s="87" t="n">
        <f aca="false">ROUND((S$34*O85/100),2)</f>
        <v>0</v>
      </c>
      <c r="T85" s="87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109"/>
      <c r="AK85" s="109"/>
      <c r="AL85" s="109"/>
      <c r="AM85" s="109"/>
      <c r="AMB85" s="1"/>
      <c r="AMC85" s="1"/>
      <c r="AMD85" s="1"/>
      <c r="AME85" s="1"/>
      <c r="AMF85" s="1"/>
      <c r="AMG85" s="1"/>
      <c r="AMH85" s="1"/>
      <c r="AMI85" s="1"/>
      <c r="AMJ85" s="1"/>
    </row>
    <row r="86" s="76" customFormat="true" ht="12.95" hidden="false" customHeight="true" outlineLevel="0" collapsed="false">
      <c r="A86" s="128" t="s">
        <v>97</v>
      </c>
      <c r="B86" s="104" t="s">
        <v>184</v>
      </c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13" t="s">
        <v>119</v>
      </c>
      <c r="O86" s="130" t="n">
        <f aca="false">(15/30)/12*0.0086*100</f>
        <v>0.0358333333333333</v>
      </c>
      <c r="P86" s="130"/>
      <c r="Q86" s="85" t="s">
        <v>116</v>
      </c>
      <c r="R86" s="118" t="s">
        <v>120</v>
      </c>
      <c r="S86" s="87" t="n">
        <f aca="false">ROUND((S$34*O86/100),2)</f>
        <v>0</v>
      </c>
      <c r="T86" s="87"/>
      <c r="U86" s="119" t="s">
        <v>174</v>
      </c>
      <c r="V86" s="119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109"/>
      <c r="AK86" s="109"/>
      <c r="AL86" s="109"/>
      <c r="AM86" s="109"/>
      <c r="AMB86" s="1"/>
      <c r="AMC86" s="1"/>
      <c r="AMD86" s="1"/>
      <c r="AME86" s="1"/>
      <c r="AMF86" s="1"/>
      <c r="AMG86" s="1"/>
      <c r="AMH86" s="1"/>
      <c r="AMI86" s="1"/>
      <c r="AMJ86" s="1"/>
    </row>
    <row r="87" s="76" customFormat="true" ht="12.95" hidden="false" customHeight="true" outlineLevel="0" collapsed="false">
      <c r="A87" s="128" t="s">
        <v>126</v>
      </c>
      <c r="B87" s="104" t="s">
        <v>185</v>
      </c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13" t="s">
        <v>119</v>
      </c>
      <c r="O87" s="130" t="n">
        <f aca="false">(6/12)*0.368*0.622*0.812*((1.86/31)/12)*100</f>
        <v>0.046465888</v>
      </c>
      <c r="P87" s="130"/>
      <c r="Q87" s="85" t="s">
        <v>116</v>
      </c>
      <c r="R87" s="118" t="s">
        <v>120</v>
      </c>
      <c r="S87" s="87" t="n">
        <f aca="false">ROUND((S$34*O87/100),2)</f>
        <v>0</v>
      </c>
      <c r="T87" s="87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109"/>
      <c r="AK87" s="109"/>
      <c r="AL87" s="109"/>
      <c r="AM87" s="109"/>
      <c r="AMB87" s="1"/>
      <c r="AMC87" s="1"/>
      <c r="AMD87" s="1"/>
      <c r="AME87" s="1"/>
      <c r="AMF87" s="1"/>
      <c r="AMG87" s="1"/>
      <c r="AMH87" s="1"/>
      <c r="AMI87" s="1"/>
      <c r="AMJ87" s="1"/>
    </row>
    <row r="88" s="76" customFormat="true" ht="12.95" hidden="false" customHeight="true" outlineLevel="0" collapsed="false">
      <c r="A88" s="128" t="s">
        <v>149</v>
      </c>
      <c r="B88" s="104" t="s">
        <v>186</v>
      </c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13" t="s">
        <v>119</v>
      </c>
      <c r="O88" s="130"/>
      <c r="P88" s="130"/>
      <c r="Q88" s="85" t="s">
        <v>116</v>
      </c>
      <c r="R88" s="118" t="s">
        <v>120</v>
      </c>
      <c r="S88" s="87" t="n">
        <f aca="false">ROUND((S$34*O88/100),2)</f>
        <v>0</v>
      </c>
      <c r="T88" s="87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109"/>
      <c r="AK88" s="109"/>
      <c r="AL88" s="109"/>
      <c r="AM88" s="109"/>
      <c r="AMB88" s="1"/>
      <c r="AMC88" s="1"/>
      <c r="AMD88" s="1"/>
      <c r="AME88" s="1"/>
      <c r="AMF88" s="1"/>
      <c r="AMG88" s="1"/>
      <c r="AMH88" s="1"/>
      <c r="AMI88" s="1"/>
      <c r="AMJ88" s="1"/>
    </row>
    <row r="89" s="76" customFormat="true" ht="12.95" hidden="false" customHeight="true" outlineLevel="0" collapsed="false">
      <c r="A89" s="82" t="s">
        <v>187</v>
      </c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131" t="s">
        <v>119</v>
      </c>
      <c r="O89" s="132" t="n">
        <f aca="false">SUM(O83:O88)</f>
        <v>10.7211881102222</v>
      </c>
      <c r="P89" s="132"/>
      <c r="Q89" s="132" t="s">
        <v>116</v>
      </c>
      <c r="R89" s="164" t="s">
        <v>120</v>
      </c>
      <c r="S89" s="82" t="n">
        <f aca="false">SUM(S83:S88)</f>
        <v>0</v>
      </c>
      <c r="T89" s="82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109"/>
      <c r="AK89" s="109"/>
      <c r="AL89" s="109"/>
      <c r="AM89" s="109"/>
      <c r="AMB89" s="1"/>
      <c r="AMC89" s="1"/>
      <c r="AMD89" s="1"/>
      <c r="AME89" s="1"/>
      <c r="AMF89" s="1"/>
      <c r="AMG89" s="1"/>
      <c r="AMH89" s="1"/>
      <c r="AMI89" s="1"/>
      <c r="AMJ89" s="1"/>
    </row>
    <row r="90" s="76" customFormat="true" ht="12.95" hidden="false" customHeight="true" outlineLevel="0" collapsed="false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109"/>
      <c r="AK90" s="109"/>
      <c r="AL90" s="109"/>
      <c r="AM90" s="109"/>
      <c r="AMB90" s="1"/>
      <c r="AMC90" s="1"/>
      <c r="AMD90" s="1"/>
      <c r="AME90" s="1"/>
      <c r="AMF90" s="1"/>
      <c r="AMG90" s="1"/>
      <c r="AMH90" s="1"/>
      <c r="AMI90" s="1"/>
      <c r="AMJ90" s="1"/>
    </row>
    <row r="91" s="76" customFormat="true" ht="12.95" hidden="false" customHeight="true" outlineLevel="0" collapsed="false">
      <c r="A91" s="147" t="s">
        <v>188</v>
      </c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109"/>
      <c r="AK91" s="109"/>
      <c r="AL91" s="109"/>
      <c r="AM91" s="109"/>
      <c r="AMB91" s="1"/>
      <c r="AMC91" s="1"/>
      <c r="AMD91" s="1"/>
      <c r="AME91" s="1"/>
      <c r="AMF91" s="1"/>
      <c r="AMG91" s="1"/>
      <c r="AMH91" s="1"/>
      <c r="AMI91" s="1"/>
      <c r="AMJ91" s="1"/>
    </row>
    <row r="92" s="76" customFormat="true" ht="12.95" hidden="false" customHeight="true" outlineLevel="0" collapsed="false">
      <c r="A92" s="126" t="s">
        <v>189</v>
      </c>
      <c r="B92" s="126" t="s">
        <v>190</v>
      </c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 t="s">
        <v>117</v>
      </c>
      <c r="T92" s="126"/>
      <c r="V92" s="119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109"/>
      <c r="AK92" s="109"/>
      <c r="AL92" s="109"/>
      <c r="AM92" s="109"/>
      <c r="AMB92" s="1"/>
      <c r="AMC92" s="1"/>
      <c r="AMD92" s="1"/>
      <c r="AME92" s="1"/>
      <c r="AMF92" s="1"/>
      <c r="AMG92" s="1"/>
      <c r="AMH92" s="1"/>
      <c r="AMI92" s="1"/>
      <c r="AMJ92" s="1"/>
    </row>
    <row r="93" s="76" customFormat="true" ht="12.95" hidden="false" customHeight="true" outlineLevel="0" collapsed="false">
      <c r="A93" s="128" t="s">
        <v>88</v>
      </c>
      <c r="B93" s="104" t="s">
        <v>191</v>
      </c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13" t="s">
        <v>119</v>
      </c>
      <c r="O93" s="130" t="n">
        <v>0</v>
      </c>
      <c r="P93" s="130"/>
      <c r="Q93" s="85" t="s">
        <v>116</v>
      </c>
      <c r="R93" s="118" t="s">
        <v>120</v>
      </c>
      <c r="S93" s="166" t="n">
        <f aca="false">(((S28+S29)/220)*15.22+((((S28+S29)/220)*15.22)*O93))*W93</f>
        <v>0</v>
      </c>
      <c r="T93" s="166"/>
      <c r="U93" s="167"/>
      <c r="V93" s="167"/>
      <c r="W93" s="83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109"/>
      <c r="AK93" s="109"/>
      <c r="AL93" s="109"/>
      <c r="AM93" s="109"/>
      <c r="AMB93" s="1"/>
      <c r="AMC93" s="1"/>
      <c r="AMD93" s="1"/>
      <c r="AME93" s="1"/>
      <c r="AMF93" s="1"/>
      <c r="AMG93" s="1"/>
      <c r="AMH93" s="1"/>
      <c r="AMI93" s="1"/>
      <c r="AMJ93" s="1"/>
    </row>
    <row r="94" s="76" customFormat="true" ht="12.95" hidden="false" customHeight="true" outlineLevel="0" collapsed="false">
      <c r="A94" s="82" t="s">
        <v>192</v>
      </c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131" t="s">
        <v>119</v>
      </c>
      <c r="O94" s="132" t="n">
        <f aca="false">SUM(O93:O93)</f>
        <v>0</v>
      </c>
      <c r="P94" s="132"/>
      <c r="Q94" s="132" t="s">
        <v>116</v>
      </c>
      <c r="R94" s="164" t="s">
        <v>120</v>
      </c>
      <c r="S94" s="168" t="n">
        <f aca="false">S93</f>
        <v>0</v>
      </c>
      <c r="T94" s="168"/>
      <c r="U94" s="167"/>
      <c r="V94" s="167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109"/>
      <c r="AK94" s="109"/>
      <c r="AL94" s="109"/>
      <c r="AM94" s="109"/>
      <c r="AMB94" s="1"/>
      <c r="AMC94" s="1"/>
      <c r="AMD94" s="1"/>
      <c r="AME94" s="1"/>
      <c r="AMF94" s="1"/>
      <c r="AMG94" s="1"/>
      <c r="AMH94" s="1"/>
      <c r="AMI94" s="1"/>
      <c r="AMJ94" s="1"/>
    </row>
    <row r="95" s="76" customFormat="true" ht="12.95" hidden="false" customHeight="true" outlineLevel="0" collapsed="false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215"/>
      <c r="V95" s="215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109"/>
      <c r="AK95" s="109"/>
      <c r="AL95" s="109"/>
      <c r="AM95" s="109"/>
      <c r="AMB95" s="1"/>
      <c r="AMC95" s="1"/>
      <c r="AMD95" s="1"/>
      <c r="AME95" s="1"/>
      <c r="AMF95" s="1"/>
      <c r="AMG95" s="1"/>
      <c r="AMH95" s="1"/>
      <c r="AMI95" s="1"/>
      <c r="AMJ95" s="1"/>
    </row>
    <row r="96" s="76" customFormat="true" ht="12.95" hidden="false" customHeight="true" outlineLevel="0" collapsed="false">
      <c r="A96" s="152" t="s">
        <v>193</v>
      </c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109"/>
      <c r="AK96" s="109"/>
      <c r="AL96" s="109"/>
      <c r="AM96" s="109"/>
      <c r="AMB96" s="1"/>
      <c r="AMC96" s="1"/>
      <c r="AMD96" s="1"/>
      <c r="AME96" s="1"/>
      <c r="AMF96" s="1"/>
      <c r="AMG96" s="1"/>
      <c r="AMH96" s="1"/>
      <c r="AMI96" s="1"/>
      <c r="AMJ96" s="1"/>
    </row>
    <row r="97" s="76" customFormat="true" ht="12.95" hidden="false" customHeight="true" outlineLevel="0" collapsed="false">
      <c r="A97" s="208" t="n">
        <v>2</v>
      </c>
      <c r="B97" s="209" t="s">
        <v>165</v>
      </c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09"/>
      <c r="Q97" s="209"/>
      <c r="R97" s="209"/>
      <c r="S97" s="210" t="s">
        <v>117</v>
      </c>
      <c r="T97" s="210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109"/>
      <c r="AK97" s="109"/>
      <c r="AL97" s="109"/>
      <c r="AM97" s="109"/>
      <c r="AMB97" s="1"/>
      <c r="AMC97" s="1"/>
      <c r="AMD97" s="1"/>
      <c r="AME97" s="1"/>
      <c r="AMF97" s="1"/>
      <c r="AMG97" s="1"/>
      <c r="AMH97" s="1"/>
      <c r="AMI97" s="1"/>
      <c r="AMJ97" s="1"/>
    </row>
    <row r="98" s="76" customFormat="true" ht="12.95" hidden="false" customHeight="true" outlineLevel="0" collapsed="false">
      <c r="A98" s="208" t="s">
        <v>179</v>
      </c>
      <c r="B98" s="211" t="s">
        <v>194</v>
      </c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2" t="n">
        <f aca="false">S89</f>
        <v>0</v>
      </c>
      <c r="T98" s="212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109"/>
      <c r="AK98" s="109"/>
      <c r="AL98" s="109"/>
      <c r="AM98" s="109"/>
      <c r="AMB98" s="1"/>
      <c r="AMC98" s="1"/>
      <c r="AMD98" s="1"/>
      <c r="AME98" s="1"/>
      <c r="AMF98" s="1"/>
      <c r="AMG98" s="1"/>
      <c r="AMH98" s="1"/>
      <c r="AMI98" s="1"/>
      <c r="AMJ98" s="1"/>
    </row>
    <row r="99" s="76" customFormat="true" ht="12.95" hidden="false" customHeight="true" outlineLevel="0" collapsed="false">
      <c r="A99" s="208" t="s">
        <v>189</v>
      </c>
      <c r="B99" s="211" t="s">
        <v>195</v>
      </c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2" t="n">
        <f aca="false">S94</f>
        <v>0</v>
      </c>
      <c r="T99" s="212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109"/>
      <c r="AK99" s="109"/>
      <c r="AL99" s="109"/>
      <c r="AM99" s="109"/>
      <c r="AMB99" s="1"/>
      <c r="AMC99" s="1"/>
      <c r="AMD99" s="1"/>
      <c r="AME99" s="1"/>
      <c r="AMF99" s="1"/>
      <c r="AMG99" s="1"/>
      <c r="AMH99" s="1"/>
      <c r="AMI99" s="1"/>
      <c r="AMJ99" s="1"/>
    </row>
    <row r="100" s="76" customFormat="true" ht="12.95" hidden="false" customHeight="true" outlineLevel="0" collapsed="false">
      <c r="A100" s="159" t="s">
        <v>196</v>
      </c>
      <c r="B100" s="159"/>
      <c r="C100" s="159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60" t="n">
        <f aca="false">SUM(S97:S99)</f>
        <v>0</v>
      </c>
      <c r="T100" s="160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109"/>
      <c r="AK100" s="109"/>
      <c r="AL100" s="109"/>
      <c r="AM100" s="109"/>
      <c r="AMB100" s="1"/>
      <c r="AMC100" s="1"/>
      <c r="AMD100" s="1"/>
      <c r="AME100" s="1"/>
      <c r="AMF100" s="1"/>
      <c r="AMG100" s="1"/>
      <c r="AMH100" s="1"/>
      <c r="AMI100" s="1"/>
      <c r="AMJ100" s="1"/>
    </row>
    <row r="101" s="76" customFormat="true" ht="12.95" hidden="false" customHeight="true" outlineLevel="0" collapsed="false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109"/>
      <c r="AK101" s="109"/>
      <c r="AL101" s="109"/>
      <c r="AM101" s="109"/>
      <c r="AMB101" s="1"/>
      <c r="AMC101" s="1"/>
      <c r="AMD101" s="1"/>
      <c r="AME101" s="1"/>
      <c r="AMF101" s="1"/>
      <c r="AMG101" s="1"/>
      <c r="AMH101" s="1"/>
      <c r="AMI101" s="1"/>
      <c r="AMJ101" s="1"/>
    </row>
    <row r="102" s="76" customFormat="true" ht="12.95" hidden="false" customHeight="true" outlineLevel="0" collapsed="false">
      <c r="A102" s="170" t="s">
        <v>197</v>
      </c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109"/>
      <c r="AK102" s="109"/>
      <c r="AL102" s="109"/>
      <c r="AM102" s="109"/>
      <c r="AMB102" s="1"/>
      <c r="AMC102" s="1"/>
      <c r="AMD102" s="1"/>
      <c r="AME102" s="1"/>
      <c r="AMF102" s="1"/>
      <c r="AMG102" s="1"/>
      <c r="AMH102" s="1"/>
      <c r="AMI102" s="1"/>
      <c r="AMJ102" s="1"/>
    </row>
    <row r="103" s="76" customFormat="true" ht="12.95" hidden="false" customHeight="true" outlineLevel="0" collapsed="false">
      <c r="A103" s="161" t="n">
        <v>5</v>
      </c>
      <c r="B103" s="125" t="s">
        <v>198</v>
      </c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48" t="s">
        <v>117</v>
      </c>
      <c r="T103" s="14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109"/>
      <c r="AK103" s="109"/>
      <c r="AL103" s="109"/>
      <c r="AM103" s="109"/>
      <c r="AMB103" s="1"/>
      <c r="AMC103" s="1"/>
      <c r="AMD103" s="1"/>
      <c r="AME103" s="1"/>
      <c r="AMF103" s="1"/>
      <c r="AMG103" s="1"/>
      <c r="AMH103" s="1"/>
      <c r="AMI103" s="1"/>
      <c r="AMJ103" s="1"/>
    </row>
    <row r="104" s="76" customFormat="true" ht="14.65" hidden="false" customHeight="false" outlineLevel="0" collapsed="false">
      <c r="A104" s="161" t="s">
        <v>88</v>
      </c>
      <c r="B104" s="104" t="s">
        <v>199</v>
      </c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50" t="n">
        <f aca="false">'UNIFORME E MATERIAL'!F14</f>
        <v>0</v>
      </c>
      <c r="T104" s="150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109"/>
      <c r="AK104" s="109"/>
      <c r="AL104" s="109"/>
      <c r="AM104" s="109"/>
      <c r="AMB104" s="1"/>
      <c r="AMC104" s="1"/>
      <c r="AMD104" s="1"/>
      <c r="AME104" s="1"/>
      <c r="AMF104" s="1"/>
      <c r="AMG104" s="1"/>
      <c r="AMH104" s="1"/>
      <c r="AMI104" s="1"/>
      <c r="AMJ104" s="1"/>
    </row>
    <row r="105" s="76" customFormat="true" ht="14.65" hidden="false" customHeight="false" outlineLevel="0" collapsed="false">
      <c r="A105" s="127" t="s">
        <v>90</v>
      </c>
      <c r="B105" s="104" t="s">
        <v>200</v>
      </c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71" t="n">
        <f aca="false">'UNIFORME E MATERIAL'!F20</f>
        <v>0</v>
      </c>
      <c r="T105" s="171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109"/>
      <c r="AK105" s="109"/>
      <c r="AL105" s="109"/>
      <c r="AM105" s="109"/>
      <c r="AMB105" s="1"/>
      <c r="AMC105" s="1"/>
      <c r="AMD105" s="1"/>
      <c r="AME105" s="1"/>
      <c r="AMF105" s="1"/>
      <c r="AMG105" s="1"/>
      <c r="AMH105" s="1"/>
      <c r="AMI105" s="1"/>
      <c r="AMJ105" s="1"/>
    </row>
    <row r="106" s="76" customFormat="true" ht="14.65" hidden="false" customHeight="false" outlineLevel="0" collapsed="false">
      <c r="A106" s="216" t="s">
        <v>94</v>
      </c>
      <c r="B106" s="173" t="s">
        <v>201</v>
      </c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4"/>
      <c r="T106" s="174"/>
      <c r="V106" s="119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109"/>
      <c r="AK106" s="109"/>
      <c r="AL106" s="109"/>
      <c r="AM106" s="109"/>
      <c r="AMB106" s="1"/>
      <c r="AMC106" s="1"/>
      <c r="AMD106" s="1"/>
      <c r="AME106" s="1"/>
      <c r="AMF106" s="1"/>
      <c r="AMG106" s="1"/>
      <c r="AMH106" s="1"/>
      <c r="AMI106" s="1"/>
      <c r="AMJ106" s="1"/>
    </row>
    <row r="107" s="76" customFormat="true" ht="14.65" hidden="false" customHeight="false" outlineLevel="0" collapsed="false">
      <c r="A107" s="216" t="s">
        <v>97</v>
      </c>
      <c r="B107" s="173" t="s">
        <v>202</v>
      </c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4" t="n">
        <f aca="false">EQUIPAMENTOS!G27</f>
        <v>0</v>
      </c>
      <c r="T107" s="174"/>
      <c r="V107" s="1"/>
      <c r="W107" s="217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109"/>
      <c r="AK107" s="109"/>
      <c r="AL107" s="109"/>
      <c r="AM107" s="109"/>
      <c r="AMB107" s="1"/>
      <c r="AMC107" s="1"/>
      <c r="AMD107" s="1"/>
      <c r="AME107" s="1"/>
      <c r="AMF107" s="1"/>
      <c r="AMG107" s="1"/>
      <c r="AMH107" s="1"/>
      <c r="AMI107" s="1"/>
      <c r="AMJ107" s="1"/>
    </row>
    <row r="108" s="76" customFormat="true" ht="14.65" hidden="false" customHeight="false" outlineLevel="0" collapsed="false">
      <c r="A108" s="218"/>
      <c r="B108" s="219" t="s">
        <v>203</v>
      </c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20" t="n">
        <f aca="false">SUM(S104:S107)</f>
        <v>0</v>
      </c>
      <c r="T108" s="220"/>
      <c r="V108" s="78"/>
      <c r="W108" s="1"/>
      <c r="X108" s="78"/>
      <c r="Y108" s="78"/>
      <c r="Z108" s="78"/>
      <c r="AA108" s="1"/>
      <c r="AB108" s="78"/>
      <c r="AC108" s="78"/>
      <c r="AD108" s="78"/>
      <c r="AE108" s="78"/>
      <c r="AF108" s="78"/>
      <c r="AG108" s="78"/>
      <c r="AH108" s="78"/>
      <c r="AI108" s="78"/>
      <c r="AJ108" s="109"/>
      <c r="AK108" s="109"/>
      <c r="AL108" s="109"/>
      <c r="AM108" s="109"/>
      <c r="AMB108" s="1"/>
      <c r="AMC108" s="1"/>
      <c r="AMD108" s="1"/>
      <c r="AME108" s="1"/>
      <c r="AMF108" s="1"/>
      <c r="AMG108" s="1"/>
      <c r="AMH108" s="1"/>
      <c r="AMI108" s="1"/>
      <c r="AMJ108" s="1"/>
    </row>
    <row r="109" s="76" customFormat="true" ht="14.65" hidden="false" customHeight="false" outlineLevel="0" collapsed="false">
      <c r="A109" s="179"/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109"/>
      <c r="AK109" s="109"/>
      <c r="AL109" s="109"/>
      <c r="AM109" s="109"/>
      <c r="AMB109" s="1"/>
      <c r="AMC109" s="1"/>
      <c r="AMD109" s="1"/>
      <c r="AME109" s="1"/>
      <c r="AMF109" s="1"/>
      <c r="AMG109" s="1"/>
      <c r="AMH109" s="1"/>
      <c r="AMI109" s="1"/>
      <c r="AMJ109" s="1"/>
    </row>
    <row r="110" s="76" customFormat="true" ht="14.65" hidden="false" customHeight="true" outlineLevel="0" collapsed="false">
      <c r="A110" s="180" t="s">
        <v>204</v>
      </c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  <c r="R110" s="180"/>
      <c r="S110" s="180"/>
      <c r="T110" s="180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109"/>
      <c r="AK110" s="109"/>
      <c r="AL110" s="109"/>
      <c r="AM110" s="109"/>
      <c r="AMB110" s="1"/>
      <c r="AMC110" s="1"/>
      <c r="AMD110" s="1"/>
      <c r="AME110" s="1"/>
      <c r="AMF110" s="1"/>
      <c r="AMG110" s="1"/>
      <c r="AMH110" s="1"/>
      <c r="AMI110" s="1"/>
      <c r="AMJ110" s="1"/>
    </row>
    <row r="111" s="76" customFormat="true" ht="12.95" hidden="false" customHeight="true" outlineLevel="0" collapsed="false">
      <c r="A111" s="181" t="n">
        <v>6</v>
      </c>
      <c r="B111" s="182" t="s">
        <v>205</v>
      </c>
      <c r="C111" s="182"/>
      <c r="D111" s="182"/>
      <c r="E111" s="182"/>
      <c r="F111" s="182"/>
      <c r="G111" s="182"/>
      <c r="H111" s="182"/>
      <c r="I111" s="182"/>
      <c r="J111" s="182"/>
      <c r="K111" s="182"/>
      <c r="L111" s="183" t="s">
        <v>141</v>
      </c>
      <c r="M111" s="183"/>
      <c r="N111" s="183"/>
      <c r="O111" s="183" t="s">
        <v>206</v>
      </c>
      <c r="P111" s="183"/>
      <c r="Q111" s="183"/>
      <c r="R111" s="183"/>
      <c r="S111" s="183"/>
      <c r="T111" s="183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MB111" s="1"/>
      <c r="AMC111" s="1"/>
      <c r="AMD111" s="1"/>
      <c r="AME111" s="1"/>
      <c r="AMF111" s="1"/>
      <c r="AMG111" s="1"/>
      <c r="AMH111" s="1"/>
      <c r="AMI111" s="1"/>
      <c r="AMJ111" s="1"/>
    </row>
    <row r="112" s="76" customFormat="true" ht="25.5" hidden="false" customHeight="true" outlineLevel="0" collapsed="false">
      <c r="A112" s="128" t="s">
        <v>88</v>
      </c>
      <c r="B112" s="184" t="s">
        <v>207</v>
      </c>
      <c r="C112" s="184"/>
      <c r="D112" s="184"/>
      <c r="E112" s="184"/>
      <c r="F112" s="184"/>
      <c r="G112" s="184"/>
      <c r="H112" s="184"/>
      <c r="I112" s="184"/>
      <c r="J112" s="184"/>
      <c r="K112" s="184"/>
      <c r="L112" s="185" t="n">
        <v>0</v>
      </c>
      <c r="M112" s="185"/>
      <c r="N112" s="185"/>
      <c r="O112" s="82" t="n">
        <f aca="false">O129*L112/100</f>
        <v>0</v>
      </c>
      <c r="P112" s="82"/>
      <c r="Q112" s="82"/>
      <c r="R112" s="82"/>
      <c r="S112" s="82"/>
      <c r="T112" s="82"/>
      <c r="U112" s="119" t="s">
        <v>174</v>
      </c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MB112" s="1"/>
      <c r="AMC112" s="1"/>
      <c r="AMD112" s="1"/>
      <c r="AME112" s="1"/>
      <c r="AMF112" s="1"/>
      <c r="AMG112" s="1"/>
      <c r="AMH112" s="1"/>
      <c r="AMI112" s="1"/>
      <c r="AMJ112" s="1"/>
    </row>
    <row r="113" s="76" customFormat="true" ht="25.5" hidden="false" customHeight="true" outlineLevel="0" collapsed="false">
      <c r="A113" s="128" t="s">
        <v>90</v>
      </c>
      <c r="B113" s="186" t="s">
        <v>208</v>
      </c>
      <c r="C113" s="186"/>
      <c r="D113" s="186"/>
      <c r="E113" s="186"/>
      <c r="F113" s="186"/>
      <c r="G113" s="186"/>
      <c r="H113" s="186"/>
      <c r="I113" s="186"/>
      <c r="J113" s="186"/>
      <c r="K113" s="186"/>
      <c r="L113" s="185" t="n">
        <v>0</v>
      </c>
      <c r="M113" s="185"/>
      <c r="N113" s="185"/>
      <c r="O113" s="82" t="n">
        <f aca="false">(O129+O112)*L113/100</f>
        <v>0</v>
      </c>
      <c r="P113" s="82"/>
      <c r="Q113" s="82"/>
      <c r="R113" s="82"/>
      <c r="S113" s="82"/>
      <c r="T113" s="82"/>
      <c r="U113" s="119" t="s">
        <v>174</v>
      </c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MB113" s="1"/>
      <c r="AMC113" s="1"/>
      <c r="AMD113" s="1"/>
      <c r="AME113" s="1"/>
      <c r="AMF113" s="1"/>
      <c r="AMG113" s="1"/>
      <c r="AMH113" s="1"/>
      <c r="AMI113" s="1"/>
      <c r="AMJ113" s="1"/>
    </row>
    <row r="114" s="76" customFormat="true" ht="13.5" hidden="false" customHeight="true" outlineLevel="0" collapsed="false">
      <c r="A114" s="128" t="s">
        <v>94</v>
      </c>
      <c r="B114" s="104" t="s">
        <v>209</v>
      </c>
      <c r="C114" s="104"/>
      <c r="D114" s="104"/>
      <c r="E114" s="104"/>
      <c r="F114" s="104"/>
      <c r="G114" s="104"/>
      <c r="H114" s="104"/>
      <c r="I114" s="104"/>
      <c r="J114" s="104"/>
      <c r="K114" s="104"/>
      <c r="L114" s="82" t="n">
        <f aca="false">L115+L118</f>
        <v>8.65</v>
      </c>
      <c r="M114" s="82"/>
      <c r="N114" s="82"/>
      <c r="O114" s="82" t="n">
        <f aca="false">O115+O118</f>
        <v>0</v>
      </c>
      <c r="P114" s="82"/>
      <c r="Q114" s="82"/>
      <c r="R114" s="82"/>
      <c r="S114" s="82"/>
      <c r="T114" s="82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MB114" s="1"/>
      <c r="AMC114" s="1"/>
      <c r="AMD114" s="1"/>
      <c r="AME114" s="1"/>
      <c r="AMF114" s="1"/>
      <c r="AMG114" s="1"/>
      <c r="AMH114" s="1"/>
      <c r="AMI114" s="1"/>
      <c r="AMJ114" s="1"/>
    </row>
    <row r="115" s="76" customFormat="true" ht="13.5" hidden="false" customHeight="true" outlineLevel="0" collapsed="false">
      <c r="A115" s="87"/>
      <c r="B115" s="80" t="s">
        <v>210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2" t="n">
        <f aca="false">L117+L116</f>
        <v>3.65</v>
      </c>
      <c r="M115" s="82"/>
      <c r="N115" s="82"/>
      <c r="O115" s="82" t="n">
        <f aca="false">O117+O116</f>
        <v>0</v>
      </c>
      <c r="P115" s="82"/>
      <c r="Q115" s="82"/>
      <c r="R115" s="82"/>
      <c r="S115" s="82"/>
      <c r="T115" s="82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MB115" s="1"/>
      <c r="AMC115" s="1"/>
      <c r="AMD115" s="1"/>
      <c r="AME115" s="1"/>
      <c r="AMF115" s="1"/>
      <c r="AMG115" s="1"/>
      <c r="AMH115" s="1"/>
      <c r="AMI115" s="1"/>
      <c r="AMJ115" s="1"/>
    </row>
    <row r="116" s="76" customFormat="true" ht="13.5" hidden="false" customHeight="true" outlineLevel="0" collapsed="false">
      <c r="A116" s="87"/>
      <c r="B116" s="104" t="s">
        <v>211</v>
      </c>
      <c r="C116" s="104"/>
      <c r="D116" s="104"/>
      <c r="E116" s="104"/>
      <c r="F116" s="104"/>
      <c r="G116" s="104"/>
      <c r="H116" s="104"/>
      <c r="I116" s="104"/>
      <c r="J116" s="104"/>
      <c r="K116" s="104"/>
      <c r="L116" s="187" t="n">
        <v>0.65</v>
      </c>
      <c r="M116" s="187"/>
      <c r="N116" s="187"/>
      <c r="O116" s="87" t="n">
        <f aca="false">L116/100*O132</f>
        <v>0</v>
      </c>
      <c r="P116" s="87"/>
      <c r="Q116" s="87"/>
      <c r="R116" s="87"/>
      <c r="S116" s="87"/>
      <c r="T116" s="87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MB116" s="1"/>
      <c r="AMC116" s="1"/>
      <c r="AMD116" s="1"/>
      <c r="AME116" s="1"/>
      <c r="AMF116" s="1"/>
      <c r="AMG116" s="1"/>
      <c r="AMH116" s="1"/>
      <c r="AMI116" s="1"/>
      <c r="AMJ116" s="1"/>
    </row>
    <row r="117" s="76" customFormat="true" ht="13.5" hidden="false" customHeight="true" outlineLevel="0" collapsed="false">
      <c r="A117" s="87"/>
      <c r="B117" s="104" t="s">
        <v>212</v>
      </c>
      <c r="C117" s="104"/>
      <c r="D117" s="104"/>
      <c r="E117" s="104"/>
      <c r="F117" s="104"/>
      <c r="G117" s="104"/>
      <c r="H117" s="104"/>
      <c r="I117" s="104"/>
      <c r="J117" s="104"/>
      <c r="K117" s="104"/>
      <c r="L117" s="187" t="n">
        <v>3</v>
      </c>
      <c r="M117" s="187"/>
      <c r="N117" s="187"/>
      <c r="O117" s="87" t="n">
        <f aca="false">L117/100*O132</f>
        <v>0</v>
      </c>
      <c r="P117" s="87"/>
      <c r="Q117" s="87"/>
      <c r="R117" s="87"/>
      <c r="S117" s="87"/>
      <c r="T117" s="87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MB117" s="1"/>
      <c r="AMC117" s="1"/>
      <c r="AMD117" s="1"/>
      <c r="AME117" s="1"/>
      <c r="AMF117" s="1"/>
      <c r="AMG117" s="1"/>
      <c r="AMH117" s="1"/>
      <c r="AMI117" s="1"/>
      <c r="AMJ117" s="1"/>
    </row>
    <row r="118" s="76" customFormat="true" ht="13.5" hidden="false" customHeight="true" outlineLevel="0" collapsed="false">
      <c r="A118" s="87"/>
      <c r="B118" s="80" t="s">
        <v>213</v>
      </c>
      <c r="C118" s="80"/>
      <c r="D118" s="80"/>
      <c r="E118" s="80"/>
      <c r="F118" s="80"/>
      <c r="G118" s="80"/>
      <c r="H118" s="80"/>
      <c r="I118" s="80"/>
      <c r="J118" s="80"/>
      <c r="K118" s="80"/>
      <c r="L118" s="77" t="n">
        <f aca="false">SUM(L119:N119)</f>
        <v>5</v>
      </c>
      <c r="M118" s="77"/>
      <c r="N118" s="77"/>
      <c r="O118" s="82" t="n">
        <f aca="false">O119</f>
        <v>0</v>
      </c>
      <c r="P118" s="82"/>
      <c r="Q118" s="82"/>
      <c r="R118" s="82"/>
      <c r="S118" s="82"/>
      <c r="T118" s="82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MB118" s="1"/>
      <c r="AMC118" s="1"/>
      <c r="AMD118" s="1"/>
      <c r="AME118" s="1"/>
      <c r="AMF118" s="1"/>
      <c r="AMG118" s="1"/>
      <c r="AMH118" s="1"/>
      <c r="AMI118" s="1"/>
      <c r="AMJ118" s="1"/>
    </row>
    <row r="119" s="76" customFormat="true" ht="13.5" hidden="false" customHeight="true" outlineLevel="0" collapsed="false">
      <c r="A119" s="87"/>
      <c r="B119" s="104" t="s">
        <v>214</v>
      </c>
      <c r="C119" s="104"/>
      <c r="D119" s="104"/>
      <c r="E119" s="104"/>
      <c r="F119" s="104"/>
      <c r="G119" s="104"/>
      <c r="H119" s="104"/>
      <c r="I119" s="104"/>
      <c r="J119" s="104"/>
      <c r="K119" s="104"/>
      <c r="L119" s="187" t="n">
        <v>5</v>
      </c>
      <c r="M119" s="187"/>
      <c r="N119" s="187"/>
      <c r="O119" s="87" t="n">
        <f aca="false">L119/100*O132</f>
        <v>0</v>
      </c>
      <c r="P119" s="87"/>
      <c r="Q119" s="87"/>
      <c r="R119" s="87"/>
      <c r="S119" s="87"/>
      <c r="T119" s="87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MB119" s="1"/>
      <c r="AMC119" s="1"/>
      <c r="AMD119" s="1"/>
      <c r="AME119" s="1"/>
      <c r="AMF119" s="1"/>
      <c r="AMG119" s="1"/>
      <c r="AMH119" s="1"/>
      <c r="AMI119" s="1"/>
      <c r="AMJ119" s="1"/>
    </row>
    <row r="120" s="76" customFormat="true" ht="13.5" hidden="false" customHeight="true" outlineLevel="0" collapsed="false">
      <c r="A120" s="79"/>
      <c r="B120" s="82" t="s">
        <v>215</v>
      </c>
      <c r="C120" s="82"/>
      <c r="D120" s="82"/>
      <c r="E120" s="82"/>
      <c r="F120" s="82"/>
      <c r="G120" s="82"/>
      <c r="H120" s="82"/>
      <c r="I120" s="82"/>
      <c r="J120" s="82"/>
      <c r="K120" s="82"/>
      <c r="L120" s="94" t="n">
        <f aca="false">L112+L113+L114</f>
        <v>8.65</v>
      </c>
      <c r="M120" s="94"/>
      <c r="N120" s="94"/>
      <c r="O120" s="82" t="n">
        <f aca="false">O112+O115+O118+O113</f>
        <v>0</v>
      </c>
      <c r="P120" s="82"/>
      <c r="Q120" s="82"/>
      <c r="R120" s="82"/>
      <c r="S120" s="82"/>
      <c r="T120" s="82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MB120" s="1"/>
      <c r="AMC120" s="1"/>
      <c r="AMD120" s="1"/>
      <c r="AME120" s="1"/>
      <c r="AMF120" s="1"/>
      <c r="AMG120" s="1"/>
      <c r="AMH120" s="1"/>
      <c r="AMI120" s="1"/>
      <c r="AMJ120" s="1"/>
    </row>
    <row r="121" s="76" customFormat="true" ht="13.5" hidden="false" customHeight="true" outlineLevel="0" collapsed="false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MB121" s="1"/>
      <c r="AMC121" s="1"/>
      <c r="AMD121" s="1"/>
      <c r="AME121" s="1"/>
      <c r="AMF121" s="1"/>
      <c r="AMG121" s="1"/>
      <c r="AMH121" s="1"/>
      <c r="AMI121" s="1"/>
      <c r="AMJ121" s="1"/>
    </row>
    <row r="122" s="76" customFormat="true" ht="13.5" hidden="false" customHeight="true" outlineLevel="0" collapsed="false">
      <c r="A122" s="188" t="s">
        <v>216</v>
      </c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  <c r="S122" s="188"/>
      <c r="T122" s="18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MB122" s="1"/>
      <c r="AMC122" s="1"/>
      <c r="AMD122" s="1"/>
      <c r="AME122" s="1"/>
      <c r="AMF122" s="1"/>
      <c r="AMG122" s="1"/>
      <c r="AMH122" s="1"/>
      <c r="AMI122" s="1"/>
      <c r="AMJ122" s="1"/>
    </row>
    <row r="123" s="76" customFormat="true" ht="12.95" hidden="false" customHeight="true" outlineLevel="0" collapsed="false">
      <c r="A123" s="189"/>
      <c r="B123" s="190" t="s">
        <v>217</v>
      </c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83" t="s">
        <v>218</v>
      </c>
      <c r="P123" s="183"/>
      <c r="Q123" s="183"/>
      <c r="R123" s="183"/>
      <c r="S123" s="183"/>
      <c r="T123" s="183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MB123" s="1"/>
      <c r="AMC123" s="1"/>
      <c r="AMD123" s="1"/>
      <c r="AME123" s="1"/>
      <c r="AMF123" s="1"/>
      <c r="AMG123" s="1"/>
      <c r="AMH123" s="1"/>
      <c r="AMI123" s="1"/>
      <c r="AMJ123" s="1"/>
    </row>
    <row r="124" s="76" customFormat="true" ht="12.95" hidden="false" customHeight="true" outlineLevel="0" collapsed="false">
      <c r="A124" s="128" t="s">
        <v>88</v>
      </c>
      <c r="B124" s="104" t="s">
        <v>219</v>
      </c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87" t="n">
        <f aca="false">S34</f>
        <v>0</v>
      </c>
      <c r="P124" s="87"/>
      <c r="Q124" s="87"/>
      <c r="R124" s="87"/>
      <c r="S124" s="87"/>
      <c r="T124" s="87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MB124" s="1"/>
      <c r="AMC124" s="1"/>
      <c r="AMD124" s="1"/>
      <c r="AME124" s="1"/>
      <c r="AMF124" s="1"/>
      <c r="AMG124" s="1"/>
      <c r="AMH124" s="1"/>
      <c r="AMI124" s="1"/>
      <c r="AMJ124" s="1"/>
    </row>
    <row r="125" s="76" customFormat="true" ht="18" hidden="false" customHeight="true" outlineLevel="0" collapsed="false">
      <c r="A125" s="128" t="s">
        <v>90</v>
      </c>
      <c r="B125" s="104" t="s">
        <v>220</v>
      </c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87" t="n">
        <f aca="false">S68</f>
        <v>0</v>
      </c>
      <c r="P125" s="87"/>
      <c r="Q125" s="87"/>
      <c r="R125" s="87"/>
      <c r="S125" s="87"/>
      <c r="T125" s="87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MB125" s="1"/>
      <c r="AMC125" s="1"/>
      <c r="AMD125" s="1"/>
      <c r="AME125" s="1"/>
      <c r="AMF125" s="1"/>
      <c r="AMG125" s="1"/>
      <c r="AMH125" s="1"/>
      <c r="AMI125" s="1"/>
      <c r="AMJ125" s="1"/>
    </row>
    <row r="126" s="76" customFormat="true" ht="12.75" hidden="false" customHeight="true" outlineLevel="0" collapsed="false">
      <c r="A126" s="128" t="s">
        <v>94</v>
      </c>
      <c r="B126" s="104" t="s">
        <v>221</v>
      </c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87" t="n">
        <f aca="false">S78</f>
        <v>0</v>
      </c>
      <c r="P126" s="87"/>
      <c r="Q126" s="87"/>
      <c r="R126" s="87"/>
      <c r="S126" s="87"/>
      <c r="T126" s="87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MB126" s="1"/>
      <c r="AMC126" s="1"/>
      <c r="AMD126" s="1"/>
      <c r="AME126" s="1"/>
      <c r="AMF126" s="1"/>
      <c r="AMG126" s="1"/>
      <c r="AMH126" s="1"/>
      <c r="AMI126" s="1"/>
      <c r="AMJ126" s="1"/>
    </row>
    <row r="127" s="76" customFormat="true" ht="12.95" hidden="false" customHeight="true" outlineLevel="0" collapsed="false">
      <c r="A127" s="128" t="s">
        <v>97</v>
      </c>
      <c r="B127" s="104" t="s">
        <v>222</v>
      </c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87" t="n">
        <f aca="false">S100</f>
        <v>0</v>
      </c>
      <c r="P127" s="87"/>
      <c r="Q127" s="87"/>
      <c r="R127" s="87"/>
      <c r="S127" s="87"/>
      <c r="T127" s="87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MB127" s="1"/>
      <c r="AMC127" s="1"/>
      <c r="AMD127" s="1"/>
      <c r="AME127" s="1"/>
      <c r="AMF127" s="1"/>
      <c r="AMG127" s="1"/>
      <c r="AMH127" s="1"/>
      <c r="AMI127" s="1"/>
      <c r="AMJ127" s="1"/>
    </row>
    <row r="128" s="76" customFormat="true" ht="12.95" hidden="false" customHeight="true" outlineLevel="0" collapsed="false">
      <c r="A128" s="128" t="s">
        <v>126</v>
      </c>
      <c r="B128" s="104" t="s">
        <v>223</v>
      </c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87" t="n">
        <f aca="false">S108</f>
        <v>0</v>
      </c>
      <c r="P128" s="87"/>
      <c r="Q128" s="87"/>
      <c r="R128" s="87"/>
      <c r="S128" s="87"/>
      <c r="T128" s="87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MB128" s="1"/>
      <c r="AMC128" s="1"/>
      <c r="AMD128" s="1"/>
      <c r="AME128" s="1"/>
      <c r="AMF128" s="1"/>
      <c r="AMG128" s="1"/>
      <c r="AMH128" s="1"/>
      <c r="AMI128" s="1"/>
      <c r="AMJ128" s="1"/>
    </row>
    <row r="129" s="76" customFormat="true" ht="12.95" hidden="false" customHeight="true" outlineLevel="0" collapsed="false">
      <c r="A129" s="82" t="s">
        <v>224</v>
      </c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 t="n">
        <f aca="false">O124+O125+O126+O127+O128</f>
        <v>0</v>
      </c>
      <c r="P129" s="82"/>
      <c r="Q129" s="82"/>
      <c r="R129" s="82"/>
      <c r="S129" s="82"/>
      <c r="T129" s="82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MB129" s="1"/>
      <c r="AMC129" s="1"/>
      <c r="AMD129" s="1"/>
      <c r="AME129" s="1"/>
      <c r="AMF129" s="1"/>
      <c r="AMG129" s="1"/>
      <c r="AMH129" s="1"/>
      <c r="AMI129" s="1"/>
      <c r="AMJ129" s="1"/>
    </row>
    <row r="130" s="76" customFormat="true" ht="12.95" hidden="false" customHeight="true" outlineLevel="0" collapsed="false">
      <c r="A130" s="128" t="s">
        <v>149</v>
      </c>
      <c r="B130" s="104" t="s">
        <v>225</v>
      </c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87" t="n">
        <f aca="false">O112+O113</f>
        <v>0</v>
      </c>
      <c r="P130" s="87"/>
      <c r="Q130" s="87"/>
      <c r="R130" s="87"/>
      <c r="S130" s="87"/>
      <c r="T130" s="87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MB130" s="1"/>
      <c r="AMC130" s="1"/>
      <c r="AMD130" s="1"/>
      <c r="AME130" s="1"/>
      <c r="AMF130" s="1"/>
      <c r="AMG130" s="1"/>
      <c r="AMH130" s="1"/>
      <c r="AMI130" s="1"/>
      <c r="AMJ130" s="1"/>
    </row>
    <row r="131" s="76" customFormat="true" ht="12.95" hidden="false" customHeight="true" outlineLevel="0" collapsed="false">
      <c r="A131" s="128" t="s">
        <v>151</v>
      </c>
      <c r="B131" s="104" t="s">
        <v>226</v>
      </c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91" t="n">
        <f aca="false">O132-O130-O129</f>
        <v>0</v>
      </c>
      <c r="P131" s="191"/>
      <c r="Q131" s="191"/>
      <c r="R131" s="191"/>
      <c r="S131" s="191"/>
      <c r="T131" s="191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MB131" s="1"/>
      <c r="AMC131" s="1"/>
      <c r="AMD131" s="1"/>
      <c r="AME131" s="1"/>
      <c r="AMF131" s="1"/>
      <c r="AMG131" s="1"/>
      <c r="AMH131" s="1"/>
      <c r="AMI131" s="1"/>
      <c r="AMJ131" s="1"/>
    </row>
    <row r="132" s="76" customFormat="true" ht="12.95" hidden="false" customHeight="true" outlineLevel="0" collapsed="false">
      <c r="A132" s="79"/>
      <c r="B132" s="192" t="s">
        <v>227</v>
      </c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 t="n">
        <f aca="false">(O129+O130)/(1-L114%)</f>
        <v>0</v>
      </c>
      <c r="P132" s="192"/>
      <c r="Q132" s="192"/>
      <c r="R132" s="192"/>
      <c r="S132" s="192"/>
      <c r="T132" s="192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MB132" s="1"/>
      <c r="AMC132" s="1"/>
      <c r="AMD132" s="1"/>
      <c r="AME132" s="1"/>
      <c r="AMF132" s="1"/>
      <c r="AMG132" s="1"/>
      <c r="AMH132" s="1"/>
      <c r="AMI132" s="1"/>
      <c r="AMJ132" s="1"/>
    </row>
    <row r="133" s="76" customFormat="true" ht="12.95" hidden="false" customHeight="true" outlineLevel="0" collapsed="false">
      <c r="A133" s="79"/>
      <c r="B133" s="192" t="s">
        <v>228</v>
      </c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 t="n">
        <f aca="false">O132*K14</f>
        <v>0</v>
      </c>
      <c r="P133" s="192"/>
      <c r="Q133" s="192"/>
      <c r="R133" s="192"/>
      <c r="S133" s="192"/>
      <c r="T133" s="192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MB133" s="1"/>
      <c r="AMC133" s="1"/>
      <c r="AMD133" s="1"/>
      <c r="AME133" s="1"/>
      <c r="AMF133" s="1"/>
      <c r="AMG133" s="1"/>
      <c r="AMH133" s="1"/>
      <c r="AMI133" s="1"/>
      <c r="AMJ133" s="1"/>
    </row>
    <row r="134" s="76" customFormat="true" ht="12.95" hidden="false" customHeight="true" outlineLevel="0" collapsed="false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MB134" s="1"/>
      <c r="AMC134" s="1"/>
      <c r="AMD134" s="1"/>
      <c r="AME134" s="1"/>
      <c r="AMF134" s="1"/>
      <c r="AMG134" s="1"/>
      <c r="AMH134" s="1"/>
      <c r="AMI134" s="1"/>
      <c r="AMJ134" s="1"/>
    </row>
    <row r="135" s="76" customFormat="true" ht="53.25" hidden="false" customHeight="true" outlineLevel="0" collapsed="false">
      <c r="A135" s="193" t="s">
        <v>229</v>
      </c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  <c r="T135" s="193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MB135" s="1"/>
      <c r="AMC135" s="1"/>
      <c r="AMD135" s="1"/>
      <c r="AME135" s="1"/>
      <c r="AMF135" s="1"/>
      <c r="AMG135" s="1"/>
      <c r="AMH135" s="1"/>
      <c r="AMI135" s="1"/>
      <c r="AMJ135" s="1"/>
    </row>
    <row r="136" s="76" customFormat="true" ht="42.75" hidden="false" customHeight="true" outlineLevel="0" collapsed="false">
      <c r="A136" s="194" t="s">
        <v>230</v>
      </c>
      <c r="B136" s="194"/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4"/>
      <c r="S136" s="194"/>
      <c r="T136" s="194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MB136" s="1"/>
      <c r="AMC136" s="1"/>
      <c r="AMD136" s="1"/>
      <c r="AME136" s="1"/>
      <c r="AMF136" s="1"/>
      <c r="AMG136" s="1"/>
      <c r="AMH136" s="1"/>
      <c r="AMI136" s="1"/>
      <c r="AMJ136" s="1"/>
    </row>
    <row r="137" s="76" customFormat="true" ht="36" hidden="false" customHeight="true" outlineLevel="0" collapsed="false">
      <c r="A137" s="193" t="s">
        <v>231</v>
      </c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193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MB137" s="1"/>
      <c r="AMC137" s="1"/>
      <c r="AMD137" s="1"/>
      <c r="AME137" s="1"/>
      <c r="AMF137" s="1"/>
      <c r="AMG137" s="1"/>
      <c r="AMH137" s="1"/>
      <c r="AMI137" s="1"/>
      <c r="AMJ137" s="1"/>
    </row>
    <row r="138" s="76" customFormat="true" ht="40.5" hidden="false" customHeight="true" outlineLevel="0" collapsed="false">
      <c r="A138" s="194" t="s">
        <v>232</v>
      </c>
      <c r="B138" s="194"/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  <c r="P138" s="194"/>
      <c r="Q138" s="194"/>
      <c r="R138" s="194"/>
      <c r="S138" s="194"/>
      <c r="T138" s="194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MB138" s="1"/>
      <c r="AMC138" s="1"/>
      <c r="AMD138" s="1"/>
      <c r="AME138" s="1"/>
      <c r="AMF138" s="1"/>
      <c r="AMG138" s="1"/>
      <c r="AMH138" s="1"/>
      <c r="AMI138" s="1"/>
      <c r="AMJ138" s="1"/>
    </row>
  </sheetData>
  <mergeCells count="280">
    <mergeCell ref="A1:T1"/>
    <mergeCell ref="B2:L2"/>
    <mergeCell ref="M2:T2"/>
    <mergeCell ref="B3:L3"/>
    <mergeCell ref="M3:T3"/>
    <mergeCell ref="A4:T4"/>
    <mergeCell ref="A5:T5"/>
    <mergeCell ref="A6:T6"/>
    <mergeCell ref="A7:T7"/>
    <mergeCell ref="B8:N8"/>
    <mergeCell ref="O8:T8"/>
    <mergeCell ref="B9:N9"/>
    <mergeCell ref="O9:T9"/>
    <mergeCell ref="B10:N10"/>
    <mergeCell ref="O10:T10"/>
    <mergeCell ref="B11:N11"/>
    <mergeCell ref="O11:T11"/>
    <mergeCell ref="A12:T12"/>
    <mergeCell ref="A13:F13"/>
    <mergeCell ref="G13:J13"/>
    <mergeCell ref="K13:T13"/>
    <mergeCell ref="A14:F14"/>
    <mergeCell ref="G14:J14"/>
    <mergeCell ref="K14:T14"/>
    <mergeCell ref="A15:T15"/>
    <mergeCell ref="A16:T16"/>
    <mergeCell ref="A17:T17"/>
    <mergeCell ref="A18:T18"/>
    <mergeCell ref="A19:T19"/>
    <mergeCell ref="B20:N20"/>
    <mergeCell ref="O20:T20"/>
    <mergeCell ref="B21:N21"/>
    <mergeCell ref="O21:T21"/>
    <mergeCell ref="B22:N22"/>
    <mergeCell ref="O22:T22"/>
    <mergeCell ref="B23:N23"/>
    <mergeCell ref="O23:T23"/>
    <mergeCell ref="B24:N24"/>
    <mergeCell ref="O24:T24"/>
    <mergeCell ref="A25:T25"/>
    <mergeCell ref="A26:T26"/>
    <mergeCell ref="B27:M27"/>
    <mergeCell ref="N27:R27"/>
    <mergeCell ref="S27:T27"/>
    <mergeCell ref="B28:M28"/>
    <mergeCell ref="O28:P28"/>
    <mergeCell ref="S28:T28"/>
    <mergeCell ref="B29:M29"/>
    <mergeCell ref="O29:P29"/>
    <mergeCell ref="S29:T29"/>
    <mergeCell ref="B30:M30"/>
    <mergeCell ref="O30:P30"/>
    <mergeCell ref="S30:T30"/>
    <mergeCell ref="B31:M31"/>
    <mergeCell ref="O31:P31"/>
    <mergeCell ref="S31:T31"/>
    <mergeCell ref="V31:AS31"/>
    <mergeCell ref="B32:M32"/>
    <mergeCell ref="O32:P32"/>
    <mergeCell ref="S32:T32"/>
    <mergeCell ref="B33:M33"/>
    <mergeCell ref="S33:T33"/>
    <mergeCell ref="B34:R34"/>
    <mergeCell ref="S34:T34"/>
    <mergeCell ref="A35:T35"/>
    <mergeCell ref="A36:T36"/>
    <mergeCell ref="A37:T37"/>
    <mergeCell ref="B38:M38"/>
    <mergeCell ref="N38:R38"/>
    <mergeCell ref="S38:T38"/>
    <mergeCell ref="B39:M39"/>
    <mergeCell ref="O39:P39"/>
    <mergeCell ref="S39:T39"/>
    <mergeCell ref="B40:M40"/>
    <mergeCell ref="O40:P40"/>
    <mergeCell ref="S40:T40"/>
    <mergeCell ref="A41:M41"/>
    <mergeCell ref="O41:P41"/>
    <mergeCell ref="S41:T41"/>
    <mergeCell ref="A42:T42"/>
    <mergeCell ref="A43:T43"/>
    <mergeCell ref="B44:M44"/>
    <mergeCell ref="N44:R44"/>
    <mergeCell ref="S44:T44"/>
    <mergeCell ref="B45:M45"/>
    <mergeCell ref="O45:P45"/>
    <mergeCell ref="S45:T45"/>
    <mergeCell ref="B46:M46"/>
    <mergeCell ref="O46:P46"/>
    <mergeCell ref="S46:T46"/>
    <mergeCell ref="B47:M47"/>
    <mergeCell ref="O47:P47"/>
    <mergeCell ref="S47:T47"/>
    <mergeCell ref="V47:AO47"/>
    <mergeCell ref="B48:M48"/>
    <mergeCell ref="O48:P48"/>
    <mergeCell ref="S48:T48"/>
    <mergeCell ref="B49:M49"/>
    <mergeCell ref="O49:P49"/>
    <mergeCell ref="S49:T49"/>
    <mergeCell ref="B50:M50"/>
    <mergeCell ref="O50:P50"/>
    <mergeCell ref="S50:T50"/>
    <mergeCell ref="B51:M51"/>
    <mergeCell ref="O51:P51"/>
    <mergeCell ref="S51:T51"/>
    <mergeCell ref="B52:M52"/>
    <mergeCell ref="O52:P52"/>
    <mergeCell ref="S52:T52"/>
    <mergeCell ref="A53:M53"/>
    <mergeCell ref="O53:P53"/>
    <mergeCell ref="S53:T53"/>
    <mergeCell ref="A54:T54"/>
    <mergeCell ref="A55:T55"/>
    <mergeCell ref="B56:R56"/>
    <mergeCell ref="S56:T56"/>
    <mergeCell ref="B57:N57"/>
    <mergeCell ref="O57:R57"/>
    <mergeCell ref="S57:T57"/>
    <mergeCell ref="B58:N58"/>
    <mergeCell ref="O58:R58"/>
    <mergeCell ref="S58:T58"/>
    <mergeCell ref="B59:R59"/>
    <mergeCell ref="S59:T59"/>
    <mergeCell ref="B60:R60"/>
    <mergeCell ref="S60:T60"/>
    <mergeCell ref="A61:R61"/>
    <mergeCell ref="S61:T61"/>
    <mergeCell ref="A62:T62"/>
    <mergeCell ref="A63:T63"/>
    <mergeCell ref="B64:R64"/>
    <mergeCell ref="S64:T64"/>
    <mergeCell ref="B65:R65"/>
    <mergeCell ref="S65:T65"/>
    <mergeCell ref="B66:R66"/>
    <mergeCell ref="S66:T66"/>
    <mergeCell ref="B67:R67"/>
    <mergeCell ref="S67:T67"/>
    <mergeCell ref="A68:R68"/>
    <mergeCell ref="S68:T68"/>
    <mergeCell ref="A69:T69"/>
    <mergeCell ref="A70:T70"/>
    <mergeCell ref="B71:R71"/>
    <mergeCell ref="S71:T71"/>
    <mergeCell ref="B72:M72"/>
    <mergeCell ref="S72:T72"/>
    <mergeCell ref="B73:M73"/>
    <mergeCell ref="S73:T73"/>
    <mergeCell ref="B74:M74"/>
    <mergeCell ref="S74:T74"/>
    <mergeCell ref="B75:M75"/>
    <mergeCell ref="S75:T75"/>
    <mergeCell ref="B76:M76"/>
    <mergeCell ref="S76:T76"/>
    <mergeCell ref="B77:M77"/>
    <mergeCell ref="S77:T77"/>
    <mergeCell ref="A78:M78"/>
    <mergeCell ref="O78:P78"/>
    <mergeCell ref="S78:T78"/>
    <mergeCell ref="A79:T79"/>
    <mergeCell ref="A80:T80"/>
    <mergeCell ref="A81:T81"/>
    <mergeCell ref="B82:R82"/>
    <mergeCell ref="S82:T82"/>
    <mergeCell ref="B83:M83"/>
    <mergeCell ref="O83:P83"/>
    <mergeCell ref="S83:T83"/>
    <mergeCell ref="B84:M84"/>
    <mergeCell ref="O84:P84"/>
    <mergeCell ref="S84:T84"/>
    <mergeCell ref="B85:M85"/>
    <mergeCell ref="O85:P85"/>
    <mergeCell ref="S85:T85"/>
    <mergeCell ref="B86:M86"/>
    <mergeCell ref="O86:P86"/>
    <mergeCell ref="S86:T86"/>
    <mergeCell ref="B87:M87"/>
    <mergeCell ref="O87:P87"/>
    <mergeCell ref="S87:T87"/>
    <mergeCell ref="B88:M88"/>
    <mergeCell ref="O88:P88"/>
    <mergeCell ref="S88:T88"/>
    <mergeCell ref="A89:M89"/>
    <mergeCell ref="O89:P89"/>
    <mergeCell ref="S89:T89"/>
    <mergeCell ref="A90:T90"/>
    <mergeCell ref="A91:T91"/>
    <mergeCell ref="B92:R92"/>
    <mergeCell ref="S92:T92"/>
    <mergeCell ref="B93:M93"/>
    <mergeCell ref="O93:P93"/>
    <mergeCell ref="S93:T93"/>
    <mergeCell ref="A94:M94"/>
    <mergeCell ref="O94:P94"/>
    <mergeCell ref="S94:T94"/>
    <mergeCell ref="A95:T95"/>
    <mergeCell ref="A96:T96"/>
    <mergeCell ref="B97:R97"/>
    <mergeCell ref="S97:T97"/>
    <mergeCell ref="B98:R98"/>
    <mergeCell ref="S98:T98"/>
    <mergeCell ref="B99:R99"/>
    <mergeCell ref="S99:T99"/>
    <mergeCell ref="A100:R100"/>
    <mergeCell ref="S100:T100"/>
    <mergeCell ref="A101:T101"/>
    <mergeCell ref="A102:T102"/>
    <mergeCell ref="B103:R103"/>
    <mergeCell ref="S103:T103"/>
    <mergeCell ref="B104:R104"/>
    <mergeCell ref="S104:T104"/>
    <mergeCell ref="B105:R105"/>
    <mergeCell ref="S105:T105"/>
    <mergeCell ref="B106:R106"/>
    <mergeCell ref="S106:T106"/>
    <mergeCell ref="B107:R107"/>
    <mergeCell ref="S107:T107"/>
    <mergeCell ref="B108:R108"/>
    <mergeCell ref="S108:T108"/>
    <mergeCell ref="A109:T109"/>
    <mergeCell ref="A110:T110"/>
    <mergeCell ref="B111:K111"/>
    <mergeCell ref="L111:N111"/>
    <mergeCell ref="O111:T111"/>
    <mergeCell ref="B112:K112"/>
    <mergeCell ref="L112:N112"/>
    <mergeCell ref="O112:T112"/>
    <mergeCell ref="B113:K113"/>
    <mergeCell ref="L113:N113"/>
    <mergeCell ref="O113:T113"/>
    <mergeCell ref="B114:K114"/>
    <mergeCell ref="L114:N114"/>
    <mergeCell ref="O114:T114"/>
    <mergeCell ref="B115:K115"/>
    <mergeCell ref="L115:N115"/>
    <mergeCell ref="O115:T115"/>
    <mergeCell ref="B116:K116"/>
    <mergeCell ref="L116:N116"/>
    <mergeCell ref="O116:T116"/>
    <mergeCell ref="B117:K117"/>
    <mergeCell ref="L117:N117"/>
    <mergeCell ref="O117:T117"/>
    <mergeCell ref="B118:K118"/>
    <mergeCell ref="L118:N118"/>
    <mergeCell ref="O118:T118"/>
    <mergeCell ref="B119:K119"/>
    <mergeCell ref="L119:N119"/>
    <mergeCell ref="O119:T119"/>
    <mergeCell ref="B120:K120"/>
    <mergeCell ref="L120:N120"/>
    <mergeCell ref="O120:T120"/>
    <mergeCell ref="A121:T121"/>
    <mergeCell ref="A122:T122"/>
    <mergeCell ref="B123:N123"/>
    <mergeCell ref="O123:T123"/>
    <mergeCell ref="B124:N124"/>
    <mergeCell ref="O124:T124"/>
    <mergeCell ref="B125:N125"/>
    <mergeCell ref="O125:T125"/>
    <mergeCell ref="B126:N126"/>
    <mergeCell ref="O126:T126"/>
    <mergeCell ref="B127:N127"/>
    <mergeCell ref="O127:T127"/>
    <mergeCell ref="B128:N128"/>
    <mergeCell ref="O128:T128"/>
    <mergeCell ref="A129:N129"/>
    <mergeCell ref="O129:T129"/>
    <mergeCell ref="B130:N130"/>
    <mergeCell ref="O130:T130"/>
    <mergeCell ref="B131:N131"/>
    <mergeCell ref="O131:T131"/>
    <mergeCell ref="B132:N132"/>
    <mergeCell ref="O132:T132"/>
    <mergeCell ref="B133:N133"/>
    <mergeCell ref="O133:T133"/>
    <mergeCell ref="A134:T134"/>
    <mergeCell ref="A135:T135"/>
    <mergeCell ref="A136:T136"/>
    <mergeCell ref="A137:T137"/>
    <mergeCell ref="A138:T138"/>
  </mergeCells>
  <hyperlinks>
    <hyperlink ref="U76" r:id="rId2" display="http://www.auditoria.mpu.mp.br/audin/encargos.php"/>
    <hyperlink ref="U86" r:id="rId3" display="http://www.auditoria.mpu.mp.br/audin/encargos.php"/>
    <hyperlink ref="U112" r:id="rId4" display="http://www.auditoria.mpu.mp.br/audin/encargos.php"/>
    <hyperlink ref="U113" r:id="rId5" display="http://www.auditoria.mpu.mp.br/audin/encargos.php"/>
    <hyperlink ref="A136" r:id="rId6" display="HTTP://WWW.MPF.MP.BR/RR/TRANSPARENCIA/LICITACOES/2019/PREGAO-ELETRONICO"/>
  </hyperlinks>
  <printOptions headings="false" gridLines="false" gridLinesSet="true" horizontalCentered="true" verticalCentered="false"/>
  <pageMargins left="0.511805555555555" right="0.511805555555555" top="0.590277777777778" bottom="0.590277777777778" header="0.511805555555555" footer="0.511805555555555"/>
  <pageSetup paperSize="9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122" man="true" max="16383" min="0"/>
  </rowBreaks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LibreOffice/5.4.2.2$Windows_X86_64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2019-08-19T16:11:53Z</dcterms:created>
  <dc:creator/>
  <dc:description/>
  <dc:language>pt-BR</dc:language>
  <cp:lastModifiedBy/>
  <dcterms:modified xsi:type="dcterms:W3CDTF">2019-09-05T08:54:42Z</dcterms:modified>
  <cp:revision>7</cp:revision>
  <dc:subject/>
  <dc:title/>
</cp:coreProperties>
</file>