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RÇAMENTO " sheetId="1" r:id="rId1"/>
    <sheet name="CRON" sheetId="2" r:id="rId2"/>
    <sheet name="BDI" sheetId="3" r:id="rId3"/>
  </sheets>
  <definedNames>
    <definedName name="_xlnm.Print_Area" localSheetId="2">'BDI'!$A$1:$D$36</definedName>
    <definedName name="_xlnm.Print_Area" localSheetId="0">'ORÇAMENTO '!$A$1:$I$164</definedName>
    <definedName name="_xlnm.Print_Titles" localSheetId="0">'ORÇAMENTO '!$1:$10</definedName>
  </definedNames>
  <calcPr fullCalcOnLoad="1"/>
</workbook>
</file>

<file path=xl/sharedStrings.xml><?xml version="1.0" encoding="utf-8"?>
<sst xmlns="http://schemas.openxmlformats.org/spreadsheetml/2006/main" count="629" uniqueCount="423">
  <si>
    <t>Item</t>
  </si>
  <si>
    <t>Descrição</t>
  </si>
  <si>
    <t>Unid.</t>
  </si>
  <si>
    <t>Preço Total</t>
  </si>
  <si>
    <t>1.0</t>
  </si>
  <si>
    <t>1.1</t>
  </si>
  <si>
    <t>1.2</t>
  </si>
  <si>
    <t>2.0</t>
  </si>
  <si>
    <t>2.1</t>
  </si>
  <si>
    <t>3.0</t>
  </si>
  <si>
    <t>4.1</t>
  </si>
  <si>
    <t>4.0</t>
  </si>
  <si>
    <t xml:space="preserve">Quant. </t>
  </si>
  <si>
    <t>Sub Total</t>
  </si>
  <si>
    <t>3.1</t>
  </si>
  <si>
    <t xml:space="preserve">CLIENTE: PROCURADORIA DA REPÚBLICA NO CEARÁ </t>
  </si>
  <si>
    <t>ITEM</t>
  </si>
  <si>
    <t>SERVIÇOS</t>
  </si>
  <si>
    <t>T O T A L</t>
  </si>
  <si>
    <t>%</t>
  </si>
  <si>
    <t>Valor(R$)</t>
  </si>
  <si>
    <t>SERVIÇOS PRELIMINARES</t>
  </si>
  <si>
    <t>TOTAL SIMPLES</t>
  </si>
  <si>
    <t>TOTAL ACUMULADO</t>
  </si>
  <si>
    <t>Preço Unit. s/BDI</t>
  </si>
  <si>
    <t>Preço Unit. c/ BDI</t>
  </si>
  <si>
    <t>2.2</t>
  </si>
  <si>
    <t>2.3</t>
  </si>
  <si>
    <t xml:space="preserve">30 DIAS </t>
  </si>
  <si>
    <t>60 DIAS</t>
  </si>
  <si>
    <t>CRONOGRAMA FÍSICO-FINANCEIRO</t>
  </si>
  <si>
    <t>74209/001</t>
  </si>
  <si>
    <t>TOTAL GERAL</t>
  </si>
  <si>
    <t>4.2</t>
  </si>
  <si>
    <t>5.0</t>
  </si>
  <si>
    <t>5.1</t>
  </si>
  <si>
    <t>PLANILHA DE COMPOSIÇÃO DO BDI</t>
  </si>
  <si>
    <t>Riscos</t>
  </si>
  <si>
    <t>Administração Central</t>
  </si>
  <si>
    <t>6.0</t>
  </si>
  <si>
    <t>6.1</t>
  </si>
  <si>
    <t>Código SINAPI/ SEINFRA-CE</t>
  </si>
  <si>
    <t>PLACA DA OBRA EM CHAPA AÇO GALVANIZADA</t>
  </si>
  <si>
    <t>LIMPEZA FINAL DA OBRA</t>
  </si>
  <si>
    <t xml:space="preserve">73899/002 </t>
  </si>
  <si>
    <t>M2</t>
  </si>
  <si>
    <t>UNID</t>
  </si>
  <si>
    <t>7.0</t>
  </si>
  <si>
    <t>7.1</t>
  </si>
  <si>
    <t>8.0</t>
  </si>
  <si>
    <t>8.1</t>
  </si>
  <si>
    <t>8.2</t>
  </si>
  <si>
    <t>9.0</t>
  </si>
  <si>
    <t>9.1</t>
  </si>
  <si>
    <t>10.0</t>
  </si>
  <si>
    <t>10.1</t>
  </si>
  <si>
    <t>PLANILHA ORÇAMENTÁRIA</t>
  </si>
  <si>
    <t>COBERTA</t>
  </si>
  <si>
    <t>ESQUADRIAS</t>
  </si>
  <si>
    <t>REVESTIMENTOS</t>
  </si>
  <si>
    <t>PISOS</t>
  </si>
  <si>
    <t>INSTALAÇÕES ELÉTRICAS/TELEFÔNICA/LÓGICA</t>
  </si>
  <si>
    <t>PINTURA</t>
  </si>
  <si>
    <t>DEMOLICAO DE ALVENARIA DE TIJOLOS FURADOS S/REAPROVEITAMENTO</t>
  </si>
  <si>
    <t>M3</t>
  </si>
  <si>
    <t>REMOCAO MANUAL DE ENTULHO</t>
  </si>
  <si>
    <t>1.4</t>
  </si>
  <si>
    <t>1.5</t>
  </si>
  <si>
    <t>3.2</t>
  </si>
  <si>
    <t>C4445</t>
  </si>
  <si>
    <t>CERÂMICA ESMALTADA C/ ARG. PRÉ-FABRICADA ACIMA DE 30x30cm (900cm²) - PEI-5/PEI-4 - P/ PAREDE</t>
  </si>
  <si>
    <t>C1427</t>
  </si>
  <si>
    <t>REJUNTAMENTO C/ ARG. PRÉ-FABRICADA, JUNTA ENTRE 2mm E 6mm EM CERÂMICA, ACIMA DE 30x30 cm (900 cm²) E PORCELANATOS (PAREDE/PISO)</t>
  </si>
  <si>
    <t>3.3</t>
  </si>
  <si>
    <t>5.2</t>
  </si>
  <si>
    <t>6.2</t>
  </si>
  <si>
    <t>6.3</t>
  </si>
  <si>
    <t>6.4</t>
  </si>
  <si>
    <t>6.5</t>
  </si>
  <si>
    <t>C3001</t>
  </si>
  <si>
    <t>CERÂMICA ESMALTADA C/ ARG. PRÉ-FABRICADA ACIMA DE 30x30 cm (900 cm²) - PEI-5/PEI-4 - P/ PISO</t>
  </si>
  <si>
    <t>7.2</t>
  </si>
  <si>
    <t>7.3</t>
  </si>
  <si>
    <t>7.4</t>
  </si>
  <si>
    <t>7.5</t>
  </si>
  <si>
    <t>9.2</t>
  </si>
  <si>
    <t xml:space="preserve">74133/002 </t>
  </si>
  <si>
    <t>EMASSAMENTO COM MASSA A OLEO, DUAS DEMAOS</t>
  </si>
  <si>
    <t>74065/001</t>
  </si>
  <si>
    <t>PINTURA ESMALTE FOSCO PARA MADEIRA, DUAS DEMAOS, INCLUSO APARELHAMENTO COM FUNDO NIVELADOR BRANCO FOSCO</t>
  </si>
  <si>
    <t>10.2</t>
  </si>
  <si>
    <t>10.3</t>
  </si>
  <si>
    <t>10.4</t>
  </si>
  <si>
    <t>10.5</t>
  </si>
  <si>
    <t>10.6</t>
  </si>
  <si>
    <t>10.7</t>
  </si>
  <si>
    <t>10.8</t>
  </si>
  <si>
    <t>10.9</t>
  </si>
  <si>
    <t>DIVERSOS</t>
  </si>
  <si>
    <t>Mercado</t>
  </si>
  <si>
    <t>RETIRADA DE ESQUADRIAS METALICAS</t>
  </si>
  <si>
    <t>C2210</t>
  </si>
  <si>
    <t>RETIRADA DE PORTAS E JANELAS, INCLUSIVE BATENTES</t>
  </si>
  <si>
    <t>1.7</t>
  </si>
  <si>
    <t>1.10</t>
  </si>
  <si>
    <t>DEMOLICAO DE TELHAS ONDULADAS</t>
  </si>
  <si>
    <t>RETIRADA DE ESTRUTURA DE MADEIRA PONTALETEADA PARA TELHAS ONDULADAS</t>
  </si>
  <si>
    <t>M</t>
  </si>
  <si>
    <t>1.11</t>
  </si>
  <si>
    <t>MOVIMENTO DE TERRA</t>
  </si>
  <si>
    <t>ESCAVACAO MANUAL DE VALAS EM TERRA COMPACTA, PROF. DE 0 M &lt; H &lt;= 1 M</t>
  </si>
  <si>
    <t>ATERRO INTERNO (EDIFICACOES) COMPACTADO MANUALMENTE</t>
  </si>
  <si>
    <t>INFRAESTRUTURA</t>
  </si>
  <si>
    <t xml:space="preserve">73964/006 </t>
  </si>
  <si>
    <t>REATERRO DE VALA COM COMPACTAÇÃO MANUAL</t>
  </si>
  <si>
    <t>EMBASAMENTO C/PEDRA ARGAMASSADA UTILIZANDO ARG.CIM/AREIA 1:4</t>
  </si>
  <si>
    <t>ALVENARIA EMBASAMENTO TIJOLO CERAMICO FURADO 10X20X20 CM</t>
  </si>
  <si>
    <t>KG</t>
  </si>
  <si>
    <t>C0089</t>
  </si>
  <si>
    <t>ANEL DE IMPERMEABILIZAÇÃO C/ARMAÇÃO EM FERRO</t>
  </si>
  <si>
    <t>3.4</t>
  </si>
  <si>
    <t>3.5</t>
  </si>
  <si>
    <t>3.6</t>
  </si>
  <si>
    <t>FORMA TABUA PARA CONCRETO EM FUNDACAO C/ REAPROVEITAMENTO 5X</t>
  </si>
  <si>
    <t xml:space="preserve"> LANCAMENTO/APLICACAO MANUAL DE CONCRETO EM FUNDACOES</t>
  </si>
  <si>
    <t>74157/004</t>
  </si>
  <si>
    <t>3.7</t>
  </si>
  <si>
    <t>ESTRUTURA</t>
  </si>
  <si>
    <t>4.3</t>
  </si>
  <si>
    <t>4.4</t>
  </si>
  <si>
    <t>4.5</t>
  </si>
  <si>
    <t xml:space="preserve">74141/001 </t>
  </si>
  <si>
    <t>LAJE PRE-MOLD BETA 11 P/1KN/M2 VAOS 4,40M/INCL VIGOTAS TIJOLOS ARMADURA NEGATIVA CAPEAMENTO 3CM CONCRETO 20MPA ESCORAMENTO MATERIAL E MAO DE OBRA</t>
  </si>
  <si>
    <t xml:space="preserve">PAREDES </t>
  </si>
  <si>
    <t>C0073</t>
  </si>
  <si>
    <t>ALVENARIA DE TIJOLO CERÂMICO FURADO (9x19x19)cm C/ARGAMASSA MISTA DE CAL HIDRATADA ESP.=10cm</t>
  </si>
  <si>
    <t>IMPERMEABILIZACAO DE SUPERFICIE COM MANTA ASFALTICA (COM POLIMEROS TIPO APP), E=3 MM</t>
  </si>
  <si>
    <t>6.7</t>
  </si>
  <si>
    <t>6.8</t>
  </si>
  <si>
    <t>C4519</t>
  </si>
  <si>
    <t>JANELA EM ALUMÍNIO ANODIZADO PRETO, DE CORRER, SEM BANDEIROLA E/OU PEITORIL, SEM VIDRO - FORNECIMENTO E MONTAGEM</t>
  </si>
  <si>
    <t>VIDRO LISO COMUM TRANSPARENTE, ESPESSURA 5MM</t>
  </si>
  <si>
    <t>CHAPISCO APLICADO TANTO EM PILARES E VIGAS DE CONCRETO COMO EM ALVENARIAS DE PAREDES INTERNAS, COM COLHER DE PEDREIRO. ARGAMASSA TRAÇO 1:3 COM PREPARO MANUAL. AF_06/2014</t>
  </si>
  <si>
    <t>CHAPISCO APLICADO NO TETO, COM ROLO PARA TEXTURA ACRÍLICA. ARGAMASSA TRAÇO 1:4 E EMULSÃO POLIMÉRICA (ADESIVO) COM PREPARO MANUAL. AF_06/2014</t>
  </si>
  <si>
    <t>8.3</t>
  </si>
  <si>
    <t>EMBOÇO, PARA RECEBIMENTO DE CERÂMICA, EM ARGAMASSA TRAÇO 1:2:8, PREPARO MECÂNICO COM BETONEIRA 400L, APLICADO MANUALMENTE EM FACES INTERNAS DE PAREDES DE AMBIENTES COM ÁREA MAIOR QUE 10M2, ESPESSURA DE 20MM, COM EXECUÇÃO DE TALISCAS. AF_06/2014</t>
  </si>
  <si>
    <t>C3035</t>
  </si>
  <si>
    <t>REBOCO C/ ARGAMASSA DE CIMENTO E AREIA S/ PENEIRAR TRAÇO 1:6, ESP=20 mm P/ TETO</t>
  </si>
  <si>
    <t>8.4</t>
  </si>
  <si>
    <t>8.5</t>
  </si>
  <si>
    <t>8.6</t>
  </si>
  <si>
    <t>8.7</t>
  </si>
  <si>
    <t>C3002</t>
  </si>
  <si>
    <t>9.3</t>
  </si>
  <si>
    <t>9.4</t>
  </si>
  <si>
    <t>C2284</t>
  </si>
  <si>
    <t>SOLEIRA DE GRANITO L= 15cm</t>
  </si>
  <si>
    <t>9.5</t>
  </si>
  <si>
    <t>C1869</t>
  </si>
  <si>
    <t>9.6</t>
  </si>
  <si>
    <t>CABO DE COBRE ISOLADO PVC 450/750V 4MM2 RESISTENTE A CHAMA - FORNECIMENTO E INSTALACAO</t>
  </si>
  <si>
    <t>DISJUNTOR TERMOMAGNETICO MONOPOLAR PADRAO NEMA (AMERICANO) 10 A 30A 240V, FORNECIMENTO E INSTALACAO</t>
  </si>
  <si>
    <t xml:space="preserve">74130/001 </t>
  </si>
  <si>
    <t xml:space="preserve">74104/001 </t>
  </si>
  <si>
    <t>CAIXA DE PASSAGEM PVC 3" OCTOGONAL</t>
  </si>
  <si>
    <t>CABO TELEFONICO CCI-50 2 PARES (USO INTERNO) - FORNECIMENTO E INSTALACÃO</t>
  </si>
  <si>
    <t xml:space="preserve">73768/010 </t>
  </si>
  <si>
    <t>C4533</t>
  </si>
  <si>
    <t>CABO LÓGICO 4 PARES, CATEGORIA 6 - UTP</t>
  </si>
  <si>
    <t xml:space="preserve">73953/006 </t>
  </si>
  <si>
    <t>LUMINARIA TIPO CALHA, DE SOBREPOR, COM REATOR DE PARTIDA RAPIDA E LAMPADA FLUORESCENTE 2X40W, COMPLETA, FORNECIMENTO E INSTALACAO</t>
  </si>
  <si>
    <t>LUMINARIA CIRCULAR TIPO GLOBO PARA 1 LAMPADA FLUORESCENTE COMPACTA 20W</t>
  </si>
  <si>
    <t>TOMADA PARA TELEFONE DE 4 POLOS PADRAO TELEBRAS - FORNECIMENTO E INSTALAÇÃO</t>
  </si>
  <si>
    <t>C4174</t>
  </si>
  <si>
    <t>TOMADA P/ CONEXÃO DE REDE C/ CONECTOR RJ 45 C/ ESPELHO EM CAIXA 4 x 2 (INSTALADA)</t>
  </si>
  <si>
    <t>CAIXA DE INSPEÇÃO EM ALVENARIA DE TIJOLO MACIÇO 60X60X60CM, REVESTIDA INTERNAMENTO COM BARRA LISA (CIMENTO E AREIA, TRAÇO 1:4) E=2,0CM, COMTAMPA PRÉ-MOLDADA DE CONCRETO E FUNDO DE CONCRETO 15MPA TIPO C - ESCAVAÇÃO E CONFECÇÃO</t>
  </si>
  <si>
    <t>C3585</t>
  </si>
  <si>
    <t>CAIXA SIFONADA 150X150X50cm COM GRELHA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</si>
  <si>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</si>
  <si>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</si>
  <si>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</si>
  <si>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</si>
  <si>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</si>
  <si>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</si>
  <si>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</si>
  <si>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</si>
  <si>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</si>
  <si>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11.0</t>
  </si>
  <si>
    <t>11.1</t>
  </si>
  <si>
    <t>11.2</t>
  </si>
  <si>
    <t>11.3</t>
  </si>
  <si>
    <t>11.7</t>
  </si>
  <si>
    <t>11.8</t>
  </si>
  <si>
    <t>VASO SANITÁRIO SIFONADO COM CAIXA ACOPLADA LOUÇA BRANCA - PADRÃO MÉDIO- FORNECIMENTO E INSTALAÇÃO. AF_12/2013_P</t>
  </si>
  <si>
    <t>11.11</t>
  </si>
  <si>
    <t>C1151</t>
  </si>
  <si>
    <t>DUCHA P/ WC CROMADO (INSTALADO)</t>
  </si>
  <si>
    <t>C0986</t>
  </si>
  <si>
    <t>CUBA DE LOUÇA DE EMBUTIR C/ TORNEIRA E ACESSÓRIOS</t>
  </si>
  <si>
    <t>ASSENTO PLÁSTICO PARA BACIA</t>
  </si>
  <si>
    <t>11.13</t>
  </si>
  <si>
    <t>11.15</t>
  </si>
  <si>
    <t>C4068</t>
  </si>
  <si>
    <t>BANCADA DE GRANITO CINZA E=2cm</t>
  </si>
  <si>
    <t>12.0</t>
  </si>
  <si>
    <t>12.1</t>
  </si>
  <si>
    <t>12.2</t>
  </si>
  <si>
    <t>12.3</t>
  </si>
  <si>
    <t>12.4</t>
  </si>
  <si>
    <t>12.5</t>
  </si>
  <si>
    <t>13.0</t>
  </si>
  <si>
    <t>13.1</t>
  </si>
  <si>
    <t xml:space="preserve"> APLICAÇÃO DE FUNDO SELADOR LÁTEX PVA EM TETO, UMA DEMÃO. AF_06/2014</t>
  </si>
  <si>
    <t>APLICAÇÃO DE FUNDO SELADOR LÁTEX PVA EM PAREDES, UMA DEMÃO. AF_06/2014</t>
  </si>
  <si>
    <t>APLICAÇÃO MANUAL DE PINTURA COM TINTA LÁTEX PVA EM TETO, DUAS DEMÃOS</t>
  </si>
  <si>
    <t>APLICAÇÃO E LIXAMENTO DE MASSA LÁTEX EM TETO, UMA DEMÃO. AF_06/2014</t>
  </si>
  <si>
    <t>APLICAÇÃO E LIXAMENTO DE MASSA LÁTEX EM PAREDES, UMA DEMÃO. AF_06/2014</t>
  </si>
  <si>
    <t>APLICAÇÃO MANUAL DE PINTURA COM TINTA LÁTEX ACRÍLICA EM PAREDES, DUAS DEMÃOS. AF_06/2014</t>
  </si>
  <si>
    <t>APLICAÇÃO MANUAL DE PINTURA COM TINTA TEXTURIZADA ACRÍLICA EM PANOS COM PRESENÇA DE VÃOS DE EDIFÍCIOS DE MÚLTIPLOS PAVIMENTOS, UMA COR. AF_06/2014</t>
  </si>
  <si>
    <t>13.2</t>
  </si>
  <si>
    <t>13.3</t>
  </si>
  <si>
    <t>13.4</t>
  </si>
  <si>
    <t>13.5</t>
  </si>
  <si>
    <t>13.6</t>
  </si>
  <si>
    <t>13.7</t>
  </si>
  <si>
    <t>Instruções para Preenchimento( NÃO IMPRIMIR ESTA PARTE):</t>
  </si>
  <si>
    <t xml:space="preserve">COMPOSIÇÃO DE BDI </t>
  </si>
  <si>
    <t>Preencher os campos em amarelo</t>
  </si>
  <si>
    <t>COD</t>
  </si>
  <si>
    <t>DESCRIÇÃO</t>
  </si>
  <si>
    <t>Não ultrapassar a faixa de limites abaixo, caso tenha duvida sobre o tipo da obra, realizar consulta no ACORDÃO 2622/2013-TCU ou pedir orientações pra alguem da GIDUR.</t>
  </si>
  <si>
    <t>Despesas Indiretas</t>
  </si>
  <si>
    <t>AC</t>
  </si>
  <si>
    <t>Administração central</t>
  </si>
  <si>
    <r>
      <t xml:space="preserve"> </t>
    </r>
    <r>
      <rPr>
        <sz val="11"/>
        <color indexed="8"/>
        <rFont val="Arial"/>
        <family val="2"/>
      </rPr>
      <t>Para o tipo de obra “Construção de Edifícios”:</t>
    </r>
  </si>
  <si>
    <t>Para o tipo de obra “Construção de Redes de Abastecimento de Água, Coleta de Esgoto e Construções Correlatas”:</t>
  </si>
  <si>
    <t>DF</t>
  </si>
  <si>
    <t>Despesas financeiras</t>
  </si>
  <si>
    <t>PARCELA DO BDI</t>
  </si>
  <si>
    <t>1 Quartil</t>
  </si>
  <si>
    <t>Médio</t>
  </si>
  <si>
    <t>3 Quartil</t>
  </si>
  <si>
    <t>R</t>
  </si>
  <si>
    <t>Seguro e Garantia</t>
  </si>
  <si>
    <t>Risco</t>
  </si>
  <si>
    <t>Benefício</t>
  </si>
  <si>
    <t>Despesas Financeiras</t>
  </si>
  <si>
    <t>S + G</t>
  </si>
  <si>
    <t>Garantia/seguros</t>
  </si>
  <si>
    <t>Lucro</t>
  </si>
  <si>
    <t>L</t>
  </si>
  <si>
    <t>PIS, COFINS e ISSQN</t>
  </si>
  <si>
    <t>Conforme legislação específica</t>
  </si>
  <si>
    <r>
      <t xml:space="preserve"> </t>
    </r>
    <r>
      <rPr>
        <sz val="11"/>
        <color indexed="8"/>
        <rFont val="Arial"/>
        <family val="2"/>
      </rPr>
      <t>Para o tipo de obra “Construção de Rodovias e Ferrovias”:</t>
    </r>
  </si>
  <si>
    <t>Para “Fornecimento de Materiais e Equipamentos”:</t>
  </si>
  <si>
    <t>I</t>
  </si>
  <si>
    <t>Impostos</t>
  </si>
  <si>
    <t>PIS</t>
  </si>
  <si>
    <t>COFINS</t>
  </si>
  <si>
    <t>ISS   ( conforme legislação de cada município)</t>
  </si>
  <si>
    <r>
      <t>CPRB (</t>
    </r>
    <r>
      <rPr>
        <b/>
        <i/>
        <sz val="11"/>
        <color indexed="10"/>
        <rFont val="Arial"/>
        <family val="2"/>
      </rPr>
      <t xml:space="preserve">   2%,   </t>
    </r>
    <r>
      <rPr>
        <i/>
        <sz val="11"/>
        <color indexed="10"/>
        <rFont val="Arial"/>
        <family val="2"/>
      </rPr>
      <t xml:space="preserve">sempre quando tiver desoneração INSS) </t>
    </r>
  </si>
  <si>
    <t xml:space="preserve">BDI = </t>
  </si>
  <si>
    <t>O valor final do BDI não pode ultrapassar os limites abaixo, quando não tiver desoneração do INSS na folha de pagamento, pois foram calculados sem desoneração:</t>
  </si>
  <si>
    <t>VALORES DE BDI POR TIPO DE OBRA</t>
  </si>
  <si>
    <t>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</si>
  <si>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</si>
  <si>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</si>
  <si>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</si>
  <si>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</si>
  <si>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</si>
  <si>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</si>
  <si>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PORCELANATO POLIDO C/ ARG. PRÉ-FABRICADA - P/ PISO (60X60)CM</t>
  </si>
  <si>
    <t>73992/001</t>
  </si>
  <si>
    <t>LOCACAO CONVENCIONAL DE OBRA, ATRAVÉS DE GABARITO DE TABUAS CORRIDAS PONTALETADAS A CADA 1,50M, SEM REAPROVEITAMENTO</t>
  </si>
  <si>
    <t>PEITORIL DE GRANITO L= 17 cm</t>
  </si>
  <si>
    <t>ENDEREÇO: RUA YOLANDA P. C. BARRETO, Nº 200 - BAIRRO DERBY CLUB - SOBRAL - CE</t>
  </si>
  <si>
    <t>OBRA: CRIAÇÃO DE DOIS GABINETES E ADAPTAÇÕES NA SEDE DA PRM DE SOBRAL</t>
  </si>
  <si>
    <t>CLIMATIZAÇÃO</t>
  </si>
  <si>
    <t>FONTE: TABELA SINAPI  AGO/2016  COM BDI=23%  E SEINFRA-CE 24.1 AMBAS DESONERADAS</t>
  </si>
  <si>
    <t>RETIRADA DE DIVISORIAS EM CHAPAS DE MADEIRA, COM MONTANTES METALICOS</t>
  </si>
  <si>
    <t>RETIRADA DE TELHAS DE CERAMICAS OU DE VIDRO</t>
  </si>
  <si>
    <t>DEMOLICAO DE CONCRETO SIMPLES(RAMPA)</t>
  </si>
  <si>
    <t>1.3</t>
  </si>
  <si>
    <t>RETIRADA DE CORRIMÃO EM TUBO DE FERRO</t>
  </si>
  <si>
    <t>RETIRADA DE PILARES DE MADEIRA</t>
  </si>
  <si>
    <t>CONCRETO MAGRO PARA LASTRO, TRAÇO 1:4,5:4,5 (CIMENTO/ AREIA MÉDIA/ BRITA 1) - PREPARO MECÂNICO COM BETONEIRA 400 L. AF_07/2016</t>
  </si>
  <si>
    <t>C4496</t>
  </si>
  <si>
    <t>DIVISÓRIA DE GESSO ACARTONADO e=70mm, S/ REVESTIMENTO - FORNECIMENTO E MONTAGEM</t>
  </si>
  <si>
    <t>5.3</t>
  </si>
  <si>
    <t>C2200</t>
  </si>
  <si>
    <t>RETELHAMENTO C/ TELHA CERÂMICA  ATE 20% NOVA</t>
  </si>
  <si>
    <t>C4464</t>
  </si>
  <si>
    <t>EMBOÇAMENTO DA ÚLTIMA FIADA TELHA CERÂMICA</t>
  </si>
  <si>
    <t>RUFO EM CHAPA DE AÇO GALVANIZADO NÚMERO 24, CORTE DE 25 CM, INCLUSO TRANSPORTE VERTICAL. AF_06/2016</t>
  </si>
  <si>
    <t>C2460</t>
  </si>
  <si>
    <t>TESOURA EM MASSARANDUBA C/ACESSÓRIOS(MÃO FRANCESA)</t>
  </si>
  <si>
    <t>COLOCAÇÃO DE PILARES DE MADEIRA C/APROVEITAMENTO DO EXISTENTE</t>
  </si>
  <si>
    <t>6.6</t>
  </si>
  <si>
    <t>6.9</t>
  </si>
  <si>
    <t>6.10</t>
  </si>
  <si>
    <t>6.11</t>
  </si>
  <si>
    <t>6.12</t>
  </si>
  <si>
    <t>GRADE DE FERRO EM BARRA CHATA 3/16"</t>
  </si>
  <si>
    <t xml:space="preserve">73932/001 </t>
  </si>
  <si>
    <t>7.6</t>
  </si>
  <si>
    <t>C2181</t>
  </si>
  <si>
    <t>REGULARIZAÇÃO DE BASE C/ ARGAMASSA CIMENTO E AREIA S/ PENEIRAR, TRAÇO 1:3 - ESP= 3cm</t>
  </si>
  <si>
    <t>9.7</t>
  </si>
  <si>
    <t xml:space="preserve">73974/001 </t>
  </si>
  <si>
    <t>PISO CIMENTADO TRACO 1:3 (CIMENTO E AREIA) ACABAMENTO RUSTICO ESPESSURA 2CM, PREPARO MECANICO DA ARGAMASSA(RAMPAS E ESCADA)</t>
  </si>
  <si>
    <t>9.8</t>
  </si>
  <si>
    <t>C4762</t>
  </si>
  <si>
    <t>CAIXA DE LIGAÇÃO PVC 4" X 2"</t>
  </si>
  <si>
    <t>C4761</t>
  </si>
  <si>
    <t>CAIXA DE LIGAÇÃO PVC 4" X 4"</t>
  </si>
  <si>
    <t>C2625</t>
  </si>
  <si>
    <t>TUBO PVC SOLD. MARROM INCL.CONEXÕES D= 25mm(3/4")</t>
  </si>
  <si>
    <t>C2626</t>
  </si>
  <si>
    <t>TUBO PVC SOLD. MARROM INCL.CONEXÕES D= 32mm(1")</t>
  </si>
  <si>
    <t>C2166</t>
  </si>
  <si>
    <t>REGISTRO DE GAVETA C/CANOPLA CROMADA D= 20mm (3/4")</t>
  </si>
  <si>
    <t>C2595</t>
  </si>
  <si>
    <t>TUBO PVC BRANCO P/ESGOTO D=40mm (1 1/2")</t>
  </si>
  <si>
    <t>C2596</t>
  </si>
  <si>
    <t>TUBO PVC BRANCO P/ESGOTO D=50mm (2")</t>
  </si>
  <si>
    <t>C2593</t>
  </si>
  <si>
    <t>TUBO PVC BRANCO P/ESGOTO D=100MM (4')</t>
  </si>
  <si>
    <t>11.4</t>
  </si>
  <si>
    <t>11.5</t>
  </si>
  <si>
    <t>11.6</t>
  </si>
  <si>
    <t>SIFÃO DO TIPO FLEXÍVEL EM PVC 1 X 1.1/2 - FORNECIMENTO E INSTALAÇÃO.</t>
  </si>
  <si>
    <t>SABONETEIRA DE SOBREPOR (FIXADA NA PAREDE), TIPO CONCHA, EM ACO INOXIDAVEL - FORNECIMENTO E INSTALACAO</t>
  </si>
  <si>
    <t>C4670</t>
  </si>
  <si>
    <t>PORTA PAPEL METÁLICO</t>
  </si>
  <si>
    <t>C1996</t>
  </si>
  <si>
    <t>PORTA TOALHA DE PAPEL - METALICO (INSTALADO)</t>
  </si>
  <si>
    <t>TUBO, PVC, SOLDÁVEL, DN 25MM, INSTALADO EM DRENO DE AR -CONDICIONADO FORNECIMENTO E INSTALAÇÃO</t>
  </si>
  <si>
    <t>MÃO FRANCESA EM BARRA DE FERRO CHATO RETANGULAR 2" X 1/4", REFORÇADA, 40 X 30 CM</t>
  </si>
  <si>
    <t>C4778</t>
  </si>
  <si>
    <t>REDE FRIGORÍGENA C/ TUBO DE COBRE 1/2" FLEXÍVEL, ISOLADO COM BORRACHA ELASTOMÉRICA, SUSTENTAÇÃO, SOLDA E LIMPEZA</t>
  </si>
  <si>
    <t>FORNECIMENTO E INSTALAÇÃO DE APARELHO DE AR CONDICONADO COM CONTROLE - 9.000 BTU´S</t>
  </si>
  <si>
    <t>FORNECIMENTO E INSTALAÇÃO DE APARELHO DE AR CONDICONADO COM CONTROLE - 18.000 BTU´S</t>
  </si>
  <si>
    <t>11.9</t>
  </si>
  <si>
    <t>11.10</t>
  </si>
  <si>
    <t>11.12</t>
  </si>
  <si>
    <t>11.14</t>
  </si>
  <si>
    <t>11.16</t>
  </si>
  <si>
    <t>11.17</t>
  </si>
  <si>
    <t>PINTURA ESMALTE BRILHANTE (2 DEMAOS) SOBRE SUPERFICIE METALICA, INCLUSIVE PROTECAO COM ZARCAO (1 DEMAO)</t>
  </si>
  <si>
    <t>13.8</t>
  </si>
  <si>
    <t>13.9</t>
  </si>
  <si>
    <t>13.10</t>
  </si>
  <si>
    <t>14.0</t>
  </si>
  <si>
    <t>14.1</t>
  </si>
  <si>
    <t>GUARDA-CORPO COM CORRIMAO EM TUBO DE ACO GALVANIZADO 1 1/2", INCLUSIVE PINTURA</t>
  </si>
  <si>
    <t>1.6</t>
  </si>
  <si>
    <t>1.8</t>
  </si>
  <si>
    <t>1.9</t>
  </si>
  <si>
    <t>1.12</t>
  </si>
  <si>
    <t>1.13</t>
  </si>
  <si>
    <t>1.14</t>
  </si>
  <si>
    <t>CONCRETO FCK = 20MPA, TRAÇO 1:2,7:3 (CIMENTO/ AREIA MÉDIA/ BRITA 1, PREPARO MECÂNICO COM BETONEIRA 400 L.</t>
  </si>
  <si>
    <t>C0216</t>
  </si>
  <si>
    <t>ARMADURA CA-50A MÉDIA D= 6,3 A 10,0mm</t>
  </si>
  <si>
    <t>3.8</t>
  </si>
  <si>
    <t>C1405</t>
  </si>
  <si>
    <t>FORMA PLANA CHAPA COMPENSADA RESINADA, ESP.= 12mm UTIL. 3 X</t>
  </si>
  <si>
    <t>C1603</t>
  </si>
  <si>
    <t>LANÇAMENTO E APLICAÇÃO DE CONCRETO C/ ELEVAÇÃO</t>
  </si>
  <si>
    <t>VERGA PRÉ-MOLDADA PARA PORTAS COM ATÉ 1,5 M DE VÃO</t>
  </si>
  <si>
    <t>C1338</t>
  </si>
  <si>
    <t>ESTRUTURA DE MADEIRA P/ TELHA ONDULADA DE FIBROCIMENTO, ALUMÍNIO OU PLÁSTICAS, VÃO 10m</t>
  </si>
  <si>
    <t>C2445</t>
  </si>
  <si>
    <t>TELHA DE FIBROCIMENTO ONDULADA E=6mm , INCLINAÇÃO 12%</t>
  </si>
  <si>
    <t>C4460</t>
  </si>
  <si>
    <t>MADEIRAMENTO P/ TELHA CERÂMICA - (RIPA, CAIBRO, LINHA)</t>
  </si>
  <si>
    <t>C4462</t>
  </si>
  <si>
    <t>TELHA CERÂMICA</t>
  </si>
  <si>
    <t>C0387</t>
  </si>
  <si>
    <t>BEIRA E BICA EM TELHA COLONIAL</t>
  </si>
  <si>
    <t>C2057</t>
  </si>
  <si>
    <t>PROTEÇÃO DE SUPERFÍCIES IMPERMEABILIZADAS</t>
  </si>
  <si>
    <t>C1985</t>
  </si>
  <si>
    <t>PORTA INTERNA DE CEDRO LISA COMPLETA UMA FOLHA (0.60X 2.10)m</t>
  </si>
  <si>
    <t>C1987</t>
  </si>
  <si>
    <t>PORTA INTERNA DE CEDRO LISA COMPLETA UMA FOLHA (0.80X 2.10)m</t>
  </si>
  <si>
    <t>C1988</t>
  </si>
  <si>
    <t>PORTA INTERNA DE CEDRO LISA COMPLETA UMA FOLHA (0.90X 2.10)m</t>
  </si>
  <si>
    <t>LASTRO DE CONCRETO, PREPARO MECÂNICO, INCLUSOS ADITIVO IMPERMEABILIZANTE, LANÇAMENTO E ADENSAMENTO</t>
  </si>
  <si>
    <t>C1199</t>
  </si>
  <si>
    <t>ELETRODUTO PVC ROSC.INCL.CONEXÕES D= 50mm (1 1/2")</t>
  </si>
  <si>
    <t>C1197</t>
  </si>
  <si>
    <t>ELETRODUTO PVC ROSC.INCL.CONEXÕES D= 32mm (1")</t>
  </si>
  <si>
    <t>C1196</t>
  </si>
  <si>
    <t>ELETRODUTO PVC ROSC.INCL.CONEXÕES D= 25mm (3/4")</t>
  </si>
  <si>
    <t>CABO DE COBRE FLEXÍVEL ISOLADO, 2,5 MM², ANTI-CHAMA 450/750 V, PARA CIRCUITOS TERMINAIS - FORNECIMENTO E INSTALAÇÃO. AF_12/2015</t>
  </si>
  <si>
    <t>C1494</t>
  </si>
  <si>
    <t>INTERRUPTOR UMA TECLA SIMPLES 10A 250V</t>
  </si>
  <si>
    <t>C2493</t>
  </si>
  <si>
    <t>TOMADA UNIVERSAL 10A 250V</t>
  </si>
  <si>
    <t>C1496</t>
  </si>
  <si>
    <t>INTERRUPTOR UMA TECLA SIMPLES E TOMADA UNIVERSAL 10A 250V</t>
  </si>
  <si>
    <t>C3087</t>
  </si>
  <si>
    <t>REBOCO C/ ARGAMASSA DE CIMENTO E AREIA PENEIRADA, TRAÇO 1:5</t>
  </si>
  <si>
    <t>14.2</t>
  </si>
  <si>
    <t>INSTALAÇÕES HIDROSANITÁRIAS/LOUÇAS E METAIS</t>
  </si>
  <si>
    <t xml:space="preserve">74131/006 </t>
  </si>
  <si>
    <t>QUADRO DE DISTRIBUICAO DE ENERGIA DE EMBUTIR, EM CHAPA METALICA, PARA 32 DISJUNTORES TERMOMAGNETICOS MONOPOLARES, COM BARRAMENTO TRIFASICO E NEUTRO, FORNECIMENTO E INSTALACAO</t>
  </si>
  <si>
    <t>C2530</t>
  </si>
  <si>
    <t>TRANSPORTE DE MATERIAL, EXCETO ROCHA EM CAMINHÃO ATÉ 10 KM</t>
  </si>
  <si>
    <t>DEMOLICAO DE PISO EM LADRILHO COM ARGAMASSA(Piso da copa)</t>
  </si>
  <si>
    <t>1.15</t>
  </si>
  <si>
    <t>C1198</t>
  </si>
  <si>
    <t>ELETRODUTO PVC ROSC.INCL.CONEXÕES D= 40mm (1 1/4")</t>
  </si>
  <si>
    <t xml:space="preserve">74130/005 </t>
  </si>
  <si>
    <t>DISJUNTOR TERMOMAGNETICO TRIPOLAR PADRAO NEMA (AMERICANO) 60 A 100A 240V</t>
  </si>
  <si>
    <t>CABO DE COBRE FLEXÍVEL ISOLADO, 25 MM², ANTI-CHAMA 450/750 V, PARA DISTRIBUIÇÃO - FORNECIMENTO E INSTALAÇÃO</t>
  </si>
  <si>
    <t>10.19</t>
  </si>
  <si>
    <t>10.20</t>
  </si>
  <si>
    <t>10.21</t>
  </si>
  <si>
    <t>10.22</t>
  </si>
  <si>
    <t>10.23</t>
  </si>
  <si>
    <t>LUMINARIA CIRCULAR TIPO ARANDELA DE PAREDE PARA 1 LAMPADA FLUORESCENTE COMPACTA 20W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</si>
</sst>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.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#,##0.0"/>
    <numFmt numFmtId="184" formatCode="#,##0.000"/>
    <numFmt numFmtId="185" formatCode="#,##0.0000"/>
    <numFmt numFmtId="186" formatCode="_-* #,##0.0000_-;\-* #,##0.0000_-;_-* &quot;-&quot;????_-;_-@_-"/>
  </numFmts>
  <fonts count="7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name val="Calibri"/>
      <family val="2"/>
    </font>
    <font>
      <b/>
      <i/>
      <sz val="9"/>
      <name val="Arial"/>
      <family val="2"/>
    </font>
    <font>
      <i/>
      <sz val="9"/>
      <name val="Calibri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0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7"/>
      <name val="Arial"/>
      <family val="2"/>
    </font>
    <font>
      <b/>
      <i/>
      <sz val="9"/>
      <color indexed="10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00B050"/>
      <name val="Arial"/>
      <family val="2"/>
    </font>
    <font>
      <b/>
      <i/>
      <sz val="9"/>
      <color rgb="FFFF0000"/>
      <name val="Arial"/>
      <family val="2"/>
    </font>
    <font>
      <b/>
      <u val="single"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rgb="FFFF0000"/>
      <name val="Arial"/>
      <family val="2"/>
    </font>
    <font>
      <b/>
      <sz val="12"/>
      <color theme="1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0" fillId="0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" fontId="13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4" fontId="14" fillId="0" borderId="0" xfId="0" applyNumberFormat="1" applyFont="1" applyFill="1" applyAlignment="1">
      <alignment horizontal="right" vertical="center"/>
    </xf>
    <xf numFmtId="4" fontId="14" fillId="0" borderId="0" xfId="0" applyNumberFormat="1" applyFont="1" applyFill="1" applyAlignment="1">
      <alignment vertical="center"/>
    </xf>
    <xf numFmtId="171" fontId="17" fillId="0" borderId="0" xfId="54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16" fillId="33" borderId="13" xfId="0" applyFont="1" applyFill="1" applyBorder="1" applyAlignment="1" applyProtection="1">
      <alignment horizontal="centerContinuous" vertical="center" wrapText="1"/>
      <protection/>
    </xf>
    <xf numFmtId="0" fontId="16" fillId="33" borderId="14" xfId="0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4" fontId="8" fillId="33" borderId="15" xfId="0" applyNumberFormat="1" applyFont="1" applyFill="1" applyBorder="1" applyAlignment="1">
      <alignment horizontal="right" vertical="center"/>
    </xf>
    <xf numFmtId="4" fontId="8" fillId="33" borderId="15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4" fontId="8" fillId="33" borderId="14" xfId="0" applyNumberFormat="1" applyFont="1" applyFill="1" applyBorder="1" applyAlignment="1">
      <alignment horizontal="right" vertical="center"/>
    </xf>
    <xf numFmtId="4" fontId="8" fillId="33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 applyProtection="1" quotePrefix="1">
      <alignment horizontal="right" vertical="center"/>
      <protection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 wrapText="1"/>
    </xf>
    <xf numFmtId="4" fontId="13" fillId="0" borderId="16" xfId="0" applyNumberFormat="1" applyFont="1" applyFill="1" applyBorder="1" applyAlignment="1">
      <alignment horizontal="right" vertical="center" wrapText="1"/>
    </xf>
    <xf numFmtId="4" fontId="13" fillId="0" borderId="1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4" fontId="8" fillId="0" borderId="17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71" fillId="0" borderId="17" xfId="0" applyNumberFormat="1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4" fontId="13" fillId="0" borderId="23" xfId="0" applyNumberFormat="1" applyFont="1" applyFill="1" applyBorder="1" applyAlignment="1">
      <alignment horizontal="right" vertical="center" wrapText="1"/>
    </xf>
    <xf numFmtId="4" fontId="8" fillId="0" borderId="24" xfId="0" applyNumberFormat="1" applyFont="1" applyFill="1" applyBorder="1" applyAlignment="1">
      <alignment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/>
    </xf>
    <xf numFmtId="0" fontId="74" fillId="0" borderId="0" xfId="0" applyFont="1" applyAlignment="1">
      <alignment horizontal="left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6" fillId="34" borderId="0" xfId="50" applyFont="1" applyFill="1" applyAlignment="1">
      <alignment vertical="center"/>
      <protection/>
    </xf>
    <xf numFmtId="0" fontId="6" fillId="34" borderId="0" xfId="50" applyFont="1" applyFill="1" applyAlignment="1">
      <alignment horizontal="center" vertical="center"/>
      <protection/>
    </xf>
    <xf numFmtId="0" fontId="0" fillId="34" borderId="0" xfId="50" applyFont="1" applyFill="1">
      <alignment/>
      <protection/>
    </xf>
    <xf numFmtId="49" fontId="20" fillId="34" borderId="25" xfId="0" applyNumberFormat="1" applyFont="1" applyFill="1" applyBorder="1" applyAlignment="1">
      <alignment horizontal="center" vertical="center"/>
    </xf>
    <xf numFmtId="49" fontId="20" fillId="34" borderId="26" xfId="0" applyNumberFormat="1" applyFont="1" applyFill="1" applyBorder="1" applyAlignment="1">
      <alignment horizontal="center" vertical="center"/>
    </xf>
    <xf numFmtId="0" fontId="20" fillId="34" borderId="27" xfId="0" applyNumberFormat="1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vertical="center"/>
    </xf>
    <xf numFmtId="43" fontId="22" fillId="35" borderId="33" xfId="5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justify"/>
    </xf>
    <xf numFmtId="0" fontId="0" fillId="0" borderId="0" xfId="0" applyFont="1" applyAlignment="1">
      <alignment/>
    </xf>
    <xf numFmtId="0" fontId="25" fillId="0" borderId="34" xfId="0" applyFont="1" applyBorder="1" applyAlignment="1">
      <alignment horizontal="center" vertical="top" wrapText="1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vertical="top" wrapText="1"/>
    </xf>
    <xf numFmtId="10" fontId="24" fillId="0" borderId="37" xfId="0" applyNumberFormat="1" applyFont="1" applyBorder="1" applyAlignment="1">
      <alignment horizontal="center" vertical="top" wrapText="1"/>
    </xf>
    <xf numFmtId="0" fontId="6" fillId="34" borderId="38" xfId="0" applyFont="1" applyFill="1" applyBorder="1" applyAlignment="1">
      <alignment vertical="center"/>
    </xf>
    <xf numFmtId="0" fontId="6" fillId="34" borderId="39" xfId="0" applyFont="1" applyFill="1" applyBorder="1" applyAlignment="1">
      <alignment horizontal="right" vertical="center"/>
    </xf>
    <xf numFmtId="43" fontId="22" fillId="34" borderId="40" xfId="54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vertical="center"/>
      <protection locked="0"/>
    </xf>
    <xf numFmtId="43" fontId="5" fillId="34" borderId="30" xfId="0" applyNumberFormat="1" applyFont="1" applyFill="1" applyBorder="1" applyAlignment="1" applyProtection="1">
      <alignment horizontal="center" vertical="center"/>
      <protection locked="0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6" fillId="34" borderId="32" xfId="0" applyFont="1" applyFill="1" applyBorder="1" applyAlignment="1" applyProtection="1">
      <alignment vertical="center"/>
      <protection locked="0"/>
    </xf>
    <xf numFmtId="43" fontId="22" fillId="34" borderId="33" xfId="54" applyNumberFormat="1" applyFont="1" applyFill="1" applyBorder="1" applyAlignment="1" applyProtection="1">
      <alignment horizontal="center" vertical="center"/>
      <protection locked="0"/>
    </xf>
    <xf numFmtId="43" fontId="0" fillId="34" borderId="0" xfId="0" applyNumberFormat="1" applyFont="1" applyFill="1" applyAlignment="1">
      <alignment/>
    </xf>
    <xf numFmtId="43" fontId="22" fillId="35" borderId="33" xfId="54" applyNumberFormat="1" applyFont="1" applyFill="1" applyBorder="1" applyAlignment="1" applyProtection="1">
      <alignment horizontal="center" vertical="center"/>
      <protection locked="0"/>
    </xf>
    <xf numFmtId="0" fontId="6" fillId="34" borderId="41" xfId="0" applyFont="1" applyFill="1" applyBorder="1" applyAlignment="1" applyProtection="1">
      <alignment horizontal="center" vertical="center"/>
      <protection locked="0"/>
    </xf>
    <xf numFmtId="0" fontId="75" fillId="34" borderId="11" xfId="0" applyFont="1" applyFill="1" applyBorder="1" applyAlignment="1" applyProtection="1">
      <alignment vertical="center"/>
      <protection locked="0"/>
    </xf>
    <xf numFmtId="43" fontId="22" fillId="36" borderId="42" xfId="54" applyNumberFormat="1" applyFont="1" applyFill="1" applyBorder="1" applyAlignment="1" applyProtection="1">
      <alignment horizontal="center" vertical="center"/>
      <protection locked="0"/>
    </xf>
    <xf numFmtId="0" fontId="6" fillId="34" borderId="38" xfId="0" applyFont="1" applyFill="1" applyBorder="1" applyAlignment="1" applyProtection="1">
      <alignment horizontal="center" vertical="center"/>
      <protection locked="0"/>
    </xf>
    <xf numFmtId="0" fontId="21" fillId="34" borderId="39" xfId="0" applyFont="1" applyFill="1" applyBorder="1" applyAlignment="1" applyProtection="1">
      <alignment horizontal="right" vertical="center"/>
      <protection locked="0"/>
    </xf>
    <xf numFmtId="43" fontId="21" fillId="34" borderId="4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/>
    </xf>
    <xf numFmtId="10" fontId="21" fillId="34" borderId="0" xfId="0" applyNumberFormat="1" applyFont="1" applyFill="1" applyBorder="1" applyAlignment="1">
      <alignment horizontal="center" vertical="center"/>
    </xf>
    <xf numFmtId="0" fontId="24" fillId="0" borderId="37" xfId="0" applyFont="1" applyBorder="1" applyAlignment="1">
      <alignment vertical="top" wrapText="1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186" fontId="0" fillId="34" borderId="0" xfId="0" applyNumberFormat="1" applyFont="1" applyFill="1" applyAlignment="1">
      <alignment/>
    </xf>
    <xf numFmtId="186" fontId="0" fillId="34" borderId="0" xfId="0" applyNumberFormat="1" applyFont="1" applyFill="1" applyAlignment="1">
      <alignment horizontal="center"/>
    </xf>
    <xf numFmtId="0" fontId="25" fillId="0" borderId="36" xfId="0" applyFont="1" applyBorder="1" applyAlignment="1">
      <alignment horizontal="center" vertical="top" wrapText="1"/>
    </xf>
    <xf numFmtId="0" fontId="24" fillId="0" borderId="37" xfId="0" applyFont="1" applyBorder="1" applyAlignment="1">
      <alignment horizontal="center" vertical="top" wrapText="1"/>
    </xf>
    <xf numFmtId="0" fontId="76" fillId="34" borderId="0" xfId="0" applyFont="1" applyFill="1" applyAlignment="1">
      <alignment/>
    </xf>
    <xf numFmtId="0" fontId="0" fillId="34" borderId="0" xfId="50" applyFont="1" applyFill="1" applyAlignment="1">
      <alignment horizontal="center"/>
      <protection/>
    </xf>
    <xf numFmtId="0" fontId="8" fillId="0" borderId="0" xfId="0" applyFont="1" applyFill="1" applyAlignment="1">
      <alignment vertical="center" wrapText="1"/>
    </xf>
    <xf numFmtId="0" fontId="28" fillId="0" borderId="0" xfId="0" applyFont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17" fontId="5" fillId="0" borderId="0" xfId="0" applyNumberFormat="1" applyFont="1" applyFill="1" applyAlignment="1">
      <alignment horizontal="center" vertical="center"/>
    </xf>
    <xf numFmtId="4" fontId="15" fillId="0" borderId="16" xfId="0" applyNumberFormat="1" applyFont="1" applyFill="1" applyBorder="1" applyAlignment="1" applyProtection="1">
      <alignment horizontal="right" vertical="center" wrapText="1"/>
      <protection/>
    </xf>
    <xf numFmtId="4" fontId="15" fillId="0" borderId="16" xfId="0" applyNumberFormat="1" applyFont="1" applyFill="1" applyBorder="1" applyAlignment="1" applyProtection="1">
      <alignment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vertical="center" wrapText="1"/>
      <protection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49" fontId="15" fillId="0" borderId="43" xfId="0" applyNumberFormat="1" applyFont="1" applyFill="1" applyBorder="1" applyAlignment="1">
      <alignment vertical="center"/>
    </xf>
    <xf numFmtId="0" fontId="15" fillId="0" borderId="44" xfId="0" applyFont="1" applyFill="1" applyBorder="1" applyAlignment="1">
      <alignment vertical="center" wrapText="1"/>
    </xf>
    <xf numFmtId="0" fontId="16" fillId="0" borderId="44" xfId="0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vertical="center"/>
    </xf>
    <xf numFmtId="4" fontId="16" fillId="0" borderId="45" xfId="0" applyNumberFormat="1" applyFont="1" applyFill="1" applyBorder="1" applyAlignment="1">
      <alignment vertical="center"/>
    </xf>
    <xf numFmtId="0" fontId="8" fillId="0" borderId="16" xfId="0" applyFont="1" applyBorder="1" applyAlignment="1" applyProtection="1">
      <alignment horizontal="left" vertical="center" wrapText="1"/>
      <protection/>
    </xf>
    <xf numFmtId="4" fontId="13" fillId="0" borderId="16" xfId="0" applyNumberFormat="1" applyFont="1" applyFill="1" applyBorder="1" applyAlignment="1">
      <alignment horizontal="right"/>
    </xf>
    <xf numFmtId="4" fontId="13" fillId="0" borderId="16" xfId="0" applyNumberFormat="1" applyFont="1" applyFill="1" applyBorder="1" applyAlignment="1">
      <alignment/>
    </xf>
    <xf numFmtId="0" fontId="16" fillId="0" borderId="16" xfId="0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vertical="center"/>
    </xf>
    <xf numFmtId="171" fontId="8" fillId="0" borderId="17" xfId="54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/>
    </xf>
    <xf numFmtId="171" fontId="8" fillId="0" borderId="16" xfId="54" applyFont="1" applyFill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Fill="1" applyBorder="1" applyAlignment="1" applyProtection="1">
      <alignment horizontal="left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vertical="center"/>
    </xf>
    <xf numFmtId="4" fontId="13" fillId="0" borderId="23" xfId="0" applyNumberFormat="1" applyFont="1" applyFill="1" applyBorder="1" applyAlignment="1">
      <alignment horizontal="right" vertical="center"/>
    </xf>
    <xf numFmtId="4" fontId="13" fillId="0" borderId="23" xfId="0" applyNumberFormat="1" applyFont="1" applyFill="1" applyBorder="1" applyAlignment="1">
      <alignment vertical="center"/>
    </xf>
    <xf numFmtId="171" fontId="8" fillId="0" borderId="23" xfId="54" applyFont="1" applyFill="1" applyBorder="1" applyAlignment="1">
      <alignment vertical="center"/>
    </xf>
    <xf numFmtId="171" fontId="8" fillId="0" borderId="24" xfId="54" applyFont="1" applyFill="1" applyBorder="1" applyAlignment="1">
      <alignment vertical="center"/>
    </xf>
    <xf numFmtId="0" fontId="6" fillId="33" borderId="46" xfId="0" applyFont="1" applyFill="1" applyBorder="1" applyAlignment="1">
      <alignment vertical="center"/>
    </xf>
    <xf numFmtId="0" fontId="6" fillId="33" borderId="46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right" vertical="center"/>
    </xf>
    <xf numFmtId="4" fontId="5" fillId="33" borderId="46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21" fillId="33" borderId="47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10" fontId="21" fillId="33" borderId="34" xfId="52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horizontal="center" vertical="center"/>
    </xf>
    <xf numFmtId="49" fontId="16" fillId="33" borderId="48" xfId="0" applyNumberFormat="1" applyFont="1" applyFill="1" applyBorder="1" applyAlignment="1" applyProtection="1">
      <alignment horizontal="center" vertical="center" wrapText="1"/>
      <protection/>
    </xf>
    <xf numFmtId="49" fontId="16" fillId="33" borderId="14" xfId="0" applyNumberFormat="1" applyFont="1" applyFill="1" applyBorder="1" applyAlignment="1" applyProtection="1">
      <alignment horizontal="center" vertical="center" wrapText="1"/>
      <protection/>
    </xf>
    <xf numFmtId="0" fontId="16" fillId="33" borderId="26" xfId="0" applyFont="1" applyFill="1" applyBorder="1" applyAlignment="1" applyProtection="1">
      <alignment horizontal="center" vertical="center" wrapText="1"/>
      <protection/>
    </xf>
    <xf numFmtId="0" fontId="16" fillId="33" borderId="49" xfId="0" applyFont="1" applyFill="1" applyBorder="1" applyAlignment="1" applyProtection="1">
      <alignment horizontal="center" vertical="center" wrapText="1"/>
      <protection/>
    </xf>
    <xf numFmtId="4" fontId="16" fillId="33" borderId="50" xfId="0" applyNumberFormat="1" applyFont="1" applyFill="1" applyBorder="1" applyAlignment="1" applyProtection="1">
      <alignment horizontal="center" vertical="center" wrapText="1"/>
      <protection/>
    </xf>
    <xf numFmtId="4" fontId="16" fillId="33" borderId="51" xfId="0" applyNumberFormat="1" applyFont="1" applyFill="1" applyBorder="1" applyAlignment="1" applyProtection="1">
      <alignment horizontal="center" vertical="center" wrapText="1"/>
      <protection/>
    </xf>
    <xf numFmtId="171" fontId="8" fillId="33" borderId="52" xfId="54" applyFont="1" applyFill="1" applyBorder="1" applyAlignment="1" applyProtection="1">
      <alignment horizontal="center" vertical="center"/>
      <protection/>
    </xf>
    <xf numFmtId="171" fontId="8" fillId="33" borderId="51" xfId="54" applyFont="1" applyFill="1" applyBorder="1" applyAlignment="1" applyProtection="1">
      <alignment horizontal="center" vertical="center"/>
      <protection/>
    </xf>
    <xf numFmtId="0" fontId="23" fillId="0" borderId="53" xfId="0" applyFont="1" applyBorder="1" applyAlignment="1">
      <alignment horizontal="justify"/>
    </xf>
    <xf numFmtId="0" fontId="0" fillId="0" borderId="54" xfId="0" applyFont="1" applyBorder="1" applyAlignment="1">
      <alignment/>
    </xf>
    <xf numFmtId="0" fontId="24" fillId="0" borderId="53" xfId="0" applyFont="1" applyBorder="1" applyAlignment="1">
      <alignment horizontal="justify"/>
    </xf>
    <xf numFmtId="0" fontId="24" fillId="0" borderId="47" xfId="0" applyFont="1" applyBorder="1" applyAlignment="1">
      <alignment horizontal="center" vertical="top" wrapText="1"/>
    </xf>
    <xf numFmtId="0" fontId="24" fillId="0" borderId="55" xfId="0" applyFont="1" applyBorder="1" applyAlignment="1">
      <alignment horizontal="center" vertical="top" wrapText="1"/>
    </xf>
    <xf numFmtId="0" fontId="24" fillId="0" borderId="35" xfId="0" applyFont="1" applyBorder="1" applyAlignment="1">
      <alignment horizontal="center" vertical="top" wrapText="1"/>
    </xf>
    <xf numFmtId="0" fontId="0" fillId="34" borderId="0" xfId="0" applyFont="1" applyFill="1" applyAlignment="1">
      <alignment horizontal="left"/>
    </xf>
    <xf numFmtId="0" fontId="25" fillId="0" borderId="47" xfId="0" applyFont="1" applyBorder="1" applyAlignment="1">
      <alignment horizontal="center" vertical="top" wrapText="1"/>
    </xf>
    <xf numFmtId="0" fontId="25" fillId="0" borderId="55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1" fillId="34" borderId="0" xfId="0" applyFont="1" applyFill="1" applyBorder="1" applyAlignment="1">
      <alignment horizontal="left"/>
    </xf>
    <xf numFmtId="0" fontId="19" fillId="33" borderId="56" xfId="0" applyFont="1" applyFill="1" applyBorder="1" applyAlignment="1">
      <alignment horizontal="center" vertical="center"/>
    </xf>
    <xf numFmtId="0" fontId="19" fillId="33" borderId="57" xfId="0" applyFont="1" applyFill="1" applyBorder="1" applyAlignment="1">
      <alignment horizontal="center" vertical="center"/>
    </xf>
    <xf numFmtId="0" fontId="24" fillId="0" borderId="54" xfId="0" applyFont="1" applyBorder="1" applyAlignment="1">
      <alignment horizontal="justify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3</xdr:col>
      <xdr:colOff>9525</xdr:colOff>
      <xdr:row>10</xdr:row>
      <xdr:rowOff>85725</xdr:rowOff>
    </xdr:to>
    <xdr:sp>
      <xdr:nvSpPr>
        <xdr:cNvPr id="1" name="Retângulo 1"/>
        <xdr:cNvSpPr>
          <a:spLocks/>
        </xdr:cNvSpPr>
      </xdr:nvSpPr>
      <xdr:spPr>
        <a:xfrm>
          <a:off x="2705100" y="1609725"/>
          <a:ext cx="733425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9525</xdr:colOff>
      <xdr:row>12</xdr:row>
      <xdr:rowOff>85725</xdr:rowOff>
    </xdr:to>
    <xdr:sp>
      <xdr:nvSpPr>
        <xdr:cNvPr id="2" name="Retângulo 2"/>
        <xdr:cNvSpPr>
          <a:spLocks/>
        </xdr:cNvSpPr>
      </xdr:nvSpPr>
      <xdr:spPr>
        <a:xfrm>
          <a:off x="2705100" y="2276475"/>
          <a:ext cx="733425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9525</xdr:colOff>
      <xdr:row>13</xdr:row>
      <xdr:rowOff>85725</xdr:rowOff>
    </xdr:to>
    <xdr:sp>
      <xdr:nvSpPr>
        <xdr:cNvPr id="3" name="Retângulo 4"/>
        <xdr:cNvSpPr>
          <a:spLocks/>
        </xdr:cNvSpPr>
      </xdr:nvSpPr>
      <xdr:spPr>
        <a:xfrm>
          <a:off x="2705100" y="2628900"/>
          <a:ext cx="733425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723900</xdr:colOff>
      <xdr:row>17</xdr:row>
      <xdr:rowOff>85725</xdr:rowOff>
    </xdr:to>
    <xdr:sp>
      <xdr:nvSpPr>
        <xdr:cNvPr id="4" name="Retângulo 8"/>
        <xdr:cNvSpPr>
          <a:spLocks/>
        </xdr:cNvSpPr>
      </xdr:nvSpPr>
      <xdr:spPr>
        <a:xfrm>
          <a:off x="3981450" y="4038600"/>
          <a:ext cx="723900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9525</xdr:colOff>
      <xdr:row>11</xdr:row>
      <xdr:rowOff>85725</xdr:rowOff>
    </xdr:to>
    <xdr:sp>
      <xdr:nvSpPr>
        <xdr:cNvPr id="5" name="Retângulo 19"/>
        <xdr:cNvSpPr>
          <a:spLocks/>
        </xdr:cNvSpPr>
      </xdr:nvSpPr>
      <xdr:spPr>
        <a:xfrm>
          <a:off x="2705100" y="1924050"/>
          <a:ext cx="733425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9525</xdr:colOff>
      <xdr:row>12</xdr:row>
      <xdr:rowOff>85725</xdr:rowOff>
    </xdr:to>
    <xdr:sp>
      <xdr:nvSpPr>
        <xdr:cNvPr id="6" name="Retângulo 21"/>
        <xdr:cNvSpPr>
          <a:spLocks/>
        </xdr:cNvSpPr>
      </xdr:nvSpPr>
      <xdr:spPr>
        <a:xfrm>
          <a:off x="2705100" y="2276475"/>
          <a:ext cx="733425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9525</xdr:colOff>
      <xdr:row>14</xdr:row>
      <xdr:rowOff>85725</xdr:rowOff>
    </xdr:to>
    <xdr:sp>
      <xdr:nvSpPr>
        <xdr:cNvPr id="7" name="Retângulo 22"/>
        <xdr:cNvSpPr>
          <a:spLocks/>
        </xdr:cNvSpPr>
      </xdr:nvSpPr>
      <xdr:spPr>
        <a:xfrm>
          <a:off x="2705100" y="2981325"/>
          <a:ext cx="733425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723900</xdr:colOff>
      <xdr:row>18</xdr:row>
      <xdr:rowOff>85725</xdr:rowOff>
    </xdr:to>
    <xdr:sp>
      <xdr:nvSpPr>
        <xdr:cNvPr id="8" name="Retângulo 29"/>
        <xdr:cNvSpPr>
          <a:spLocks/>
        </xdr:cNvSpPr>
      </xdr:nvSpPr>
      <xdr:spPr>
        <a:xfrm>
          <a:off x="3981450" y="4391025"/>
          <a:ext cx="723900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723900</xdr:colOff>
      <xdr:row>19</xdr:row>
      <xdr:rowOff>85725</xdr:rowOff>
    </xdr:to>
    <xdr:sp>
      <xdr:nvSpPr>
        <xdr:cNvPr id="9" name="Retângulo 32"/>
        <xdr:cNvSpPr>
          <a:spLocks/>
        </xdr:cNvSpPr>
      </xdr:nvSpPr>
      <xdr:spPr>
        <a:xfrm>
          <a:off x="3981450" y="4743450"/>
          <a:ext cx="723900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723900</xdr:colOff>
      <xdr:row>20</xdr:row>
      <xdr:rowOff>85725</xdr:rowOff>
    </xdr:to>
    <xdr:sp>
      <xdr:nvSpPr>
        <xdr:cNvPr id="10" name="Retângulo 35"/>
        <xdr:cNvSpPr>
          <a:spLocks/>
        </xdr:cNvSpPr>
      </xdr:nvSpPr>
      <xdr:spPr>
        <a:xfrm>
          <a:off x="3981450" y="5095875"/>
          <a:ext cx="723900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723900</xdr:colOff>
      <xdr:row>21</xdr:row>
      <xdr:rowOff>85725</xdr:rowOff>
    </xdr:to>
    <xdr:sp>
      <xdr:nvSpPr>
        <xdr:cNvPr id="11" name="Retângulo 38"/>
        <xdr:cNvSpPr>
          <a:spLocks/>
        </xdr:cNvSpPr>
      </xdr:nvSpPr>
      <xdr:spPr>
        <a:xfrm>
          <a:off x="3981450" y="5448300"/>
          <a:ext cx="723900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723900</xdr:colOff>
      <xdr:row>22</xdr:row>
      <xdr:rowOff>85725</xdr:rowOff>
    </xdr:to>
    <xdr:sp>
      <xdr:nvSpPr>
        <xdr:cNvPr id="12" name="Retângulo 39"/>
        <xdr:cNvSpPr>
          <a:spLocks/>
        </xdr:cNvSpPr>
      </xdr:nvSpPr>
      <xdr:spPr>
        <a:xfrm>
          <a:off x="3981450" y="5800725"/>
          <a:ext cx="723900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9525</xdr:colOff>
      <xdr:row>15</xdr:row>
      <xdr:rowOff>85725</xdr:rowOff>
    </xdr:to>
    <xdr:sp>
      <xdr:nvSpPr>
        <xdr:cNvPr id="13" name="Retângulo 23"/>
        <xdr:cNvSpPr>
          <a:spLocks/>
        </xdr:cNvSpPr>
      </xdr:nvSpPr>
      <xdr:spPr>
        <a:xfrm>
          <a:off x="2705100" y="3333750"/>
          <a:ext cx="733425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723900</xdr:colOff>
      <xdr:row>23</xdr:row>
      <xdr:rowOff>85725</xdr:rowOff>
    </xdr:to>
    <xdr:sp>
      <xdr:nvSpPr>
        <xdr:cNvPr id="14" name="Retângulo 25"/>
        <xdr:cNvSpPr>
          <a:spLocks/>
        </xdr:cNvSpPr>
      </xdr:nvSpPr>
      <xdr:spPr>
        <a:xfrm>
          <a:off x="3981450" y="6153150"/>
          <a:ext cx="723900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723900</xdr:colOff>
      <xdr:row>16</xdr:row>
      <xdr:rowOff>85725</xdr:rowOff>
    </xdr:to>
    <xdr:sp>
      <xdr:nvSpPr>
        <xdr:cNvPr id="15" name="Retângulo 26"/>
        <xdr:cNvSpPr>
          <a:spLocks/>
        </xdr:cNvSpPr>
      </xdr:nvSpPr>
      <xdr:spPr>
        <a:xfrm>
          <a:off x="3981450" y="3686175"/>
          <a:ext cx="723900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9525</xdr:colOff>
      <xdr:row>16</xdr:row>
      <xdr:rowOff>85725</xdr:rowOff>
    </xdr:to>
    <xdr:sp>
      <xdr:nvSpPr>
        <xdr:cNvPr id="16" name="Retângulo 40"/>
        <xdr:cNvSpPr>
          <a:spLocks/>
        </xdr:cNvSpPr>
      </xdr:nvSpPr>
      <xdr:spPr>
        <a:xfrm>
          <a:off x="2705100" y="3686175"/>
          <a:ext cx="733425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9525</xdr:colOff>
      <xdr:row>17</xdr:row>
      <xdr:rowOff>85725</xdr:rowOff>
    </xdr:to>
    <xdr:sp>
      <xdr:nvSpPr>
        <xdr:cNvPr id="17" name="Retângulo 41"/>
        <xdr:cNvSpPr>
          <a:spLocks/>
        </xdr:cNvSpPr>
      </xdr:nvSpPr>
      <xdr:spPr>
        <a:xfrm>
          <a:off x="2705100" y="4038600"/>
          <a:ext cx="733425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9525</xdr:colOff>
      <xdr:row>19</xdr:row>
      <xdr:rowOff>85725</xdr:rowOff>
    </xdr:to>
    <xdr:sp>
      <xdr:nvSpPr>
        <xdr:cNvPr id="18" name="Retângulo 42"/>
        <xdr:cNvSpPr>
          <a:spLocks/>
        </xdr:cNvSpPr>
      </xdr:nvSpPr>
      <xdr:spPr>
        <a:xfrm>
          <a:off x="2705100" y="4743450"/>
          <a:ext cx="733425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9525</xdr:colOff>
      <xdr:row>20</xdr:row>
      <xdr:rowOff>85725</xdr:rowOff>
    </xdr:to>
    <xdr:sp>
      <xdr:nvSpPr>
        <xdr:cNvPr id="19" name="Retângulo 43"/>
        <xdr:cNvSpPr>
          <a:spLocks/>
        </xdr:cNvSpPr>
      </xdr:nvSpPr>
      <xdr:spPr>
        <a:xfrm>
          <a:off x="2705100" y="5095875"/>
          <a:ext cx="733425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9525</xdr:colOff>
      <xdr:row>21</xdr:row>
      <xdr:rowOff>85725</xdr:rowOff>
    </xdr:to>
    <xdr:sp>
      <xdr:nvSpPr>
        <xdr:cNvPr id="20" name="Retângulo 44"/>
        <xdr:cNvSpPr>
          <a:spLocks/>
        </xdr:cNvSpPr>
      </xdr:nvSpPr>
      <xdr:spPr>
        <a:xfrm>
          <a:off x="2705100" y="5448300"/>
          <a:ext cx="733425" cy="85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2952750</xdr:colOff>
      <xdr:row>34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6153150"/>
          <a:ext cx="2952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164"/>
  <sheetViews>
    <sheetView tabSelected="1" zoomScaleSheetLayoutView="80" zoomScalePageLayoutView="0" workbookViewId="0" topLeftCell="A1">
      <selection activeCell="C15" sqref="C15"/>
    </sheetView>
  </sheetViews>
  <sheetFormatPr defaultColWidth="9.140625" defaultRowHeight="12.75"/>
  <cols>
    <col min="1" max="1" width="6.140625" style="1" customWidth="1"/>
    <col min="2" max="2" width="10.140625" style="4" customWidth="1"/>
    <col min="3" max="3" width="40.7109375" style="5" customWidth="1"/>
    <col min="4" max="4" width="7.140625" style="1" customWidth="1"/>
    <col min="5" max="5" width="8.8515625" style="1" customWidth="1"/>
    <col min="6" max="6" width="9.28125" style="1" customWidth="1"/>
    <col min="7" max="7" width="10.421875" style="1" customWidth="1"/>
    <col min="8" max="8" width="11.140625" style="1" customWidth="1"/>
    <col min="9" max="9" width="10.28125" style="6" customWidth="1"/>
    <col min="10" max="10" width="9.140625" style="1" customWidth="1"/>
    <col min="11" max="11" width="0" style="1" hidden="1" customWidth="1"/>
    <col min="12" max="12" width="12.140625" style="1" bestFit="1" customWidth="1"/>
    <col min="13" max="13" width="9.140625" style="1" customWidth="1"/>
    <col min="14" max="14" width="10.7109375" style="1" bestFit="1" customWidth="1"/>
    <col min="15" max="16384" width="9.140625" style="1" customWidth="1"/>
  </cols>
  <sheetData>
    <row r="1" spans="1:9" ht="21.75" customHeight="1">
      <c r="A1" s="137" t="s">
        <v>56</v>
      </c>
      <c r="B1" s="138"/>
      <c r="C1" s="138"/>
      <c r="D1" s="138"/>
      <c r="E1" s="138"/>
      <c r="F1" s="138"/>
      <c r="G1" s="138"/>
      <c r="H1" s="138"/>
      <c r="I1" s="138"/>
    </row>
    <row r="2" spans="1:8" ht="12.75">
      <c r="A2" s="3" t="s">
        <v>276</v>
      </c>
      <c r="B2" s="3"/>
      <c r="C2" s="3"/>
      <c r="D2" s="3"/>
      <c r="E2" s="3"/>
      <c r="F2" s="3"/>
      <c r="G2" s="3"/>
      <c r="H2" s="3"/>
    </row>
    <row r="3" spans="1:8" ht="8.25" customHeight="1">
      <c r="A3" s="3"/>
      <c r="B3" s="3"/>
      <c r="C3" s="3"/>
      <c r="D3" s="3"/>
      <c r="E3" s="3"/>
      <c r="F3" s="3"/>
      <c r="G3" s="3"/>
      <c r="H3" s="3"/>
    </row>
    <row r="4" spans="1:11" ht="13.5" customHeight="1">
      <c r="A4" s="184" t="s">
        <v>275</v>
      </c>
      <c r="B4" s="184"/>
      <c r="C4" s="184"/>
      <c r="D4" s="184"/>
      <c r="E4" s="184"/>
      <c r="F4" s="184"/>
      <c r="G4" s="184"/>
      <c r="H4" s="184"/>
      <c r="I4" s="184"/>
      <c r="K4" s="140">
        <f>1.23</f>
        <v>1.23</v>
      </c>
    </row>
    <row r="5" spans="1:9" ht="12.75">
      <c r="A5" s="141" t="s">
        <v>15</v>
      </c>
      <c r="B5" s="141"/>
      <c r="C5" s="141"/>
      <c r="D5" s="142"/>
      <c r="E5" s="142"/>
      <c r="F5" s="142"/>
      <c r="G5" s="142"/>
      <c r="I5" s="142"/>
    </row>
    <row r="6" spans="1:9" ht="15">
      <c r="A6" s="143"/>
      <c r="B6" s="144"/>
      <c r="C6" s="143"/>
      <c r="D6" s="143"/>
      <c r="E6" s="143"/>
      <c r="F6" s="143"/>
      <c r="G6" s="143"/>
      <c r="H6" s="139"/>
      <c r="I6" s="1"/>
    </row>
    <row r="7" spans="1:9" ht="15">
      <c r="A7" s="138" t="s">
        <v>278</v>
      </c>
      <c r="B7" s="138"/>
      <c r="C7" s="138"/>
      <c r="D7" s="143"/>
      <c r="E7" s="143"/>
      <c r="F7" s="143"/>
      <c r="G7" s="143"/>
      <c r="H7" s="139"/>
      <c r="I7" s="139"/>
    </row>
    <row r="8" spans="1:9" ht="15">
      <c r="A8" s="139"/>
      <c r="B8" s="139"/>
      <c r="C8" s="139"/>
      <c r="D8" s="139"/>
      <c r="E8" s="139"/>
      <c r="F8" s="139"/>
      <c r="G8" s="139"/>
      <c r="H8" s="139"/>
      <c r="I8" s="145"/>
    </row>
    <row r="9" spans="1:9" ht="51">
      <c r="A9" s="10" t="s">
        <v>0</v>
      </c>
      <c r="B9" s="11" t="s">
        <v>41</v>
      </c>
      <c r="C9" s="11" t="s">
        <v>1</v>
      </c>
      <c r="D9" s="11" t="s">
        <v>2</v>
      </c>
      <c r="E9" s="11" t="s">
        <v>12</v>
      </c>
      <c r="F9" s="11" t="s">
        <v>24</v>
      </c>
      <c r="G9" s="11" t="s">
        <v>25</v>
      </c>
      <c r="H9" s="11" t="s">
        <v>3</v>
      </c>
      <c r="I9" s="12" t="s">
        <v>13</v>
      </c>
    </row>
    <row r="10" spans="1:9" ht="9.75" customHeight="1">
      <c r="A10" s="49"/>
      <c r="B10" s="50"/>
      <c r="C10" s="51"/>
      <c r="D10" s="50"/>
      <c r="E10" s="50"/>
      <c r="F10" s="50"/>
      <c r="G10" s="50"/>
      <c r="H10" s="50"/>
      <c r="I10" s="52"/>
    </row>
    <row r="11" spans="1:9" ht="12.75">
      <c r="A11" s="53" t="s">
        <v>4</v>
      </c>
      <c r="B11" s="40"/>
      <c r="C11" s="54" t="s">
        <v>21</v>
      </c>
      <c r="D11" s="55"/>
      <c r="E11" s="55"/>
      <c r="F11" s="55"/>
      <c r="G11" s="55"/>
      <c r="H11" s="55"/>
      <c r="I11" s="44"/>
    </row>
    <row r="12" spans="1:9" ht="24">
      <c r="A12" s="56" t="s">
        <v>5</v>
      </c>
      <c r="B12" s="40" t="s">
        <v>31</v>
      </c>
      <c r="C12" s="41" t="s">
        <v>42</v>
      </c>
      <c r="D12" s="45" t="s">
        <v>45</v>
      </c>
      <c r="E12" s="43">
        <v>3</v>
      </c>
      <c r="F12" s="57">
        <v>276.34</v>
      </c>
      <c r="G12" s="42">
        <f aca="true" t="shared" si="0" ref="G12:G26">ROUND($K$4*F12,2)</f>
        <v>339.9</v>
      </c>
      <c r="H12" s="42">
        <f>ROUND(E12*G12,2)</f>
        <v>1019.7</v>
      </c>
      <c r="I12" s="44"/>
    </row>
    <row r="13" spans="1:9" ht="24">
      <c r="A13" s="56" t="s">
        <v>6</v>
      </c>
      <c r="B13" s="40" t="s">
        <v>44</v>
      </c>
      <c r="C13" s="46" t="s">
        <v>63</v>
      </c>
      <c r="D13" s="45" t="s">
        <v>64</v>
      </c>
      <c r="E13" s="43">
        <v>5.94</v>
      </c>
      <c r="F13" s="43">
        <v>67.88</v>
      </c>
      <c r="G13" s="42">
        <f t="shared" si="0"/>
        <v>83.49</v>
      </c>
      <c r="H13" s="42">
        <f aca="true" t="shared" si="1" ref="H13:H75">ROUND(E13*G13,2)</f>
        <v>495.93</v>
      </c>
      <c r="I13" s="44"/>
    </row>
    <row r="14" spans="1:9" ht="12.75">
      <c r="A14" s="56" t="s">
        <v>282</v>
      </c>
      <c r="B14" s="40">
        <v>72225</v>
      </c>
      <c r="C14" s="62" t="s">
        <v>105</v>
      </c>
      <c r="D14" s="45" t="s">
        <v>45</v>
      </c>
      <c r="E14" s="43">
        <v>57.2</v>
      </c>
      <c r="F14" s="43">
        <v>2.99</v>
      </c>
      <c r="G14" s="42">
        <f t="shared" si="0"/>
        <v>3.68</v>
      </c>
      <c r="H14" s="42">
        <f t="shared" si="1"/>
        <v>210.5</v>
      </c>
      <c r="I14" s="44"/>
    </row>
    <row r="15" spans="1:9" ht="24">
      <c r="A15" s="56" t="s">
        <v>66</v>
      </c>
      <c r="B15" s="40">
        <v>72230</v>
      </c>
      <c r="C15" s="46" t="s">
        <v>280</v>
      </c>
      <c r="D15" s="45" t="s">
        <v>45</v>
      </c>
      <c r="E15" s="43">
        <v>15</v>
      </c>
      <c r="F15" s="43">
        <v>5.98</v>
      </c>
      <c r="G15" s="42">
        <f t="shared" si="0"/>
        <v>7.36</v>
      </c>
      <c r="H15" s="42">
        <f t="shared" si="1"/>
        <v>110.4</v>
      </c>
      <c r="I15" s="44"/>
    </row>
    <row r="16" spans="1:9" ht="36" customHeight="1">
      <c r="A16" s="56" t="s">
        <v>67</v>
      </c>
      <c r="B16" s="40">
        <v>72227</v>
      </c>
      <c r="C16" s="46" t="s">
        <v>106</v>
      </c>
      <c r="D16" s="45" t="s">
        <v>45</v>
      </c>
      <c r="E16" s="43">
        <v>57.2</v>
      </c>
      <c r="F16" s="43">
        <v>5.56</v>
      </c>
      <c r="G16" s="42">
        <f t="shared" si="0"/>
        <v>6.84</v>
      </c>
      <c r="H16" s="42">
        <f t="shared" si="1"/>
        <v>391.25</v>
      </c>
      <c r="I16" s="44"/>
    </row>
    <row r="17" spans="1:9" ht="12.75">
      <c r="A17" s="56" t="s">
        <v>355</v>
      </c>
      <c r="B17" s="40">
        <v>73616</v>
      </c>
      <c r="C17" s="46" t="s">
        <v>281</v>
      </c>
      <c r="D17" s="45" t="s">
        <v>64</v>
      </c>
      <c r="E17" s="43">
        <v>0.71</v>
      </c>
      <c r="F17" s="43">
        <v>176.49</v>
      </c>
      <c r="G17" s="42">
        <f t="shared" si="0"/>
        <v>217.08</v>
      </c>
      <c r="H17" s="42">
        <f t="shared" si="1"/>
        <v>154.13</v>
      </c>
      <c r="I17" s="44"/>
    </row>
    <row r="18" spans="1:9" ht="24">
      <c r="A18" s="56" t="s">
        <v>103</v>
      </c>
      <c r="B18" s="40">
        <v>85367</v>
      </c>
      <c r="C18" s="46" t="s">
        <v>410</v>
      </c>
      <c r="D18" s="45" t="s">
        <v>45</v>
      </c>
      <c r="E18" s="43">
        <v>16.55</v>
      </c>
      <c r="F18" s="43">
        <v>11.58</v>
      </c>
      <c r="G18" s="42">
        <f>ROUND($K$4*F18,2)</f>
        <v>14.24</v>
      </c>
      <c r="H18" s="42">
        <f>ROUND(E18*G18,2)</f>
        <v>235.67</v>
      </c>
      <c r="I18" s="44"/>
    </row>
    <row r="19" spans="1:9" ht="12.75">
      <c r="A19" s="56" t="s">
        <v>356</v>
      </c>
      <c r="B19" s="40">
        <v>85334</v>
      </c>
      <c r="C19" s="46" t="s">
        <v>100</v>
      </c>
      <c r="D19" s="45" t="s">
        <v>45</v>
      </c>
      <c r="E19" s="43">
        <v>1.66</v>
      </c>
      <c r="F19" s="43">
        <v>11.97</v>
      </c>
      <c r="G19" s="42">
        <f t="shared" si="0"/>
        <v>14.72</v>
      </c>
      <c r="H19" s="42">
        <f t="shared" si="1"/>
        <v>24.44</v>
      </c>
      <c r="I19" s="44"/>
    </row>
    <row r="20" spans="1:9" ht="24">
      <c r="A20" s="56" t="s">
        <v>357</v>
      </c>
      <c r="B20" s="40" t="s">
        <v>101</v>
      </c>
      <c r="C20" s="46" t="s">
        <v>102</v>
      </c>
      <c r="D20" s="45" t="s">
        <v>45</v>
      </c>
      <c r="E20" s="43">
        <v>2.94</v>
      </c>
      <c r="F20" s="43">
        <v>8.38</v>
      </c>
      <c r="G20" s="42">
        <f t="shared" si="0"/>
        <v>10.31</v>
      </c>
      <c r="H20" s="42">
        <f t="shared" si="1"/>
        <v>30.31</v>
      </c>
      <c r="I20" s="44"/>
    </row>
    <row r="21" spans="1:9" ht="24">
      <c r="A21" s="56" t="s">
        <v>104</v>
      </c>
      <c r="B21" s="40">
        <v>72178</v>
      </c>
      <c r="C21" s="46" t="s">
        <v>279</v>
      </c>
      <c r="D21" s="45" t="s">
        <v>45</v>
      </c>
      <c r="E21" s="43">
        <v>11.25</v>
      </c>
      <c r="F21" s="43">
        <v>19.02</v>
      </c>
      <c r="G21" s="42">
        <f t="shared" si="0"/>
        <v>23.39</v>
      </c>
      <c r="H21" s="42">
        <f t="shared" si="1"/>
        <v>263.14</v>
      </c>
      <c r="I21" s="44"/>
    </row>
    <row r="22" spans="1:9" ht="24">
      <c r="A22" s="56" t="s">
        <v>108</v>
      </c>
      <c r="B22" s="45" t="s">
        <v>99</v>
      </c>
      <c r="C22" s="46" t="s">
        <v>283</v>
      </c>
      <c r="D22" s="45" t="s">
        <v>107</v>
      </c>
      <c r="E22" s="43">
        <v>19.54</v>
      </c>
      <c r="F22" s="43">
        <v>5</v>
      </c>
      <c r="G22" s="42">
        <f t="shared" si="0"/>
        <v>6.15</v>
      </c>
      <c r="H22" s="42">
        <f t="shared" si="1"/>
        <v>120.17</v>
      </c>
      <c r="I22" s="44"/>
    </row>
    <row r="23" spans="1:9" ht="12.75">
      <c r="A23" s="56" t="s">
        <v>358</v>
      </c>
      <c r="B23" s="45" t="s">
        <v>99</v>
      </c>
      <c r="C23" s="46" t="s">
        <v>284</v>
      </c>
      <c r="D23" s="45" t="s">
        <v>107</v>
      </c>
      <c r="E23" s="43">
        <v>25</v>
      </c>
      <c r="F23" s="43">
        <v>4</v>
      </c>
      <c r="G23" s="42">
        <f t="shared" si="0"/>
        <v>4.92</v>
      </c>
      <c r="H23" s="42">
        <f t="shared" si="1"/>
        <v>123</v>
      </c>
      <c r="I23" s="47"/>
    </row>
    <row r="24" spans="1:9" ht="48">
      <c r="A24" s="56" t="s">
        <v>359</v>
      </c>
      <c r="B24" s="45" t="s">
        <v>272</v>
      </c>
      <c r="C24" s="46" t="s">
        <v>273</v>
      </c>
      <c r="D24" s="40" t="s">
        <v>45</v>
      </c>
      <c r="E24" s="43">
        <v>55.3</v>
      </c>
      <c r="F24" s="43">
        <v>7.84</v>
      </c>
      <c r="G24" s="42">
        <f t="shared" si="0"/>
        <v>9.64</v>
      </c>
      <c r="H24" s="42">
        <f t="shared" si="1"/>
        <v>533.09</v>
      </c>
      <c r="I24" s="44"/>
    </row>
    <row r="25" spans="1:9" ht="12.75">
      <c r="A25" s="56" t="s">
        <v>360</v>
      </c>
      <c r="B25" s="40">
        <v>85387</v>
      </c>
      <c r="C25" s="46" t="s">
        <v>65</v>
      </c>
      <c r="D25" s="45" t="s">
        <v>64</v>
      </c>
      <c r="E25" s="43">
        <v>23.98</v>
      </c>
      <c r="F25" s="43">
        <v>43.1</v>
      </c>
      <c r="G25" s="42">
        <f t="shared" si="0"/>
        <v>53.01</v>
      </c>
      <c r="H25" s="42">
        <f t="shared" si="1"/>
        <v>1271.18</v>
      </c>
      <c r="I25" s="44"/>
    </row>
    <row r="26" spans="1:9" ht="24">
      <c r="A26" s="56" t="s">
        <v>411</v>
      </c>
      <c r="B26" s="40" t="s">
        <v>408</v>
      </c>
      <c r="C26" s="46" t="s">
        <v>409</v>
      </c>
      <c r="D26" s="45" t="s">
        <v>64</v>
      </c>
      <c r="E26" s="43">
        <f>E25</f>
        <v>23.98</v>
      </c>
      <c r="F26" s="43">
        <v>23.7</v>
      </c>
      <c r="G26" s="42">
        <f t="shared" si="0"/>
        <v>29.15</v>
      </c>
      <c r="H26" s="42">
        <f t="shared" si="1"/>
        <v>699.02</v>
      </c>
      <c r="I26" s="47">
        <f>SUM(H12:H26)</f>
        <v>5681.93</v>
      </c>
    </row>
    <row r="27" spans="1:9" ht="12.75">
      <c r="A27" s="56"/>
      <c r="B27" s="40"/>
      <c r="C27" s="41"/>
      <c r="D27" s="45"/>
      <c r="E27" s="43"/>
      <c r="F27" s="43"/>
      <c r="G27" s="42"/>
      <c r="H27" s="42"/>
      <c r="I27" s="47"/>
    </row>
    <row r="28" spans="1:9" ht="12.75">
      <c r="A28" s="53" t="s">
        <v>7</v>
      </c>
      <c r="B28" s="40"/>
      <c r="C28" s="54" t="s">
        <v>109</v>
      </c>
      <c r="D28" s="40"/>
      <c r="E28" s="43"/>
      <c r="F28" s="43"/>
      <c r="G28" s="42"/>
      <c r="H28" s="42"/>
      <c r="I28" s="44"/>
    </row>
    <row r="29" spans="1:9" ht="24">
      <c r="A29" s="58" t="s">
        <v>8</v>
      </c>
      <c r="B29" s="45">
        <v>73481</v>
      </c>
      <c r="C29" s="46" t="s">
        <v>110</v>
      </c>
      <c r="D29" s="40" t="s">
        <v>64</v>
      </c>
      <c r="E29" s="42">
        <v>10.36</v>
      </c>
      <c r="F29" s="43">
        <v>30.53</v>
      </c>
      <c r="G29" s="42">
        <f>ROUND($K$4*F29,2)</f>
        <v>37.55</v>
      </c>
      <c r="H29" s="42">
        <f t="shared" si="1"/>
        <v>389.02</v>
      </c>
      <c r="I29" s="59"/>
    </row>
    <row r="30" spans="1:9" ht="24">
      <c r="A30" s="58" t="s">
        <v>26</v>
      </c>
      <c r="B30" s="40">
        <v>55835</v>
      </c>
      <c r="C30" s="41" t="s">
        <v>111</v>
      </c>
      <c r="D30" s="40" t="s">
        <v>64</v>
      </c>
      <c r="E30" s="42">
        <v>23.65</v>
      </c>
      <c r="F30" s="43">
        <v>41.9</v>
      </c>
      <c r="G30" s="42">
        <f>ROUND($K$4*F30,2)</f>
        <v>51.54</v>
      </c>
      <c r="H30" s="42">
        <f t="shared" si="1"/>
        <v>1218.92</v>
      </c>
      <c r="I30" s="47"/>
    </row>
    <row r="31" spans="1:9" ht="24">
      <c r="A31" s="58" t="s">
        <v>27</v>
      </c>
      <c r="B31" s="40" t="s">
        <v>113</v>
      </c>
      <c r="C31" s="41" t="s">
        <v>114</v>
      </c>
      <c r="D31" s="40" t="s">
        <v>64</v>
      </c>
      <c r="E31" s="42">
        <v>10.36</v>
      </c>
      <c r="F31" s="43">
        <v>35.92</v>
      </c>
      <c r="G31" s="42">
        <f>ROUND($K$4*F31,2)</f>
        <v>44.18</v>
      </c>
      <c r="H31" s="42">
        <f t="shared" si="1"/>
        <v>457.7</v>
      </c>
      <c r="I31" s="47">
        <f>SUM(H29:H31)</f>
        <v>2065.64</v>
      </c>
    </row>
    <row r="32" spans="1:9" ht="12.75">
      <c r="A32" s="58"/>
      <c r="B32" s="40"/>
      <c r="C32" s="41"/>
      <c r="D32" s="40"/>
      <c r="E32" s="42"/>
      <c r="F32" s="43"/>
      <c r="G32" s="42"/>
      <c r="H32" s="42"/>
      <c r="I32" s="47"/>
    </row>
    <row r="33" spans="1:9" ht="12.75">
      <c r="A33" s="53" t="s">
        <v>9</v>
      </c>
      <c r="B33" s="40"/>
      <c r="C33" s="54" t="s">
        <v>112</v>
      </c>
      <c r="D33" s="40"/>
      <c r="E33" s="43"/>
      <c r="F33" s="43"/>
      <c r="G33" s="42"/>
      <c r="H33" s="42"/>
      <c r="I33" s="44"/>
    </row>
    <row r="34" spans="1:9" ht="24">
      <c r="A34" s="56" t="s">
        <v>14</v>
      </c>
      <c r="B34" s="40">
        <v>6122</v>
      </c>
      <c r="C34" s="41" t="s">
        <v>115</v>
      </c>
      <c r="D34" s="40" t="s">
        <v>64</v>
      </c>
      <c r="E34" s="42">
        <v>10.36</v>
      </c>
      <c r="F34" s="57">
        <v>308.36</v>
      </c>
      <c r="G34" s="42">
        <f aca="true" t="shared" si="2" ref="G34:G41">ROUND($K$4*F34,2)</f>
        <v>379.28</v>
      </c>
      <c r="H34" s="42">
        <f t="shared" si="1"/>
        <v>3929.34</v>
      </c>
      <c r="I34" s="44"/>
    </row>
    <row r="35" spans="1:9" ht="24">
      <c r="A35" s="56" t="s">
        <v>68</v>
      </c>
      <c r="B35" s="40">
        <v>83519</v>
      </c>
      <c r="C35" s="41" t="s">
        <v>116</v>
      </c>
      <c r="D35" s="40" t="s">
        <v>64</v>
      </c>
      <c r="E35" s="42">
        <f>8.57+2.91</f>
        <v>11.48</v>
      </c>
      <c r="F35" s="43">
        <v>355.15</v>
      </c>
      <c r="G35" s="42">
        <f t="shared" si="2"/>
        <v>436.83</v>
      </c>
      <c r="H35" s="42">
        <f t="shared" si="1"/>
        <v>5014.81</v>
      </c>
      <c r="I35" s="44"/>
    </row>
    <row r="36" spans="1:9" ht="39" customHeight="1">
      <c r="A36" s="56" t="s">
        <v>73</v>
      </c>
      <c r="B36" s="45">
        <v>94964</v>
      </c>
      <c r="C36" s="41" t="s">
        <v>361</v>
      </c>
      <c r="D36" s="40" t="s">
        <v>64</v>
      </c>
      <c r="E36" s="42">
        <v>1.34</v>
      </c>
      <c r="F36" s="43">
        <v>268.41</v>
      </c>
      <c r="G36" s="42">
        <f t="shared" si="2"/>
        <v>330.14</v>
      </c>
      <c r="H36" s="42">
        <f t="shared" si="1"/>
        <v>442.39</v>
      </c>
      <c r="I36" s="44"/>
    </row>
    <row r="37" spans="1:9" ht="24">
      <c r="A37" s="56" t="s">
        <v>120</v>
      </c>
      <c r="B37" s="45">
        <v>5651</v>
      </c>
      <c r="C37" s="41" t="s">
        <v>123</v>
      </c>
      <c r="D37" s="40" t="s">
        <v>45</v>
      </c>
      <c r="E37" s="42">
        <v>16.08</v>
      </c>
      <c r="F37" s="42">
        <v>27.34</v>
      </c>
      <c r="G37" s="42">
        <f t="shared" si="2"/>
        <v>33.63</v>
      </c>
      <c r="H37" s="42">
        <f t="shared" si="1"/>
        <v>540.77</v>
      </c>
      <c r="I37" s="48"/>
    </row>
    <row r="38" spans="1:9" ht="34.5" customHeight="1">
      <c r="A38" s="56" t="s">
        <v>121</v>
      </c>
      <c r="B38" s="45" t="s">
        <v>362</v>
      </c>
      <c r="C38" s="41" t="s">
        <v>363</v>
      </c>
      <c r="D38" s="40" t="s">
        <v>117</v>
      </c>
      <c r="E38" s="42">
        <v>107.2</v>
      </c>
      <c r="F38" s="146">
        <v>6.67</v>
      </c>
      <c r="G38" s="42">
        <f t="shared" si="2"/>
        <v>8.2</v>
      </c>
      <c r="H38" s="42">
        <f t="shared" si="1"/>
        <v>879.04</v>
      </c>
      <c r="I38" s="48"/>
    </row>
    <row r="39" spans="1:9" ht="24">
      <c r="A39" s="56" t="s">
        <v>122</v>
      </c>
      <c r="B39" s="45" t="s">
        <v>125</v>
      </c>
      <c r="C39" s="41" t="s">
        <v>124</v>
      </c>
      <c r="D39" s="40" t="s">
        <v>64</v>
      </c>
      <c r="E39" s="42">
        <f>E36</f>
        <v>1.34</v>
      </c>
      <c r="F39" s="43">
        <v>81.06</v>
      </c>
      <c r="G39" s="42">
        <f t="shared" si="2"/>
        <v>99.7</v>
      </c>
      <c r="H39" s="42">
        <f t="shared" si="1"/>
        <v>133.6</v>
      </c>
      <c r="I39" s="48"/>
    </row>
    <row r="40" spans="1:9" ht="48" customHeight="1">
      <c r="A40" s="56" t="s">
        <v>126</v>
      </c>
      <c r="B40" s="45">
        <v>94962</v>
      </c>
      <c r="C40" s="41" t="s">
        <v>285</v>
      </c>
      <c r="D40" s="40" t="s">
        <v>64</v>
      </c>
      <c r="E40" s="42">
        <v>0.25</v>
      </c>
      <c r="F40" s="43">
        <v>208.5</v>
      </c>
      <c r="G40" s="42">
        <f t="shared" si="2"/>
        <v>256.46</v>
      </c>
      <c r="H40" s="42">
        <f t="shared" si="1"/>
        <v>64.12</v>
      </c>
      <c r="I40" s="48"/>
    </row>
    <row r="41" spans="1:9" ht="24">
      <c r="A41" s="56" t="s">
        <v>364</v>
      </c>
      <c r="B41" s="40" t="s">
        <v>118</v>
      </c>
      <c r="C41" s="41" t="s">
        <v>119</v>
      </c>
      <c r="D41" s="40" t="s">
        <v>64</v>
      </c>
      <c r="E41" s="42">
        <v>0.32</v>
      </c>
      <c r="F41" s="43">
        <v>469.16</v>
      </c>
      <c r="G41" s="42">
        <f t="shared" si="2"/>
        <v>577.07</v>
      </c>
      <c r="H41" s="42">
        <f t="shared" si="1"/>
        <v>184.66</v>
      </c>
      <c r="I41" s="48">
        <f>SUM(H34:H41)</f>
        <v>11188.730000000003</v>
      </c>
    </row>
    <row r="42" spans="1:9" ht="12.75">
      <c r="A42" s="56"/>
      <c r="B42" s="45"/>
      <c r="C42" s="41"/>
      <c r="D42" s="45"/>
      <c r="E42" s="42"/>
      <c r="F42" s="43"/>
      <c r="G42" s="42"/>
      <c r="H42" s="42"/>
      <c r="I42" s="44"/>
    </row>
    <row r="43" spans="1:9" ht="12.75">
      <c r="A43" s="53" t="s">
        <v>11</v>
      </c>
      <c r="B43" s="40"/>
      <c r="C43" s="54" t="s">
        <v>127</v>
      </c>
      <c r="D43" s="40"/>
      <c r="E43" s="43"/>
      <c r="F43" s="43"/>
      <c r="G43" s="42"/>
      <c r="H43" s="42"/>
      <c r="I43" s="44"/>
    </row>
    <row r="44" spans="1:9" ht="36">
      <c r="A44" s="56" t="s">
        <v>10</v>
      </c>
      <c r="B44" s="45">
        <v>94964</v>
      </c>
      <c r="C44" s="41" t="s">
        <v>361</v>
      </c>
      <c r="D44" s="40" t="s">
        <v>64</v>
      </c>
      <c r="E44" s="42">
        <v>1.79</v>
      </c>
      <c r="F44" s="43">
        <v>268.41</v>
      </c>
      <c r="G44" s="42">
        <f>ROUND($K$4*F44,2)</f>
        <v>330.14</v>
      </c>
      <c r="H44" s="42">
        <f t="shared" si="1"/>
        <v>590.95</v>
      </c>
      <c r="I44" s="44"/>
    </row>
    <row r="45" spans="1:9" ht="24">
      <c r="A45" s="56" t="s">
        <v>33</v>
      </c>
      <c r="B45" s="45" t="s">
        <v>365</v>
      </c>
      <c r="C45" s="46" t="s">
        <v>366</v>
      </c>
      <c r="D45" s="40" t="s">
        <v>45</v>
      </c>
      <c r="E45" s="42">
        <v>21.48</v>
      </c>
      <c r="F45" s="42">
        <v>89.94</v>
      </c>
      <c r="G45" s="42">
        <f>ROUND($K$4*F45,2)</f>
        <v>110.63</v>
      </c>
      <c r="H45" s="42">
        <f t="shared" si="1"/>
        <v>2376.33</v>
      </c>
      <c r="I45" s="48"/>
    </row>
    <row r="46" spans="1:9" ht="12.75">
      <c r="A46" s="56" t="s">
        <v>128</v>
      </c>
      <c r="B46" s="45" t="s">
        <v>362</v>
      </c>
      <c r="C46" s="41" t="s">
        <v>363</v>
      </c>
      <c r="D46" s="40" t="s">
        <v>117</v>
      </c>
      <c r="E46" s="42">
        <v>143.2</v>
      </c>
      <c r="F46" s="146">
        <v>6.67</v>
      </c>
      <c r="G46" s="42">
        <f>ROUND($K$4*F46,2)</f>
        <v>8.2</v>
      </c>
      <c r="H46" s="42">
        <f t="shared" si="1"/>
        <v>1174.24</v>
      </c>
      <c r="I46" s="48"/>
    </row>
    <row r="47" spans="1:9" ht="24">
      <c r="A47" s="56" t="s">
        <v>129</v>
      </c>
      <c r="B47" s="45" t="s">
        <v>367</v>
      </c>
      <c r="C47" s="41" t="s">
        <v>368</v>
      </c>
      <c r="D47" s="40" t="s">
        <v>64</v>
      </c>
      <c r="E47" s="42">
        <v>1.65</v>
      </c>
      <c r="F47" s="43">
        <v>140.33</v>
      </c>
      <c r="G47" s="42">
        <f>ROUND($K$4*F47,2)</f>
        <v>172.61</v>
      </c>
      <c r="H47" s="42">
        <f t="shared" si="1"/>
        <v>284.81</v>
      </c>
      <c r="I47" s="48"/>
    </row>
    <row r="48" spans="1:9" ht="60">
      <c r="A48" s="56" t="s">
        <v>130</v>
      </c>
      <c r="B48" s="45" t="s">
        <v>131</v>
      </c>
      <c r="C48" s="41" t="s">
        <v>132</v>
      </c>
      <c r="D48" s="45" t="s">
        <v>45</v>
      </c>
      <c r="E48" s="42">
        <v>52.81</v>
      </c>
      <c r="F48" s="43">
        <v>62.04</v>
      </c>
      <c r="G48" s="42">
        <f>ROUND($K$4*F48,2)</f>
        <v>76.31</v>
      </c>
      <c r="H48" s="42">
        <f t="shared" si="1"/>
        <v>4029.93</v>
      </c>
      <c r="I48" s="47">
        <f>SUM(H44:H48)</f>
        <v>8456.26</v>
      </c>
    </row>
    <row r="49" spans="1:9" ht="12.75">
      <c r="A49" s="56"/>
      <c r="B49" s="45"/>
      <c r="C49" s="41"/>
      <c r="D49" s="45"/>
      <c r="E49" s="42"/>
      <c r="F49" s="43"/>
      <c r="G49" s="42"/>
      <c r="H49" s="42"/>
      <c r="I49" s="47"/>
    </row>
    <row r="50" spans="1:9" ht="12.75">
      <c r="A50" s="53" t="s">
        <v>34</v>
      </c>
      <c r="B50" s="40"/>
      <c r="C50" s="54" t="s">
        <v>133</v>
      </c>
      <c r="D50" s="40"/>
      <c r="E50" s="42"/>
      <c r="F50" s="42"/>
      <c r="G50" s="42"/>
      <c r="H50" s="42"/>
      <c r="I50" s="48"/>
    </row>
    <row r="51" spans="1:9" ht="36">
      <c r="A51" s="58" t="s">
        <v>35</v>
      </c>
      <c r="B51" s="40" t="s">
        <v>134</v>
      </c>
      <c r="C51" s="46" t="s">
        <v>135</v>
      </c>
      <c r="D51" s="45" t="s">
        <v>45</v>
      </c>
      <c r="E51" s="43">
        <v>119.87</v>
      </c>
      <c r="F51" s="43">
        <v>37.58</v>
      </c>
      <c r="G51" s="42">
        <f>ROUND($K$4*F51,2)</f>
        <v>46.22</v>
      </c>
      <c r="H51" s="42">
        <f t="shared" si="1"/>
        <v>5540.39</v>
      </c>
      <c r="I51" s="48"/>
    </row>
    <row r="52" spans="1:9" ht="41.25" customHeight="1">
      <c r="A52" s="58" t="s">
        <v>74</v>
      </c>
      <c r="B52" s="148" t="s">
        <v>286</v>
      </c>
      <c r="C52" s="149" t="s">
        <v>287</v>
      </c>
      <c r="D52" s="45" t="s">
        <v>45</v>
      </c>
      <c r="E52" s="42">
        <v>11.67</v>
      </c>
      <c r="F52" s="43">
        <v>86.65</v>
      </c>
      <c r="G52" s="42">
        <f>ROUND($K$4*F52,2)</f>
        <v>106.58</v>
      </c>
      <c r="H52" s="42">
        <f t="shared" si="1"/>
        <v>1243.79</v>
      </c>
      <c r="I52" s="48"/>
    </row>
    <row r="53" spans="1:9" ht="34.5" customHeight="1">
      <c r="A53" s="58" t="s">
        <v>288</v>
      </c>
      <c r="B53" s="40">
        <v>93184</v>
      </c>
      <c r="C53" s="46" t="s">
        <v>369</v>
      </c>
      <c r="D53" s="40" t="s">
        <v>107</v>
      </c>
      <c r="E53" s="43">
        <v>15.85</v>
      </c>
      <c r="F53" s="43">
        <v>14.59</v>
      </c>
      <c r="G53" s="42">
        <f>ROUND($K$4*F53,2)</f>
        <v>17.95</v>
      </c>
      <c r="H53" s="42">
        <f t="shared" si="1"/>
        <v>284.51</v>
      </c>
      <c r="I53" s="60">
        <f>SUM(H51:H53)</f>
        <v>7068.6900000000005</v>
      </c>
    </row>
    <row r="54" spans="1:9" ht="12.75">
      <c r="A54" s="56"/>
      <c r="B54" s="45"/>
      <c r="C54" s="41"/>
      <c r="D54" s="45"/>
      <c r="E54" s="42"/>
      <c r="F54" s="42"/>
      <c r="G54" s="42"/>
      <c r="H54" s="42"/>
      <c r="I54" s="48"/>
    </row>
    <row r="55" spans="1:9" ht="12.75">
      <c r="A55" s="53" t="s">
        <v>39</v>
      </c>
      <c r="B55" s="40"/>
      <c r="C55" s="54" t="s">
        <v>57</v>
      </c>
      <c r="D55" s="40"/>
      <c r="E55" s="43"/>
      <c r="F55" s="43"/>
      <c r="G55" s="42"/>
      <c r="H55" s="42"/>
      <c r="I55" s="44"/>
    </row>
    <row r="56" spans="1:9" ht="36">
      <c r="A56" s="56" t="s">
        <v>40</v>
      </c>
      <c r="B56" s="45" t="s">
        <v>370</v>
      </c>
      <c r="C56" s="41" t="s">
        <v>371</v>
      </c>
      <c r="D56" s="45" t="s">
        <v>45</v>
      </c>
      <c r="E56" s="42">
        <v>32.22</v>
      </c>
      <c r="F56" s="43">
        <v>74.98</v>
      </c>
      <c r="G56" s="42">
        <f aca="true" t="shared" si="3" ref="G56:G67">ROUND($K$4*F56,2)</f>
        <v>92.23</v>
      </c>
      <c r="H56" s="42">
        <f t="shared" si="1"/>
        <v>2971.65</v>
      </c>
      <c r="I56" s="44"/>
    </row>
    <row r="57" spans="1:9" ht="24">
      <c r="A57" s="56" t="s">
        <v>75</v>
      </c>
      <c r="B57" s="45" t="s">
        <v>372</v>
      </c>
      <c r="C57" s="41" t="s">
        <v>373</v>
      </c>
      <c r="D57" s="45" t="s">
        <v>45</v>
      </c>
      <c r="E57" s="42">
        <v>32.22</v>
      </c>
      <c r="F57" s="43">
        <v>35.66</v>
      </c>
      <c r="G57" s="42">
        <f t="shared" si="3"/>
        <v>43.86</v>
      </c>
      <c r="H57" s="42">
        <f t="shared" si="1"/>
        <v>1413.17</v>
      </c>
      <c r="I57" s="44"/>
    </row>
    <row r="58" spans="1:9" ht="24">
      <c r="A58" s="56" t="s">
        <v>76</v>
      </c>
      <c r="B58" s="45" t="s">
        <v>374</v>
      </c>
      <c r="C58" s="46" t="s">
        <v>375</v>
      </c>
      <c r="D58" s="45" t="s">
        <v>45</v>
      </c>
      <c r="E58" s="42">
        <v>54.83</v>
      </c>
      <c r="F58" s="43">
        <v>68.83</v>
      </c>
      <c r="G58" s="42">
        <f t="shared" si="3"/>
        <v>84.66</v>
      </c>
      <c r="H58" s="42">
        <f t="shared" si="1"/>
        <v>4641.91</v>
      </c>
      <c r="I58" s="44"/>
    </row>
    <row r="59" spans="1:9" ht="12.75">
      <c r="A59" s="56" t="s">
        <v>77</v>
      </c>
      <c r="B59" s="45" t="s">
        <v>376</v>
      </c>
      <c r="C59" s="41" t="s">
        <v>377</v>
      </c>
      <c r="D59" s="45" t="s">
        <v>45</v>
      </c>
      <c r="E59" s="42">
        <v>54.83</v>
      </c>
      <c r="F59" s="43">
        <v>40.03</v>
      </c>
      <c r="G59" s="42">
        <f t="shared" si="3"/>
        <v>49.24</v>
      </c>
      <c r="H59" s="42">
        <f t="shared" si="1"/>
        <v>2699.83</v>
      </c>
      <c r="I59" s="44"/>
    </row>
    <row r="60" spans="1:9" ht="12.75">
      <c r="A60" s="56" t="s">
        <v>78</v>
      </c>
      <c r="B60" s="45" t="s">
        <v>378</v>
      </c>
      <c r="C60" s="41" t="s">
        <v>379</v>
      </c>
      <c r="D60" s="45" t="s">
        <v>107</v>
      </c>
      <c r="E60" s="42">
        <v>14.55</v>
      </c>
      <c r="F60" s="43">
        <v>7.49</v>
      </c>
      <c r="G60" s="42">
        <f t="shared" si="3"/>
        <v>9.21</v>
      </c>
      <c r="H60" s="42">
        <f t="shared" si="1"/>
        <v>134.01</v>
      </c>
      <c r="I60" s="44"/>
    </row>
    <row r="61" spans="1:9" ht="24">
      <c r="A61" s="56" t="s">
        <v>297</v>
      </c>
      <c r="B61" s="45" t="s">
        <v>289</v>
      </c>
      <c r="C61" s="41" t="s">
        <v>290</v>
      </c>
      <c r="D61" s="45" t="s">
        <v>45</v>
      </c>
      <c r="E61" s="42">
        <v>15</v>
      </c>
      <c r="F61" s="43">
        <v>27.61</v>
      </c>
      <c r="G61" s="42">
        <f t="shared" si="3"/>
        <v>33.96</v>
      </c>
      <c r="H61" s="42">
        <f t="shared" si="1"/>
        <v>509.4</v>
      </c>
      <c r="I61" s="44"/>
    </row>
    <row r="62" spans="1:9" ht="24.75" customHeight="1">
      <c r="A62" s="56" t="s">
        <v>137</v>
      </c>
      <c r="B62" s="150" t="s">
        <v>291</v>
      </c>
      <c r="C62" s="151" t="s">
        <v>292</v>
      </c>
      <c r="D62" s="45" t="s">
        <v>107</v>
      </c>
      <c r="E62" s="42">
        <v>4.55</v>
      </c>
      <c r="F62" s="43">
        <v>7.47</v>
      </c>
      <c r="G62" s="42">
        <f t="shared" si="3"/>
        <v>9.19</v>
      </c>
      <c r="H62" s="42">
        <f t="shared" si="1"/>
        <v>41.81</v>
      </c>
      <c r="I62" s="44"/>
    </row>
    <row r="63" spans="1:9" ht="41.25" customHeight="1">
      <c r="A63" s="56" t="s">
        <v>138</v>
      </c>
      <c r="B63" s="45">
        <v>94231</v>
      </c>
      <c r="C63" s="41" t="s">
        <v>293</v>
      </c>
      <c r="D63" s="45" t="s">
        <v>107</v>
      </c>
      <c r="E63" s="42">
        <v>16.6</v>
      </c>
      <c r="F63" s="43">
        <v>20.45</v>
      </c>
      <c r="G63" s="42">
        <f t="shared" si="3"/>
        <v>25.15</v>
      </c>
      <c r="H63" s="42">
        <f t="shared" si="1"/>
        <v>417.49</v>
      </c>
      <c r="I63" s="44"/>
    </row>
    <row r="64" spans="1:9" ht="24">
      <c r="A64" s="56" t="s">
        <v>298</v>
      </c>
      <c r="B64" s="45" t="s">
        <v>99</v>
      </c>
      <c r="C64" s="46" t="s">
        <v>296</v>
      </c>
      <c r="D64" s="45" t="s">
        <v>46</v>
      </c>
      <c r="E64" s="43">
        <v>2</v>
      </c>
      <c r="F64" s="43">
        <v>15</v>
      </c>
      <c r="G64" s="42">
        <f t="shared" si="3"/>
        <v>18.45</v>
      </c>
      <c r="H64" s="42">
        <f t="shared" si="1"/>
        <v>36.9</v>
      </c>
      <c r="I64" s="44"/>
    </row>
    <row r="65" spans="1:9" ht="24">
      <c r="A65" s="56" t="s">
        <v>299</v>
      </c>
      <c r="B65" s="45" t="s">
        <v>294</v>
      </c>
      <c r="C65" s="41" t="s">
        <v>295</v>
      </c>
      <c r="D65" s="45" t="s">
        <v>107</v>
      </c>
      <c r="E65" s="42">
        <v>9</v>
      </c>
      <c r="F65" s="43">
        <v>112.75</v>
      </c>
      <c r="G65" s="42">
        <f t="shared" si="3"/>
        <v>138.68</v>
      </c>
      <c r="H65" s="42">
        <f t="shared" si="1"/>
        <v>1248.12</v>
      </c>
      <c r="I65" s="44"/>
    </row>
    <row r="66" spans="1:9" ht="36">
      <c r="A66" s="56" t="s">
        <v>300</v>
      </c>
      <c r="B66" s="40">
        <v>83737</v>
      </c>
      <c r="C66" s="46" t="s">
        <v>136</v>
      </c>
      <c r="D66" s="40" t="s">
        <v>45</v>
      </c>
      <c r="E66" s="43">
        <v>19.88</v>
      </c>
      <c r="F66" s="43">
        <v>55.29</v>
      </c>
      <c r="G66" s="42">
        <f t="shared" si="3"/>
        <v>68.01</v>
      </c>
      <c r="H66" s="42">
        <f t="shared" si="1"/>
        <v>1352.04</v>
      </c>
      <c r="I66" s="44"/>
    </row>
    <row r="67" spans="1:9" ht="24">
      <c r="A67" s="56" t="s">
        <v>301</v>
      </c>
      <c r="B67" s="40" t="s">
        <v>380</v>
      </c>
      <c r="C67" s="46" t="s">
        <v>381</v>
      </c>
      <c r="D67" s="40" t="s">
        <v>45</v>
      </c>
      <c r="E67" s="43">
        <v>19.88</v>
      </c>
      <c r="F67" s="43">
        <v>23.32</v>
      </c>
      <c r="G67" s="42">
        <f t="shared" si="3"/>
        <v>28.68</v>
      </c>
      <c r="H67" s="42">
        <f t="shared" si="1"/>
        <v>570.16</v>
      </c>
      <c r="I67" s="47">
        <f>SUM(H56:H67)</f>
        <v>16036.489999999998</v>
      </c>
    </row>
    <row r="68" spans="1:9" s="2" customFormat="1" ht="12.75">
      <c r="A68" s="56"/>
      <c r="B68" s="40"/>
      <c r="C68" s="46"/>
      <c r="D68" s="40"/>
      <c r="E68" s="43"/>
      <c r="F68" s="43"/>
      <c r="G68" s="42"/>
      <c r="H68" s="42"/>
      <c r="I68" s="60"/>
    </row>
    <row r="69" spans="1:9" s="2" customFormat="1" ht="12.75">
      <c r="A69" s="63" t="s">
        <v>47</v>
      </c>
      <c r="B69" s="45"/>
      <c r="C69" s="64" t="s">
        <v>58</v>
      </c>
      <c r="D69" s="45"/>
      <c r="E69" s="42"/>
      <c r="F69" s="42"/>
      <c r="G69" s="42"/>
      <c r="H69" s="42"/>
      <c r="I69" s="65"/>
    </row>
    <row r="70" spans="1:9" s="2" customFormat="1" ht="24">
      <c r="A70" s="56" t="s">
        <v>48</v>
      </c>
      <c r="B70" s="45" t="s">
        <v>382</v>
      </c>
      <c r="C70" s="41" t="s">
        <v>383</v>
      </c>
      <c r="D70" s="40" t="s">
        <v>46</v>
      </c>
      <c r="E70" s="43">
        <v>5</v>
      </c>
      <c r="F70" s="42">
        <v>442.9</v>
      </c>
      <c r="G70" s="42">
        <f aca="true" t="shared" si="4" ref="G70:G75">ROUND($K$4*F70,2)</f>
        <v>544.77</v>
      </c>
      <c r="H70" s="42">
        <f t="shared" si="1"/>
        <v>2723.85</v>
      </c>
      <c r="I70" s="61"/>
    </row>
    <row r="71" spans="1:9" s="2" customFormat="1" ht="24">
      <c r="A71" s="56" t="s">
        <v>81</v>
      </c>
      <c r="B71" s="45" t="s">
        <v>384</v>
      </c>
      <c r="C71" s="41" t="s">
        <v>385</v>
      </c>
      <c r="D71" s="40" t="s">
        <v>46</v>
      </c>
      <c r="E71" s="43">
        <v>3</v>
      </c>
      <c r="F71" s="42">
        <v>482.9</v>
      </c>
      <c r="G71" s="42">
        <f t="shared" si="4"/>
        <v>593.97</v>
      </c>
      <c r="H71" s="42">
        <f t="shared" si="1"/>
        <v>1781.91</v>
      </c>
      <c r="I71" s="61"/>
    </row>
    <row r="72" spans="1:9" s="2" customFormat="1" ht="24">
      <c r="A72" s="56" t="s">
        <v>82</v>
      </c>
      <c r="B72" s="45" t="s">
        <v>386</v>
      </c>
      <c r="C72" s="41" t="s">
        <v>387</v>
      </c>
      <c r="D72" s="40" t="s">
        <v>46</v>
      </c>
      <c r="E72" s="43">
        <v>1</v>
      </c>
      <c r="F72" s="42">
        <v>501.9</v>
      </c>
      <c r="G72" s="42">
        <f t="shared" si="4"/>
        <v>617.34</v>
      </c>
      <c r="H72" s="42">
        <f t="shared" si="1"/>
        <v>617.34</v>
      </c>
      <c r="I72" s="61"/>
    </row>
    <row r="73" spans="1:9" s="2" customFormat="1" ht="48">
      <c r="A73" s="56" t="s">
        <v>83</v>
      </c>
      <c r="B73" s="45" t="s">
        <v>139</v>
      </c>
      <c r="C73" s="46" t="s">
        <v>140</v>
      </c>
      <c r="D73" s="40" t="s">
        <v>45</v>
      </c>
      <c r="E73" s="43">
        <v>7.73</v>
      </c>
      <c r="F73" s="43">
        <v>270.2</v>
      </c>
      <c r="G73" s="42">
        <f t="shared" si="4"/>
        <v>332.35</v>
      </c>
      <c r="H73" s="42">
        <f t="shared" si="1"/>
        <v>2569.07</v>
      </c>
      <c r="I73" s="48"/>
    </row>
    <row r="74" spans="1:9" s="2" customFormat="1" ht="24">
      <c r="A74" s="56" t="s">
        <v>84</v>
      </c>
      <c r="B74" s="45">
        <v>84957</v>
      </c>
      <c r="C74" s="46" t="s">
        <v>141</v>
      </c>
      <c r="D74" s="40" t="s">
        <v>45</v>
      </c>
      <c r="E74" s="43">
        <f>E73</f>
        <v>7.73</v>
      </c>
      <c r="F74" s="43">
        <v>154.79</v>
      </c>
      <c r="G74" s="42">
        <f t="shared" si="4"/>
        <v>190.39</v>
      </c>
      <c r="H74" s="42">
        <f t="shared" si="1"/>
        <v>1471.71</v>
      </c>
      <c r="I74" s="48"/>
    </row>
    <row r="75" spans="1:9" s="2" customFormat="1" ht="12.75">
      <c r="A75" s="56" t="s">
        <v>304</v>
      </c>
      <c r="B75" s="45" t="s">
        <v>303</v>
      </c>
      <c r="C75" s="46" t="s">
        <v>302</v>
      </c>
      <c r="D75" s="40" t="s">
        <v>45</v>
      </c>
      <c r="E75" s="43">
        <v>8.18</v>
      </c>
      <c r="F75" s="43">
        <v>238.51</v>
      </c>
      <c r="G75" s="42">
        <f t="shared" si="4"/>
        <v>293.37</v>
      </c>
      <c r="H75" s="42">
        <f t="shared" si="1"/>
        <v>2399.77</v>
      </c>
      <c r="I75" s="48">
        <f>SUM(H70:H75)</f>
        <v>11563.650000000001</v>
      </c>
    </row>
    <row r="76" spans="1:9" s="2" customFormat="1" ht="12.75">
      <c r="A76" s="56"/>
      <c r="B76" s="40"/>
      <c r="C76" s="46"/>
      <c r="D76" s="40"/>
      <c r="E76" s="43"/>
      <c r="F76" s="43"/>
      <c r="G76" s="42"/>
      <c r="H76" s="42"/>
      <c r="I76" s="48"/>
    </row>
    <row r="77" spans="1:9" s="2" customFormat="1" ht="12.75">
      <c r="A77" s="63" t="s">
        <v>49</v>
      </c>
      <c r="B77" s="45"/>
      <c r="C77" s="64" t="s">
        <v>59</v>
      </c>
      <c r="D77" s="45"/>
      <c r="E77" s="42"/>
      <c r="F77" s="42"/>
      <c r="G77" s="42"/>
      <c r="H77" s="42"/>
      <c r="I77" s="65"/>
    </row>
    <row r="78" spans="1:9" s="2" customFormat="1" ht="60">
      <c r="A78" s="56" t="s">
        <v>50</v>
      </c>
      <c r="B78" s="40">
        <v>87878</v>
      </c>
      <c r="C78" s="46" t="s">
        <v>142</v>
      </c>
      <c r="D78" s="40" t="s">
        <v>45</v>
      </c>
      <c r="E78" s="43">
        <v>237.93</v>
      </c>
      <c r="F78" s="43">
        <v>2.73</v>
      </c>
      <c r="G78" s="42">
        <f aca="true" t="shared" si="5" ref="G78:G84">ROUND($K$4*F78,2)</f>
        <v>3.36</v>
      </c>
      <c r="H78" s="42">
        <f aca="true" t="shared" si="6" ref="H78:H144">ROUND(E78*G78,2)</f>
        <v>799.44</v>
      </c>
      <c r="I78" s="65"/>
    </row>
    <row r="79" spans="1:9" s="2" customFormat="1" ht="60">
      <c r="A79" s="56" t="s">
        <v>51</v>
      </c>
      <c r="B79" s="40">
        <v>87881</v>
      </c>
      <c r="C79" s="46" t="s">
        <v>143</v>
      </c>
      <c r="D79" s="40" t="s">
        <v>45</v>
      </c>
      <c r="E79" s="43">
        <v>47.1</v>
      </c>
      <c r="F79" s="43">
        <v>3.56</v>
      </c>
      <c r="G79" s="42">
        <f t="shared" si="5"/>
        <v>4.38</v>
      </c>
      <c r="H79" s="42">
        <f t="shared" si="6"/>
        <v>206.3</v>
      </c>
      <c r="I79" s="65"/>
    </row>
    <row r="80" spans="1:9" s="2" customFormat="1" ht="96">
      <c r="A80" s="56" t="s">
        <v>144</v>
      </c>
      <c r="B80" s="40">
        <v>87535</v>
      </c>
      <c r="C80" s="46" t="s">
        <v>145</v>
      </c>
      <c r="D80" s="40" t="s">
        <v>45</v>
      </c>
      <c r="E80" s="43">
        <v>37.07</v>
      </c>
      <c r="F80" s="43">
        <v>19.24</v>
      </c>
      <c r="G80" s="42">
        <f t="shared" si="5"/>
        <v>23.67</v>
      </c>
      <c r="H80" s="42">
        <f t="shared" si="6"/>
        <v>877.45</v>
      </c>
      <c r="I80" s="47"/>
    </row>
    <row r="81" spans="1:9" s="2" customFormat="1" ht="24">
      <c r="A81" s="56" t="s">
        <v>148</v>
      </c>
      <c r="B81" s="40" t="s">
        <v>402</v>
      </c>
      <c r="C81" s="46" t="s">
        <v>403</v>
      </c>
      <c r="D81" s="40" t="s">
        <v>45</v>
      </c>
      <c r="E81" s="43">
        <v>200.86</v>
      </c>
      <c r="F81" s="43">
        <v>26.01</v>
      </c>
      <c r="G81" s="42">
        <f t="shared" si="5"/>
        <v>31.99</v>
      </c>
      <c r="H81" s="42">
        <f t="shared" si="6"/>
        <v>6425.51</v>
      </c>
      <c r="I81" s="47"/>
    </row>
    <row r="82" spans="1:9" s="2" customFormat="1" ht="36">
      <c r="A82" s="56" t="s">
        <v>149</v>
      </c>
      <c r="B82" s="40" t="s">
        <v>146</v>
      </c>
      <c r="C82" s="46" t="s">
        <v>147</v>
      </c>
      <c r="D82" s="40" t="s">
        <v>45</v>
      </c>
      <c r="E82" s="43">
        <f>E79</f>
        <v>47.1</v>
      </c>
      <c r="F82" s="147">
        <v>21.19</v>
      </c>
      <c r="G82" s="42">
        <f t="shared" si="5"/>
        <v>26.06</v>
      </c>
      <c r="H82" s="42">
        <f t="shared" si="6"/>
        <v>1227.43</v>
      </c>
      <c r="I82" s="47"/>
    </row>
    <row r="83" spans="1:9" s="2" customFormat="1" ht="36">
      <c r="A83" s="56" t="s">
        <v>150</v>
      </c>
      <c r="B83" s="40" t="s">
        <v>69</v>
      </c>
      <c r="C83" s="46" t="s">
        <v>70</v>
      </c>
      <c r="D83" s="40" t="s">
        <v>45</v>
      </c>
      <c r="E83" s="43">
        <f>E80</f>
        <v>37.07</v>
      </c>
      <c r="F83" s="147">
        <v>68.14</v>
      </c>
      <c r="G83" s="42">
        <f t="shared" si="5"/>
        <v>83.81</v>
      </c>
      <c r="H83" s="42">
        <f t="shared" si="6"/>
        <v>3106.84</v>
      </c>
      <c r="I83" s="47"/>
    </row>
    <row r="84" spans="1:9" s="2" customFormat="1" ht="48">
      <c r="A84" s="56" t="s">
        <v>151</v>
      </c>
      <c r="B84" s="40" t="s">
        <v>71</v>
      </c>
      <c r="C84" s="46" t="s">
        <v>72</v>
      </c>
      <c r="D84" s="40" t="s">
        <v>45</v>
      </c>
      <c r="E84" s="43">
        <f>E83</f>
        <v>37.07</v>
      </c>
      <c r="F84" s="43">
        <v>5.68</v>
      </c>
      <c r="G84" s="42">
        <f t="shared" si="5"/>
        <v>6.99</v>
      </c>
      <c r="H84" s="42">
        <f t="shared" si="6"/>
        <v>259.12</v>
      </c>
      <c r="I84" s="65">
        <f>SUM(H78:H84)</f>
        <v>12902.090000000002</v>
      </c>
    </row>
    <row r="85" spans="1:9" s="2" customFormat="1" ht="12.75">
      <c r="A85" s="56"/>
      <c r="B85" s="45"/>
      <c r="C85" s="41"/>
      <c r="D85" s="45"/>
      <c r="E85" s="42"/>
      <c r="F85" s="42"/>
      <c r="G85" s="42"/>
      <c r="H85" s="42"/>
      <c r="I85" s="61"/>
    </row>
    <row r="86" spans="1:9" s="2" customFormat="1" ht="12.75">
      <c r="A86" s="63" t="s">
        <v>52</v>
      </c>
      <c r="B86" s="45"/>
      <c r="C86" s="64" t="s">
        <v>60</v>
      </c>
      <c r="D86" s="45"/>
      <c r="E86" s="42"/>
      <c r="F86" s="42"/>
      <c r="G86" s="42"/>
      <c r="H86" s="42"/>
      <c r="I86" s="65"/>
    </row>
    <row r="87" spans="1:9" s="2" customFormat="1" ht="38.25" customHeight="1">
      <c r="A87" s="56" t="s">
        <v>53</v>
      </c>
      <c r="B87" s="40">
        <v>83534</v>
      </c>
      <c r="C87" s="46" t="s">
        <v>388</v>
      </c>
      <c r="D87" s="40" t="s">
        <v>64</v>
      </c>
      <c r="E87" s="43">
        <v>3.69</v>
      </c>
      <c r="F87" s="43">
        <v>417.39</v>
      </c>
      <c r="G87" s="42">
        <f aca="true" t="shared" si="7" ref="G87:G94">ROUND($K$4*F87,2)</f>
        <v>513.39</v>
      </c>
      <c r="H87" s="42">
        <f t="shared" si="6"/>
        <v>1894.41</v>
      </c>
      <c r="I87" s="47"/>
    </row>
    <row r="88" spans="1:9" s="2" customFormat="1" ht="34.5" customHeight="1">
      <c r="A88" s="56" t="s">
        <v>85</v>
      </c>
      <c r="B88" s="40" t="s">
        <v>305</v>
      </c>
      <c r="C88" s="46" t="s">
        <v>306</v>
      </c>
      <c r="D88" s="40" t="s">
        <v>45</v>
      </c>
      <c r="E88" s="43">
        <v>47.1</v>
      </c>
      <c r="F88" s="43">
        <v>17.35</v>
      </c>
      <c r="G88" s="42">
        <f t="shared" si="7"/>
        <v>21.34</v>
      </c>
      <c r="H88" s="42">
        <f t="shared" si="6"/>
        <v>1005.11</v>
      </c>
      <c r="I88" s="47"/>
    </row>
    <row r="89" spans="1:9" s="2" customFormat="1" ht="24">
      <c r="A89" s="56" t="s">
        <v>153</v>
      </c>
      <c r="B89" s="40" t="s">
        <v>152</v>
      </c>
      <c r="C89" s="46" t="s">
        <v>271</v>
      </c>
      <c r="D89" s="40" t="s">
        <v>45</v>
      </c>
      <c r="E89" s="43">
        <v>41.86</v>
      </c>
      <c r="F89" s="43">
        <v>91.87</v>
      </c>
      <c r="G89" s="42">
        <f t="shared" si="7"/>
        <v>113</v>
      </c>
      <c r="H89" s="42">
        <f t="shared" si="6"/>
        <v>4730.18</v>
      </c>
      <c r="I89" s="47"/>
    </row>
    <row r="90" spans="1:9" s="2" customFormat="1" ht="36">
      <c r="A90" s="56" t="s">
        <v>154</v>
      </c>
      <c r="B90" s="40" t="s">
        <v>79</v>
      </c>
      <c r="C90" s="46" t="s">
        <v>80</v>
      </c>
      <c r="D90" s="40" t="s">
        <v>45</v>
      </c>
      <c r="E90" s="43">
        <f>5.24+16.55</f>
        <v>21.79</v>
      </c>
      <c r="F90" s="43">
        <v>65.43</v>
      </c>
      <c r="G90" s="42">
        <f t="shared" si="7"/>
        <v>80.48</v>
      </c>
      <c r="H90" s="42">
        <f t="shared" si="6"/>
        <v>1753.66</v>
      </c>
      <c r="I90" s="47"/>
    </row>
    <row r="91" spans="1:9" s="2" customFormat="1" ht="48">
      <c r="A91" s="56" t="s">
        <v>157</v>
      </c>
      <c r="B91" s="40" t="s">
        <v>71</v>
      </c>
      <c r="C91" s="46" t="s">
        <v>72</v>
      </c>
      <c r="D91" s="40" t="s">
        <v>45</v>
      </c>
      <c r="E91" s="43">
        <f>E89+E90</f>
        <v>63.65</v>
      </c>
      <c r="F91" s="43">
        <v>5.68</v>
      </c>
      <c r="G91" s="42">
        <f t="shared" si="7"/>
        <v>6.99</v>
      </c>
      <c r="H91" s="42">
        <f t="shared" si="6"/>
        <v>444.91</v>
      </c>
      <c r="I91" s="47"/>
    </row>
    <row r="92" spans="1:9" s="2" customFormat="1" ht="12.75">
      <c r="A92" s="56" t="s">
        <v>159</v>
      </c>
      <c r="B92" s="45" t="s">
        <v>155</v>
      </c>
      <c r="C92" s="41" t="s">
        <v>156</v>
      </c>
      <c r="D92" s="40" t="s">
        <v>107</v>
      </c>
      <c r="E92" s="43">
        <v>4</v>
      </c>
      <c r="F92" s="43">
        <v>69.86</v>
      </c>
      <c r="G92" s="42">
        <f t="shared" si="7"/>
        <v>85.93</v>
      </c>
      <c r="H92" s="42">
        <f t="shared" si="6"/>
        <v>343.72</v>
      </c>
      <c r="I92" s="48"/>
    </row>
    <row r="93" spans="1:9" s="2" customFormat="1" ht="12.75">
      <c r="A93" s="56" t="s">
        <v>307</v>
      </c>
      <c r="B93" s="45" t="s">
        <v>158</v>
      </c>
      <c r="C93" s="41" t="s">
        <v>274</v>
      </c>
      <c r="D93" s="40" t="s">
        <v>107</v>
      </c>
      <c r="E93" s="43">
        <v>7.75</v>
      </c>
      <c r="F93" s="43">
        <v>50.76</v>
      </c>
      <c r="G93" s="42">
        <f t="shared" si="7"/>
        <v>62.43</v>
      </c>
      <c r="H93" s="42">
        <f t="shared" si="6"/>
        <v>483.83</v>
      </c>
      <c r="I93" s="48"/>
    </row>
    <row r="94" spans="1:9" s="2" customFormat="1" ht="51.75" customHeight="1">
      <c r="A94" s="56" t="s">
        <v>310</v>
      </c>
      <c r="B94" s="45" t="s">
        <v>308</v>
      </c>
      <c r="C94" s="41" t="s">
        <v>309</v>
      </c>
      <c r="D94" s="40" t="s">
        <v>45</v>
      </c>
      <c r="E94" s="42">
        <v>14.43</v>
      </c>
      <c r="F94" s="42">
        <v>29.48</v>
      </c>
      <c r="G94" s="42">
        <f t="shared" si="7"/>
        <v>36.26</v>
      </c>
      <c r="H94" s="42">
        <f t="shared" si="6"/>
        <v>523.23</v>
      </c>
      <c r="I94" s="48">
        <f>SUM(H87:H94)</f>
        <v>11179.05</v>
      </c>
    </row>
    <row r="95" spans="1:9" s="2" customFormat="1" ht="12.75">
      <c r="A95" s="56"/>
      <c r="B95" s="45"/>
      <c r="C95" s="41"/>
      <c r="D95" s="45"/>
      <c r="E95" s="42"/>
      <c r="F95" s="42"/>
      <c r="G95" s="42"/>
      <c r="H95" s="42"/>
      <c r="I95" s="61"/>
    </row>
    <row r="96" spans="1:9" s="2" customFormat="1" ht="12.75">
      <c r="A96" s="53" t="s">
        <v>54</v>
      </c>
      <c r="B96" s="45"/>
      <c r="C96" s="54" t="s">
        <v>61</v>
      </c>
      <c r="D96" s="45"/>
      <c r="E96" s="43"/>
      <c r="F96" s="43"/>
      <c r="G96" s="42"/>
      <c r="H96" s="42"/>
      <c r="I96" s="48"/>
    </row>
    <row r="97" spans="1:9" s="2" customFormat="1" ht="72">
      <c r="A97" s="56" t="s">
        <v>55</v>
      </c>
      <c r="B97" s="45" t="s">
        <v>406</v>
      </c>
      <c r="C97" s="41" t="s">
        <v>407</v>
      </c>
      <c r="D97" s="40" t="s">
        <v>46</v>
      </c>
      <c r="E97" s="43">
        <v>1</v>
      </c>
      <c r="F97" s="42">
        <v>1113.07</v>
      </c>
      <c r="G97" s="42">
        <f>ROUND($K$4*F97,2)</f>
        <v>1369.08</v>
      </c>
      <c r="H97" s="42">
        <f>ROUND(E97*G97,2)</f>
        <v>1369.08</v>
      </c>
      <c r="I97" s="48"/>
    </row>
    <row r="98" spans="1:9" s="2" customFormat="1" ht="24">
      <c r="A98" s="56" t="s">
        <v>90</v>
      </c>
      <c r="B98" s="45" t="s">
        <v>389</v>
      </c>
      <c r="C98" s="46" t="s">
        <v>390</v>
      </c>
      <c r="D98" s="40" t="s">
        <v>107</v>
      </c>
      <c r="E98" s="43">
        <v>22.05</v>
      </c>
      <c r="F98" s="42">
        <v>23.02</v>
      </c>
      <c r="G98" s="42">
        <f aca="true" t="shared" si="8" ref="G98:G119">ROUND($K$4*F98,2)</f>
        <v>28.31</v>
      </c>
      <c r="H98" s="42">
        <f t="shared" si="6"/>
        <v>624.24</v>
      </c>
      <c r="I98" s="48"/>
    </row>
    <row r="99" spans="1:9" s="2" customFormat="1" ht="24">
      <c r="A99" s="56" t="s">
        <v>91</v>
      </c>
      <c r="B99" s="45" t="s">
        <v>412</v>
      </c>
      <c r="C99" s="46" t="s">
        <v>413</v>
      </c>
      <c r="D99" s="40" t="s">
        <v>107</v>
      </c>
      <c r="E99" s="43">
        <v>37.11</v>
      </c>
      <c r="F99" s="42">
        <v>18.9</v>
      </c>
      <c r="G99" s="42">
        <f>ROUND($K$4*F99,2)</f>
        <v>23.25</v>
      </c>
      <c r="H99" s="42">
        <f>ROUND(E99*G99,2)</f>
        <v>862.81</v>
      </c>
      <c r="I99" s="48"/>
    </row>
    <row r="100" spans="1:9" s="2" customFormat="1" ht="24">
      <c r="A100" s="56" t="s">
        <v>92</v>
      </c>
      <c r="B100" s="45" t="s">
        <v>391</v>
      </c>
      <c r="C100" s="46" t="s">
        <v>392</v>
      </c>
      <c r="D100" s="40" t="s">
        <v>107</v>
      </c>
      <c r="E100" s="43">
        <f>25.31+57.81</f>
        <v>83.12</v>
      </c>
      <c r="F100" s="42">
        <v>15.45</v>
      </c>
      <c r="G100" s="42">
        <f t="shared" si="8"/>
        <v>19</v>
      </c>
      <c r="H100" s="42">
        <f t="shared" si="6"/>
        <v>1579.28</v>
      </c>
      <c r="I100" s="48"/>
    </row>
    <row r="101" spans="1:9" s="2" customFormat="1" ht="24">
      <c r="A101" s="56" t="s">
        <v>93</v>
      </c>
      <c r="B101" s="45" t="s">
        <v>393</v>
      </c>
      <c r="C101" s="46" t="s">
        <v>394</v>
      </c>
      <c r="D101" s="40" t="s">
        <v>107</v>
      </c>
      <c r="E101" s="43">
        <f>131.55+53.79</f>
        <v>185.34</v>
      </c>
      <c r="F101" s="42">
        <v>10.7</v>
      </c>
      <c r="G101" s="42">
        <f t="shared" si="8"/>
        <v>13.16</v>
      </c>
      <c r="H101" s="42">
        <f t="shared" si="6"/>
        <v>2439.07</v>
      </c>
      <c r="I101" s="48"/>
    </row>
    <row r="102" spans="1:9" s="2" customFormat="1" ht="24">
      <c r="A102" s="56" t="s">
        <v>94</v>
      </c>
      <c r="B102" s="45" t="s">
        <v>414</v>
      </c>
      <c r="C102" s="46" t="s">
        <v>415</v>
      </c>
      <c r="D102" s="40" t="s">
        <v>46</v>
      </c>
      <c r="E102" s="43">
        <v>2</v>
      </c>
      <c r="F102" s="42">
        <v>99.55</v>
      </c>
      <c r="G102" s="42">
        <f>ROUND($K$4*F102,2)</f>
        <v>122.45</v>
      </c>
      <c r="H102" s="42">
        <f>ROUND(E102*G102,2)</f>
        <v>244.9</v>
      </c>
      <c r="I102" s="48"/>
    </row>
    <row r="103" spans="1:9" s="2" customFormat="1" ht="36">
      <c r="A103" s="56" t="s">
        <v>95</v>
      </c>
      <c r="B103" s="45" t="s">
        <v>162</v>
      </c>
      <c r="C103" s="46" t="s">
        <v>161</v>
      </c>
      <c r="D103" s="40" t="s">
        <v>46</v>
      </c>
      <c r="E103" s="43">
        <v>10</v>
      </c>
      <c r="F103" s="42">
        <v>11.3</v>
      </c>
      <c r="G103" s="42">
        <f t="shared" si="8"/>
        <v>13.9</v>
      </c>
      <c r="H103" s="42">
        <f t="shared" si="6"/>
        <v>139</v>
      </c>
      <c r="I103" s="48"/>
    </row>
    <row r="104" spans="1:9" s="2" customFormat="1" ht="36">
      <c r="A104" s="56" t="s">
        <v>96</v>
      </c>
      <c r="B104" s="45">
        <v>92983</v>
      </c>
      <c r="C104" s="46" t="s">
        <v>416</v>
      </c>
      <c r="D104" s="40" t="s">
        <v>107</v>
      </c>
      <c r="E104" s="43">
        <v>110</v>
      </c>
      <c r="F104" s="42">
        <v>12.3</v>
      </c>
      <c r="G104" s="42">
        <f>ROUND($K$4*F104,2)</f>
        <v>15.13</v>
      </c>
      <c r="H104" s="42">
        <f>ROUND(E104*G104,2)</f>
        <v>1664.3</v>
      </c>
      <c r="I104" s="48"/>
    </row>
    <row r="105" spans="1:9" s="2" customFormat="1" ht="36">
      <c r="A105" s="56" t="s">
        <v>97</v>
      </c>
      <c r="B105" s="45">
        <v>91928</v>
      </c>
      <c r="C105" s="46" t="s">
        <v>160</v>
      </c>
      <c r="D105" s="40" t="s">
        <v>107</v>
      </c>
      <c r="E105" s="43">
        <v>396.96</v>
      </c>
      <c r="F105" s="42">
        <v>3.32</v>
      </c>
      <c r="G105" s="42">
        <f t="shared" si="8"/>
        <v>4.08</v>
      </c>
      <c r="H105" s="42">
        <f t="shared" si="6"/>
        <v>1619.6</v>
      </c>
      <c r="I105" s="48"/>
    </row>
    <row r="106" spans="1:9" s="2" customFormat="1" ht="47.25" customHeight="1">
      <c r="A106" s="56" t="s">
        <v>178</v>
      </c>
      <c r="B106" s="45">
        <v>91926</v>
      </c>
      <c r="C106" s="46" t="s">
        <v>395</v>
      </c>
      <c r="D106" s="40" t="s">
        <v>107</v>
      </c>
      <c r="E106" s="43">
        <v>670</v>
      </c>
      <c r="F106" s="42">
        <v>2.39</v>
      </c>
      <c r="G106" s="42">
        <f t="shared" si="8"/>
        <v>2.94</v>
      </c>
      <c r="H106" s="42">
        <f t="shared" si="6"/>
        <v>1969.8</v>
      </c>
      <c r="I106" s="48"/>
    </row>
    <row r="107" spans="1:9" s="2" customFormat="1" ht="12.75">
      <c r="A107" s="56" t="s">
        <v>179</v>
      </c>
      <c r="B107" s="45" t="s">
        <v>311</v>
      </c>
      <c r="C107" s="46" t="s">
        <v>312</v>
      </c>
      <c r="D107" s="40" t="s">
        <v>46</v>
      </c>
      <c r="E107" s="43">
        <v>42</v>
      </c>
      <c r="F107" s="42">
        <v>5.39</v>
      </c>
      <c r="G107" s="42">
        <f t="shared" si="8"/>
        <v>6.63</v>
      </c>
      <c r="H107" s="42">
        <f t="shared" si="6"/>
        <v>278.46</v>
      </c>
      <c r="I107" s="48"/>
    </row>
    <row r="108" spans="1:9" s="2" customFormat="1" ht="12.75">
      <c r="A108" s="56" t="s">
        <v>180</v>
      </c>
      <c r="B108" s="45" t="s">
        <v>313</v>
      </c>
      <c r="C108" s="46" t="s">
        <v>314</v>
      </c>
      <c r="D108" s="40" t="s">
        <v>46</v>
      </c>
      <c r="E108" s="43">
        <v>2</v>
      </c>
      <c r="F108" s="42">
        <v>6.45</v>
      </c>
      <c r="G108" s="42">
        <f t="shared" si="8"/>
        <v>7.93</v>
      </c>
      <c r="H108" s="42">
        <f t="shared" si="6"/>
        <v>15.86</v>
      </c>
      <c r="I108" s="48"/>
    </row>
    <row r="109" spans="1:9" s="2" customFormat="1" ht="12.75">
      <c r="A109" s="56" t="s">
        <v>181</v>
      </c>
      <c r="B109" s="45">
        <v>83388</v>
      </c>
      <c r="C109" s="46" t="s">
        <v>164</v>
      </c>
      <c r="D109" s="40" t="s">
        <v>46</v>
      </c>
      <c r="E109" s="43">
        <v>11</v>
      </c>
      <c r="F109" s="42">
        <v>7.65</v>
      </c>
      <c r="G109" s="42">
        <f t="shared" si="8"/>
        <v>9.41</v>
      </c>
      <c r="H109" s="42">
        <f t="shared" si="6"/>
        <v>103.51</v>
      </c>
      <c r="I109" s="48"/>
    </row>
    <row r="110" spans="1:9" s="2" customFormat="1" ht="36" customHeight="1">
      <c r="A110" s="56" t="s">
        <v>182</v>
      </c>
      <c r="B110" s="45" t="s">
        <v>166</v>
      </c>
      <c r="C110" s="46" t="s">
        <v>165</v>
      </c>
      <c r="D110" s="40" t="s">
        <v>107</v>
      </c>
      <c r="E110" s="43">
        <v>151.38</v>
      </c>
      <c r="F110" s="42">
        <v>1.34</v>
      </c>
      <c r="G110" s="42">
        <f t="shared" si="8"/>
        <v>1.65</v>
      </c>
      <c r="H110" s="42">
        <f t="shared" si="6"/>
        <v>249.78</v>
      </c>
      <c r="I110" s="48"/>
    </row>
    <row r="111" spans="1:9" s="2" customFormat="1" ht="12.75">
      <c r="A111" s="56" t="s">
        <v>183</v>
      </c>
      <c r="B111" s="45" t="s">
        <v>167</v>
      </c>
      <c r="C111" s="46" t="s">
        <v>168</v>
      </c>
      <c r="D111" s="40" t="s">
        <v>107</v>
      </c>
      <c r="E111" s="43">
        <v>183.56</v>
      </c>
      <c r="F111" s="42">
        <v>8.34</v>
      </c>
      <c r="G111" s="42">
        <f t="shared" si="8"/>
        <v>10.26</v>
      </c>
      <c r="H111" s="42">
        <f t="shared" si="6"/>
        <v>1883.33</v>
      </c>
      <c r="I111" s="48"/>
    </row>
    <row r="112" spans="1:9" s="2" customFormat="1" ht="12.75">
      <c r="A112" s="56" t="s">
        <v>184</v>
      </c>
      <c r="B112" s="40" t="s">
        <v>398</v>
      </c>
      <c r="C112" s="46" t="s">
        <v>399</v>
      </c>
      <c r="D112" s="40" t="s">
        <v>46</v>
      </c>
      <c r="E112" s="43">
        <v>17</v>
      </c>
      <c r="F112" s="42">
        <v>10.93</v>
      </c>
      <c r="G112" s="42">
        <f t="shared" si="8"/>
        <v>13.44</v>
      </c>
      <c r="H112" s="42">
        <f t="shared" si="6"/>
        <v>228.48</v>
      </c>
      <c r="I112" s="48"/>
    </row>
    <row r="113" spans="1:9" s="2" customFormat="1" ht="24">
      <c r="A113" s="56" t="s">
        <v>185</v>
      </c>
      <c r="B113" s="40" t="s">
        <v>396</v>
      </c>
      <c r="C113" s="46" t="s">
        <v>397</v>
      </c>
      <c r="D113" s="40" t="s">
        <v>46</v>
      </c>
      <c r="E113" s="43">
        <v>5</v>
      </c>
      <c r="F113" s="42">
        <v>11.03</v>
      </c>
      <c r="G113" s="42">
        <f t="shared" si="8"/>
        <v>13.57</v>
      </c>
      <c r="H113" s="42">
        <f t="shared" si="6"/>
        <v>67.85</v>
      </c>
      <c r="I113" s="66"/>
    </row>
    <row r="114" spans="1:9" s="2" customFormat="1" ht="24">
      <c r="A114" s="56" t="s">
        <v>186</v>
      </c>
      <c r="B114" s="45" t="s">
        <v>400</v>
      </c>
      <c r="C114" s="46" t="s">
        <v>401</v>
      </c>
      <c r="D114" s="40" t="s">
        <v>46</v>
      </c>
      <c r="E114" s="43">
        <v>2</v>
      </c>
      <c r="F114" s="42">
        <v>22.76</v>
      </c>
      <c r="G114" s="42">
        <f t="shared" si="8"/>
        <v>27.99</v>
      </c>
      <c r="H114" s="42">
        <f t="shared" si="6"/>
        <v>55.98</v>
      </c>
      <c r="I114" s="48"/>
    </row>
    <row r="115" spans="1:9" s="2" customFormat="1" ht="24">
      <c r="A115" s="56" t="s">
        <v>417</v>
      </c>
      <c r="B115" s="45" t="s">
        <v>99</v>
      </c>
      <c r="C115" s="46" t="s">
        <v>171</v>
      </c>
      <c r="D115" s="40" t="s">
        <v>46</v>
      </c>
      <c r="E115" s="43">
        <v>2</v>
      </c>
      <c r="F115" s="42">
        <v>48</v>
      </c>
      <c r="G115" s="42">
        <f t="shared" si="8"/>
        <v>59.04</v>
      </c>
      <c r="H115" s="42">
        <f t="shared" si="6"/>
        <v>118.08</v>
      </c>
      <c r="I115" s="48"/>
    </row>
    <row r="116" spans="1:9" s="2" customFormat="1" ht="48">
      <c r="A116" s="56" t="s">
        <v>418</v>
      </c>
      <c r="B116" s="45" t="s">
        <v>169</v>
      </c>
      <c r="C116" s="46" t="s">
        <v>170</v>
      </c>
      <c r="D116" s="40" t="s">
        <v>46</v>
      </c>
      <c r="E116" s="43">
        <v>5</v>
      </c>
      <c r="F116" s="42">
        <v>118.48</v>
      </c>
      <c r="G116" s="42">
        <f t="shared" si="8"/>
        <v>145.73</v>
      </c>
      <c r="H116" s="42">
        <f t="shared" si="6"/>
        <v>728.65</v>
      </c>
      <c r="I116" s="48"/>
    </row>
    <row r="117" spans="1:9" s="2" customFormat="1" ht="36">
      <c r="A117" s="56" t="s">
        <v>419</v>
      </c>
      <c r="B117" s="45" t="s">
        <v>99</v>
      </c>
      <c r="C117" s="46" t="s">
        <v>422</v>
      </c>
      <c r="D117" s="40" t="s">
        <v>46</v>
      </c>
      <c r="E117" s="43">
        <v>4</v>
      </c>
      <c r="F117" s="42">
        <v>48</v>
      </c>
      <c r="G117" s="42">
        <f>ROUND($K$4*F117,2)</f>
        <v>59.04</v>
      </c>
      <c r="H117" s="42">
        <f>ROUND(E117*G117,2)</f>
        <v>236.16</v>
      </c>
      <c r="I117" s="48"/>
    </row>
    <row r="118" spans="1:9" s="2" customFormat="1" ht="36">
      <c r="A118" s="56" t="s">
        <v>420</v>
      </c>
      <c r="B118" s="45">
        <v>72337</v>
      </c>
      <c r="C118" s="46" t="s">
        <v>172</v>
      </c>
      <c r="D118" s="40" t="s">
        <v>46</v>
      </c>
      <c r="E118" s="43">
        <v>9</v>
      </c>
      <c r="F118" s="42">
        <v>18.04</v>
      </c>
      <c r="G118" s="42">
        <f t="shared" si="8"/>
        <v>22.19</v>
      </c>
      <c r="H118" s="42">
        <f t="shared" si="6"/>
        <v>199.71</v>
      </c>
      <c r="I118" s="48"/>
    </row>
    <row r="119" spans="1:9" s="2" customFormat="1" ht="36">
      <c r="A119" s="56" t="s">
        <v>421</v>
      </c>
      <c r="B119" s="45" t="s">
        <v>173</v>
      </c>
      <c r="C119" s="46" t="s">
        <v>174</v>
      </c>
      <c r="D119" s="40" t="s">
        <v>46</v>
      </c>
      <c r="E119" s="43">
        <v>9</v>
      </c>
      <c r="F119" s="42">
        <v>21.52</v>
      </c>
      <c r="G119" s="42">
        <f t="shared" si="8"/>
        <v>26.47</v>
      </c>
      <c r="H119" s="42">
        <f t="shared" si="6"/>
        <v>238.23</v>
      </c>
      <c r="I119" s="48">
        <f>SUM(H97:H119)</f>
        <v>16916.159999999996</v>
      </c>
    </row>
    <row r="120" spans="1:9" s="2" customFormat="1" ht="12.75">
      <c r="A120" s="56"/>
      <c r="B120" s="45"/>
      <c r="C120" s="46"/>
      <c r="D120" s="45"/>
      <c r="E120" s="43"/>
      <c r="F120" s="43"/>
      <c r="G120" s="42"/>
      <c r="H120" s="42"/>
      <c r="I120" s="48"/>
    </row>
    <row r="121" spans="1:9" s="9" customFormat="1" ht="12.75">
      <c r="A121" s="53" t="s">
        <v>187</v>
      </c>
      <c r="B121" s="40"/>
      <c r="C121" s="54" t="s">
        <v>405</v>
      </c>
      <c r="D121" s="40"/>
      <c r="E121" s="43"/>
      <c r="F121" s="43"/>
      <c r="G121" s="42"/>
      <c r="H121" s="42"/>
      <c r="I121" s="44"/>
    </row>
    <row r="122" spans="1:9" s="9" customFormat="1" ht="24">
      <c r="A122" s="56" t="s">
        <v>188</v>
      </c>
      <c r="B122" s="40" t="s">
        <v>315</v>
      </c>
      <c r="C122" s="41" t="s">
        <v>316</v>
      </c>
      <c r="D122" s="40" t="s">
        <v>107</v>
      </c>
      <c r="E122" s="43">
        <v>9</v>
      </c>
      <c r="F122" s="43">
        <v>13.53</v>
      </c>
      <c r="G122" s="42">
        <f aca="true" t="shared" si="9" ref="G122:G138">ROUND($K$4*F122,2)</f>
        <v>16.64</v>
      </c>
      <c r="H122" s="42">
        <f t="shared" si="6"/>
        <v>149.76</v>
      </c>
      <c r="I122" s="44"/>
    </row>
    <row r="123" spans="1:9" s="9" customFormat="1" ht="24">
      <c r="A123" s="56" t="s">
        <v>189</v>
      </c>
      <c r="B123" s="40" t="s">
        <v>317</v>
      </c>
      <c r="C123" s="41" t="s">
        <v>318</v>
      </c>
      <c r="D123" s="40" t="s">
        <v>107</v>
      </c>
      <c r="E123" s="43">
        <v>13</v>
      </c>
      <c r="F123" s="43">
        <v>19.83</v>
      </c>
      <c r="G123" s="42">
        <f t="shared" si="9"/>
        <v>24.39</v>
      </c>
      <c r="H123" s="42">
        <f t="shared" si="6"/>
        <v>317.07</v>
      </c>
      <c r="I123" s="44"/>
    </row>
    <row r="124" spans="1:9" s="9" customFormat="1" ht="24">
      <c r="A124" s="56" t="s">
        <v>190</v>
      </c>
      <c r="B124" s="40" t="s">
        <v>321</v>
      </c>
      <c r="C124" s="41" t="s">
        <v>322</v>
      </c>
      <c r="D124" s="40" t="s">
        <v>107</v>
      </c>
      <c r="E124" s="43">
        <v>2</v>
      </c>
      <c r="F124" s="42">
        <v>9.78</v>
      </c>
      <c r="G124" s="42">
        <f t="shared" si="9"/>
        <v>12.03</v>
      </c>
      <c r="H124" s="42">
        <f t="shared" si="6"/>
        <v>24.06</v>
      </c>
      <c r="I124" s="44"/>
    </row>
    <row r="125" spans="1:9" s="9" customFormat="1" ht="12.75">
      <c r="A125" s="56" t="s">
        <v>327</v>
      </c>
      <c r="B125" s="40" t="s">
        <v>323</v>
      </c>
      <c r="C125" s="41" t="s">
        <v>324</v>
      </c>
      <c r="D125" s="40" t="s">
        <v>107</v>
      </c>
      <c r="E125" s="43">
        <v>11</v>
      </c>
      <c r="F125" s="42">
        <v>13.32</v>
      </c>
      <c r="G125" s="42">
        <f t="shared" si="9"/>
        <v>16.38</v>
      </c>
      <c r="H125" s="42">
        <f t="shared" si="6"/>
        <v>180.18</v>
      </c>
      <c r="I125" s="44"/>
    </row>
    <row r="126" spans="1:9" s="9" customFormat="1" ht="12.75">
      <c r="A126" s="56" t="s">
        <v>328</v>
      </c>
      <c r="B126" s="40" t="s">
        <v>325</v>
      </c>
      <c r="C126" s="41" t="s">
        <v>326</v>
      </c>
      <c r="D126" s="40" t="s">
        <v>107</v>
      </c>
      <c r="E126" s="43">
        <v>48.65</v>
      </c>
      <c r="F126" s="42">
        <v>23.92</v>
      </c>
      <c r="G126" s="42">
        <f t="shared" si="9"/>
        <v>29.42</v>
      </c>
      <c r="H126" s="42">
        <f t="shared" si="6"/>
        <v>1431.28</v>
      </c>
      <c r="I126" s="44"/>
    </row>
    <row r="127" spans="1:9" s="9" customFormat="1" ht="84">
      <c r="A127" s="56" t="s">
        <v>329</v>
      </c>
      <c r="B127" s="40" t="s">
        <v>163</v>
      </c>
      <c r="C127" s="41" t="s">
        <v>175</v>
      </c>
      <c r="D127" s="40" t="s">
        <v>46</v>
      </c>
      <c r="E127" s="43">
        <v>2</v>
      </c>
      <c r="F127" s="43">
        <v>116.43</v>
      </c>
      <c r="G127" s="42">
        <f t="shared" si="9"/>
        <v>143.21</v>
      </c>
      <c r="H127" s="42">
        <f t="shared" si="6"/>
        <v>286.42</v>
      </c>
      <c r="I127" s="67"/>
    </row>
    <row r="128" spans="1:9" s="9" customFormat="1" ht="24">
      <c r="A128" s="56" t="s">
        <v>191</v>
      </c>
      <c r="B128" s="40" t="s">
        <v>319</v>
      </c>
      <c r="C128" s="41" t="s">
        <v>320</v>
      </c>
      <c r="D128" s="40" t="s">
        <v>46</v>
      </c>
      <c r="E128" s="43">
        <v>2</v>
      </c>
      <c r="F128" s="43">
        <v>75.46</v>
      </c>
      <c r="G128" s="42">
        <f t="shared" si="9"/>
        <v>92.82</v>
      </c>
      <c r="H128" s="42">
        <f t="shared" si="6"/>
        <v>185.64</v>
      </c>
      <c r="I128" s="67"/>
    </row>
    <row r="129" spans="1:9" s="9" customFormat="1" ht="24">
      <c r="A129" s="56" t="s">
        <v>192</v>
      </c>
      <c r="B129" s="40" t="s">
        <v>176</v>
      </c>
      <c r="C129" s="41" t="s">
        <v>177</v>
      </c>
      <c r="D129" s="40" t="s">
        <v>46</v>
      </c>
      <c r="E129" s="43">
        <v>4</v>
      </c>
      <c r="F129" s="43">
        <v>28.76</v>
      </c>
      <c r="G129" s="42">
        <f t="shared" si="9"/>
        <v>35.37</v>
      </c>
      <c r="H129" s="42">
        <f t="shared" si="6"/>
        <v>141.48</v>
      </c>
      <c r="I129" s="67"/>
    </row>
    <row r="130" spans="1:9" s="9" customFormat="1" ht="23.25" customHeight="1">
      <c r="A130" s="56" t="s">
        <v>342</v>
      </c>
      <c r="B130" s="40">
        <v>86883</v>
      </c>
      <c r="C130" s="41" t="s">
        <v>330</v>
      </c>
      <c r="D130" s="40" t="s">
        <v>46</v>
      </c>
      <c r="E130" s="43">
        <v>2</v>
      </c>
      <c r="F130" s="43">
        <v>8.52</v>
      </c>
      <c r="G130" s="42">
        <f t="shared" si="9"/>
        <v>10.48</v>
      </c>
      <c r="H130" s="42">
        <f t="shared" si="6"/>
        <v>20.96</v>
      </c>
      <c r="I130" s="67"/>
    </row>
    <row r="131" spans="1:9" s="9" customFormat="1" ht="48">
      <c r="A131" s="56" t="s">
        <v>343</v>
      </c>
      <c r="B131" s="40">
        <v>86888</v>
      </c>
      <c r="C131" s="41" t="s">
        <v>193</v>
      </c>
      <c r="D131" s="40" t="s">
        <v>46</v>
      </c>
      <c r="E131" s="43">
        <v>2</v>
      </c>
      <c r="F131" s="43">
        <v>346</v>
      </c>
      <c r="G131" s="42">
        <f t="shared" si="9"/>
        <v>425.58</v>
      </c>
      <c r="H131" s="42">
        <f t="shared" si="6"/>
        <v>851.16</v>
      </c>
      <c r="I131" s="67"/>
    </row>
    <row r="132" spans="1:9" s="9" customFormat="1" ht="24">
      <c r="A132" s="56" t="s">
        <v>194</v>
      </c>
      <c r="B132" s="40" t="s">
        <v>197</v>
      </c>
      <c r="C132" s="41" t="s">
        <v>198</v>
      </c>
      <c r="D132" s="40" t="s">
        <v>46</v>
      </c>
      <c r="E132" s="43">
        <v>2</v>
      </c>
      <c r="F132" s="43">
        <v>244.73</v>
      </c>
      <c r="G132" s="42">
        <f t="shared" si="9"/>
        <v>301.02</v>
      </c>
      <c r="H132" s="42">
        <f t="shared" si="6"/>
        <v>602.04</v>
      </c>
      <c r="I132" s="67"/>
    </row>
    <row r="133" spans="1:9" s="9" customFormat="1" ht="12.75">
      <c r="A133" s="56" t="s">
        <v>344</v>
      </c>
      <c r="B133" s="40" t="s">
        <v>195</v>
      </c>
      <c r="C133" s="41" t="s">
        <v>196</v>
      </c>
      <c r="D133" s="40" t="s">
        <v>46</v>
      </c>
      <c r="E133" s="43">
        <v>2</v>
      </c>
      <c r="F133" s="43">
        <v>58.28</v>
      </c>
      <c r="G133" s="42">
        <f t="shared" si="9"/>
        <v>71.68</v>
      </c>
      <c r="H133" s="42">
        <f t="shared" si="6"/>
        <v>143.36</v>
      </c>
      <c r="I133" s="67"/>
    </row>
    <row r="134" spans="1:9" s="2" customFormat="1" ht="12.75">
      <c r="A134" s="56" t="s">
        <v>200</v>
      </c>
      <c r="B134" s="40" t="s">
        <v>99</v>
      </c>
      <c r="C134" s="46" t="s">
        <v>199</v>
      </c>
      <c r="D134" s="40" t="s">
        <v>46</v>
      </c>
      <c r="E134" s="43">
        <v>2</v>
      </c>
      <c r="F134" s="43">
        <v>31</v>
      </c>
      <c r="G134" s="42">
        <f t="shared" si="9"/>
        <v>38.13</v>
      </c>
      <c r="H134" s="42">
        <f t="shared" si="6"/>
        <v>76.26</v>
      </c>
      <c r="I134" s="47"/>
    </row>
    <row r="135" spans="1:9" s="2" customFormat="1" ht="48">
      <c r="A135" s="56" t="s">
        <v>345</v>
      </c>
      <c r="B135" s="40">
        <v>88571</v>
      </c>
      <c r="C135" s="46" t="s">
        <v>331</v>
      </c>
      <c r="D135" s="40" t="s">
        <v>46</v>
      </c>
      <c r="E135" s="43">
        <v>2</v>
      </c>
      <c r="F135" s="43">
        <v>28.04</v>
      </c>
      <c r="G135" s="42">
        <f t="shared" si="9"/>
        <v>34.49</v>
      </c>
      <c r="H135" s="42">
        <f t="shared" si="6"/>
        <v>68.98</v>
      </c>
      <c r="I135" s="47"/>
    </row>
    <row r="136" spans="1:9" s="2" customFormat="1" ht="12.75">
      <c r="A136" s="56" t="s">
        <v>201</v>
      </c>
      <c r="B136" s="40" t="s">
        <v>332</v>
      </c>
      <c r="C136" s="46" t="s">
        <v>333</v>
      </c>
      <c r="D136" s="40" t="s">
        <v>46</v>
      </c>
      <c r="E136" s="43">
        <v>2</v>
      </c>
      <c r="F136" s="43">
        <v>26.53</v>
      </c>
      <c r="G136" s="42">
        <f t="shared" si="9"/>
        <v>32.63</v>
      </c>
      <c r="H136" s="42">
        <f t="shared" si="6"/>
        <v>65.26</v>
      </c>
      <c r="I136" s="47"/>
    </row>
    <row r="137" spans="1:9" s="2" customFormat="1" ht="24">
      <c r="A137" s="56" t="s">
        <v>346</v>
      </c>
      <c r="B137" s="40" t="s">
        <v>334</v>
      </c>
      <c r="C137" s="46" t="s">
        <v>335</v>
      </c>
      <c r="D137" s="40" t="s">
        <v>46</v>
      </c>
      <c r="E137" s="43">
        <v>2</v>
      </c>
      <c r="F137" s="43">
        <v>37.93</v>
      </c>
      <c r="G137" s="42">
        <f t="shared" si="9"/>
        <v>46.65</v>
      </c>
      <c r="H137" s="42">
        <f t="shared" si="6"/>
        <v>93.3</v>
      </c>
      <c r="I137" s="47"/>
    </row>
    <row r="138" spans="1:9" ht="12.75">
      <c r="A138" s="56" t="s">
        <v>347</v>
      </c>
      <c r="B138" s="45" t="s">
        <v>202</v>
      </c>
      <c r="C138" s="46" t="s">
        <v>203</v>
      </c>
      <c r="D138" s="40" t="s">
        <v>45</v>
      </c>
      <c r="E138" s="43">
        <v>1</v>
      </c>
      <c r="F138" s="43">
        <v>268.36</v>
      </c>
      <c r="G138" s="42">
        <f t="shared" si="9"/>
        <v>330.08</v>
      </c>
      <c r="H138" s="42">
        <f t="shared" si="6"/>
        <v>330.08</v>
      </c>
      <c r="I138" s="47">
        <f>SUM(H122:H138)</f>
        <v>4967.289999999999</v>
      </c>
    </row>
    <row r="139" spans="1:9" ht="13.5" customHeight="1">
      <c r="A139" s="56"/>
      <c r="B139" s="45"/>
      <c r="C139" s="46"/>
      <c r="D139" s="40"/>
      <c r="E139" s="43"/>
      <c r="F139" s="43"/>
      <c r="G139" s="42"/>
      <c r="H139" s="42"/>
      <c r="I139" s="47"/>
    </row>
    <row r="140" spans="1:9" ht="13.5" customHeight="1">
      <c r="A140" s="53" t="s">
        <v>204</v>
      </c>
      <c r="B140" s="40"/>
      <c r="C140" s="64" t="s">
        <v>277</v>
      </c>
      <c r="D140" s="40"/>
      <c r="E140" s="43"/>
      <c r="F140" s="68"/>
      <c r="G140" s="42"/>
      <c r="H140" s="42"/>
      <c r="I140" s="44"/>
    </row>
    <row r="141" spans="1:9" ht="40.5" customHeight="1">
      <c r="A141" s="56" t="s">
        <v>205</v>
      </c>
      <c r="B141" s="40">
        <v>89865</v>
      </c>
      <c r="C141" s="41" t="s">
        <v>336</v>
      </c>
      <c r="D141" s="40" t="s">
        <v>107</v>
      </c>
      <c r="E141" s="42">
        <v>9</v>
      </c>
      <c r="F141" s="43">
        <v>8.2</v>
      </c>
      <c r="G141" s="42">
        <f>ROUND($K$4*F141,2)</f>
        <v>10.09</v>
      </c>
      <c r="H141" s="42">
        <f t="shared" si="6"/>
        <v>90.81</v>
      </c>
      <c r="I141" s="44"/>
    </row>
    <row r="142" spans="1:9" ht="41.25" customHeight="1">
      <c r="A142" s="56" t="s">
        <v>206</v>
      </c>
      <c r="B142" s="40">
        <v>86957</v>
      </c>
      <c r="C142" s="41" t="s">
        <v>337</v>
      </c>
      <c r="D142" s="40" t="s">
        <v>46</v>
      </c>
      <c r="E142" s="43">
        <v>2</v>
      </c>
      <c r="F142" s="43">
        <v>26.24</v>
      </c>
      <c r="G142" s="42">
        <f>ROUND($K$4*F142,2)</f>
        <v>32.28</v>
      </c>
      <c r="H142" s="42">
        <f t="shared" si="6"/>
        <v>64.56</v>
      </c>
      <c r="I142" s="44"/>
    </row>
    <row r="143" spans="1:9" ht="47.25" customHeight="1">
      <c r="A143" s="56" t="s">
        <v>207</v>
      </c>
      <c r="B143" s="45" t="s">
        <v>338</v>
      </c>
      <c r="C143" s="46" t="s">
        <v>339</v>
      </c>
      <c r="D143" s="40" t="s">
        <v>107</v>
      </c>
      <c r="E143" s="42">
        <v>12</v>
      </c>
      <c r="F143" s="43">
        <v>25.5</v>
      </c>
      <c r="G143" s="42">
        <f>ROUND($K$4*F143,2)</f>
        <v>31.37</v>
      </c>
      <c r="H143" s="42">
        <f t="shared" si="6"/>
        <v>376.44</v>
      </c>
      <c r="I143" s="48"/>
    </row>
    <row r="144" spans="1:9" ht="40.5" customHeight="1">
      <c r="A144" s="56" t="s">
        <v>208</v>
      </c>
      <c r="B144" s="45" t="s">
        <v>99</v>
      </c>
      <c r="C144" s="46" t="s">
        <v>340</v>
      </c>
      <c r="D144" s="40" t="s">
        <v>46</v>
      </c>
      <c r="E144" s="43">
        <v>1</v>
      </c>
      <c r="F144" s="43">
        <v>1600</v>
      </c>
      <c r="G144" s="42">
        <f>ROUND($K$4*F144,2)</f>
        <v>1968</v>
      </c>
      <c r="H144" s="42">
        <f t="shared" si="6"/>
        <v>1968</v>
      </c>
      <c r="I144" s="47"/>
    </row>
    <row r="145" spans="1:12" ht="48" customHeight="1">
      <c r="A145" s="56" t="s">
        <v>209</v>
      </c>
      <c r="B145" s="45" t="s">
        <v>99</v>
      </c>
      <c r="C145" s="46" t="s">
        <v>341</v>
      </c>
      <c r="D145" s="40" t="s">
        <v>46</v>
      </c>
      <c r="E145" s="43">
        <v>2</v>
      </c>
      <c r="F145" s="43">
        <v>2169</v>
      </c>
      <c r="G145" s="42">
        <f>ROUND($K$4*F145,2)</f>
        <v>2667.87</v>
      </c>
      <c r="H145" s="42">
        <f aca="true" t="shared" si="10" ref="H145:H161">ROUND(E145*G145,2)</f>
        <v>5335.74</v>
      </c>
      <c r="I145" s="47">
        <f>SUM(H141:H145)</f>
        <v>7835.549999999999</v>
      </c>
      <c r="L145" s="136"/>
    </row>
    <row r="146" spans="1:9" ht="13.5" customHeight="1">
      <c r="A146" s="56"/>
      <c r="B146" s="45"/>
      <c r="C146" s="46"/>
      <c r="D146" s="40"/>
      <c r="E146" s="43"/>
      <c r="F146" s="43"/>
      <c r="G146" s="42"/>
      <c r="H146" s="42"/>
      <c r="I146" s="47"/>
    </row>
    <row r="147" spans="1:9" ht="12.75">
      <c r="A147" s="53" t="s">
        <v>210</v>
      </c>
      <c r="B147" s="40"/>
      <c r="C147" s="54" t="s">
        <v>62</v>
      </c>
      <c r="D147" s="40"/>
      <c r="E147" s="43"/>
      <c r="F147" s="43"/>
      <c r="G147" s="42"/>
      <c r="H147" s="42"/>
      <c r="I147" s="44"/>
    </row>
    <row r="148" spans="1:9" ht="24">
      <c r="A148" s="56" t="s">
        <v>211</v>
      </c>
      <c r="B148" s="45">
        <v>88483</v>
      </c>
      <c r="C148" s="46" t="s">
        <v>213</v>
      </c>
      <c r="D148" s="40" t="s">
        <v>45</v>
      </c>
      <c r="E148" s="43">
        <v>153.91</v>
      </c>
      <c r="F148" s="43">
        <v>2.4</v>
      </c>
      <c r="G148" s="42">
        <f aca="true" t="shared" si="11" ref="G148:G157">ROUND($K$4*F148,2)</f>
        <v>2.95</v>
      </c>
      <c r="H148" s="42">
        <f t="shared" si="10"/>
        <v>454.03</v>
      </c>
      <c r="I148" s="47"/>
    </row>
    <row r="149" spans="1:9" ht="24">
      <c r="A149" s="56" t="s">
        <v>219</v>
      </c>
      <c r="B149" s="45">
        <v>88495</v>
      </c>
      <c r="C149" s="46" t="s">
        <v>216</v>
      </c>
      <c r="D149" s="40" t="s">
        <v>45</v>
      </c>
      <c r="E149" s="43">
        <f>E148</f>
        <v>153.91</v>
      </c>
      <c r="F149" s="43">
        <v>6.06</v>
      </c>
      <c r="G149" s="42">
        <f t="shared" si="11"/>
        <v>7.45</v>
      </c>
      <c r="H149" s="42">
        <f t="shared" si="10"/>
        <v>1146.63</v>
      </c>
      <c r="I149" s="47"/>
    </row>
    <row r="150" spans="1:9" ht="36">
      <c r="A150" s="56" t="s">
        <v>220</v>
      </c>
      <c r="B150" s="40">
        <v>88489</v>
      </c>
      <c r="C150" s="46" t="s">
        <v>217</v>
      </c>
      <c r="D150" s="40" t="s">
        <v>45</v>
      </c>
      <c r="E150" s="43">
        <f>E149</f>
        <v>153.91</v>
      </c>
      <c r="F150" s="43">
        <v>9.33</v>
      </c>
      <c r="G150" s="42">
        <f t="shared" si="11"/>
        <v>11.48</v>
      </c>
      <c r="H150" s="42">
        <f t="shared" si="10"/>
        <v>1766.89</v>
      </c>
      <c r="I150" s="47"/>
    </row>
    <row r="151" spans="1:9" ht="24">
      <c r="A151" s="56" t="s">
        <v>221</v>
      </c>
      <c r="B151" s="45">
        <v>88482</v>
      </c>
      <c r="C151" s="41" t="s">
        <v>212</v>
      </c>
      <c r="D151" s="40" t="s">
        <v>45</v>
      </c>
      <c r="E151" s="43">
        <v>47.1</v>
      </c>
      <c r="F151" s="43">
        <v>2.58</v>
      </c>
      <c r="G151" s="42">
        <f t="shared" si="11"/>
        <v>3.17</v>
      </c>
      <c r="H151" s="42">
        <f t="shared" si="10"/>
        <v>149.31</v>
      </c>
      <c r="I151" s="47"/>
    </row>
    <row r="152" spans="1:9" ht="24">
      <c r="A152" s="56" t="s">
        <v>222</v>
      </c>
      <c r="B152" s="40">
        <v>88494</v>
      </c>
      <c r="C152" s="46" t="s">
        <v>215</v>
      </c>
      <c r="D152" s="40" t="s">
        <v>45</v>
      </c>
      <c r="E152" s="43">
        <f>E151</f>
        <v>47.1</v>
      </c>
      <c r="F152" s="43">
        <v>11.57</v>
      </c>
      <c r="G152" s="42">
        <f t="shared" si="11"/>
        <v>14.23</v>
      </c>
      <c r="H152" s="42">
        <f t="shared" si="10"/>
        <v>670.23</v>
      </c>
      <c r="I152" s="47"/>
    </row>
    <row r="153" spans="1:9" ht="24">
      <c r="A153" s="56" t="s">
        <v>223</v>
      </c>
      <c r="B153" s="40">
        <v>88486</v>
      </c>
      <c r="C153" s="46" t="s">
        <v>214</v>
      </c>
      <c r="D153" s="40" t="s">
        <v>45</v>
      </c>
      <c r="E153" s="43">
        <f>E152</f>
        <v>47.1</v>
      </c>
      <c r="F153" s="43">
        <v>8.23</v>
      </c>
      <c r="G153" s="42">
        <f t="shared" si="11"/>
        <v>10.12</v>
      </c>
      <c r="H153" s="42">
        <f t="shared" si="10"/>
        <v>476.65</v>
      </c>
      <c r="I153" s="47"/>
    </row>
    <row r="154" spans="1:9" ht="60">
      <c r="A154" s="56" t="s">
        <v>224</v>
      </c>
      <c r="B154" s="45">
        <v>88416</v>
      </c>
      <c r="C154" s="46" t="s">
        <v>218</v>
      </c>
      <c r="D154" s="40" t="s">
        <v>45</v>
      </c>
      <c r="E154" s="43">
        <v>46.95</v>
      </c>
      <c r="F154" s="43">
        <v>12.85</v>
      </c>
      <c r="G154" s="42">
        <f t="shared" si="11"/>
        <v>15.81</v>
      </c>
      <c r="H154" s="42">
        <f t="shared" si="10"/>
        <v>742.28</v>
      </c>
      <c r="I154" s="48"/>
    </row>
    <row r="155" spans="1:9" ht="24">
      <c r="A155" s="56" t="s">
        <v>349</v>
      </c>
      <c r="B155" s="45" t="s">
        <v>86</v>
      </c>
      <c r="C155" s="46" t="s">
        <v>87</v>
      </c>
      <c r="D155" s="40" t="s">
        <v>45</v>
      </c>
      <c r="E155" s="42">
        <v>39.69</v>
      </c>
      <c r="F155" s="43">
        <v>13.45</v>
      </c>
      <c r="G155" s="42">
        <f t="shared" si="11"/>
        <v>16.54</v>
      </c>
      <c r="H155" s="42">
        <f t="shared" si="10"/>
        <v>656.47</v>
      </c>
      <c r="I155" s="48"/>
    </row>
    <row r="156" spans="1:9" ht="36">
      <c r="A156" s="56" t="s">
        <v>350</v>
      </c>
      <c r="B156" s="45" t="s">
        <v>88</v>
      </c>
      <c r="C156" s="46" t="s">
        <v>89</v>
      </c>
      <c r="D156" s="40" t="s">
        <v>45</v>
      </c>
      <c r="E156" s="42">
        <f>E155</f>
        <v>39.69</v>
      </c>
      <c r="F156" s="43">
        <v>16.29</v>
      </c>
      <c r="G156" s="42">
        <f t="shared" si="11"/>
        <v>20.04</v>
      </c>
      <c r="H156" s="42">
        <f t="shared" si="10"/>
        <v>795.39</v>
      </c>
      <c r="I156" s="152"/>
    </row>
    <row r="157" spans="1:12" ht="36.75" customHeight="1">
      <c r="A157" s="56" t="s">
        <v>351</v>
      </c>
      <c r="B157" s="45">
        <v>6067</v>
      </c>
      <c r="C157" s="46" t="s">
        <v>348</v>
      </c>
      <c r="D157" s="40" t="s">
        <v>45</v>
      </c>
      <c r="E157" s="42">
        <v>20.45</v>
      </c>
      <c r="F157" s="43">
        <v>27.59</v>
      </c>
      <c r="G157" s="42">
        <f t="shared" si="11"/>
        <v>33.94</v>
      </c>
      <c r="H157" s="42">
        <f t="shared" si="10"/>
        <v>694.07</v>
      </c>
      <c r="I157" s="153">
        <f>SUM(H148:H157)</f>
        <v>7551.95</v>
      </c>
      <c r="L157" s="136"/>
    </row>
    <row r="158" spans="1:9" ht="12.75" customHeight="1">
      <c r="A158" s="56"/>
      <c r="B158" s="45"/>
      <c r="C158" s="46"/>
      <c r="D158" s="40"/>
      <c r="E158" s="42"/>
      <c r="F158" s="43"/>
      <c r="G158" s="42"/>
      <c r="H158" s="42"/>
      <c r="I158" s="61"/>
    </row>
    <row r="159" spans="1:9" ht="12.75">
      <c r="A159" s="53" t="s">
        <v>352</v>
      </c>
      <c r="B159" s="40"/>
      <c r="C159" s="64" t="s">
        <v>98</v>
      </c>
      <c r="D159" s="40"/>
      <c r="E159" s="43"/>
      <c r="F159" s="68"/>
      <c r="G159" s="42"/>
      <c r="H159" s="42"/>
      <c r="I159" s="44"/>
    </row>
    <row r="160" spans="1:9" ht="38.25" customHeight="1">
      <c r="A160" s="56" t="s">
        <v>353</v>
      </c>
      <c r="B160" s="40">
        <v>84862</v>
      </c>
      <c r="C160" s="41" t="s">
        <v>354</v>
      </c>
      <c r="D160" s="40" t="s">
        <v>107</v>
      </c>
      <c r="E160" s="42">
        <v>26.57</v>
      </c>
      <c r="F160" s="43">
        <v>166.47</v>
      </c>
      <c r="G160" s="42">
        <f>ROUND($K$4*F160,2)</f>
        <v>204.76</v>
      </c>
      <c r="H160" s="42">
        <f t="shared" si="10"/>
        <v>5440.47</v>
      </c>
      <c r="I160" s="44"/>
    </row>
    <row r="161" spans="1:9" ht="12.75">
      <c r="A161" s="56" t="s">
        <v>404</v>
      </c>
      <c r="B161" s="45">
        <v>9537</v>
      </c>
      <c r="C161" s="46" t="s">
        <v>43</v>
      </c>
      <c r="D161" s="40" t="s">
        <v>45</v>
      </c>
      <c r="E161" s="42">
        <v>100</v>
      </c>
      <c r="F161" s="69">
        <v>1.86</v>
      </c>
      <c r="G161" s="42">
        <f>ROUND($K$4*F161,2)</f>
        <v>2.29</v>
      </c>
      <c r="H161" s="42">
        <f t="shared" si="10"/>
        <v>229</v>
      </c>
      <c r="I161" s="47">
        <f>SUM(H160:H161)</f>
        <v>5669.47</v>
      </c>
    </row>
    <row r="162" spans="1:9" ht="12.75">
      <c r="A162" s="70"/>
      <c r="B162" s="71"/>
      <c r="C162" s="72"/>
      <c r="D162" s="71"/>
      <c r="E162" s="73"/>
      <c r="F162" s="73"/>
      <c r="G162" s="73"/>
      <c r="H162" s="73"/>
      <c r="I162" s="74"/>
    </row>
    <row r="163" spans="1:14" ht="24" customHeight="1">
      <c r="A163" s="175"/>
      <c r="B163" s="176"/>
      <c r="C163" s="175"/>
      <c r="D163" s="175"/>
      <c r="E163" s="177" t="s">
        <v>32</v>
      </c>
      <c r="F163" s="177"/>
      <c r="G163" s="177"/>
      <c r="H163" s="178"/>
      <c r="I163" s="179">
        <f>SUM(I26:I161)</f>
        <v>129082.95</v>
      </c>
      <c r="L163" s="180"/>
      <c r="N163" s="136"/>
    </row>
    <row r="164" spans="1:9" ht="15">
      <c r="A164" s="139"/>
      <c r="B164" s="139"/>
      <c r="C164" s="139"/>
      <c r="D164" s="139"/>
      <c r="E164" s="139"/>
      <c r="F164" s="139"/>
      <c r="G164" s="139"/>
      <c r="H164" s="139"/>
      <c r="I164" s="139"/>
    </row>
  </sheetData>
  <sheetProtection/>
  <mergeCells count="1">
    <mergeCell ref="A4:I4"/>
  </mergeCells>
  <printOptions horizontalCentered="1"/>
  <pageMargins left="0.1968503937007874" right="0.1968503937007874" top="0.6692913385826772" bottom="0.984251968503937" header="0.5118110236220472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0"/>
  <sheetViews>
    <sheetView zoomScalePageLayoutView="0" workbookViewId="0" topLeftCell="A16">
      <selection activeCell="B32" sqref="B32"/>
    </sheetView>
  </sheetViews>
  <sheetFormatPr defaultColWidth="9.140625" defaultRowHeight="12.75"/>
  <cols>
    <col min="1" max="1" width="5.57421875" style="14" customWidth="1"/>
    <col min="2" max="2" width="35.00390625" style="14" customWidth="1"/>
    <col min="3" max="3" width="10.8515625" style="14" customWidth="1"/>
    <col min="4" max="4" width="8.28125" style="14" customWidth="1"/>
    <col min="5" max="5" width="10.8515625" style="14" customWidth="1"/>
    <col min="6" max="6" width="8.28125" style="14" customWidth="1"/>
    <col min="7" max="7" width="11.7109375" style="14" customWidth="1"/>
    <col min="8" max="8" width="8.140625" style="14" customWidth="1"/>
    <col min="9" max="16384" width="9.140625" style="14" customWidth="1"/>
  </cols>
  <sheetData>
    <row r="1" spans="1:8" ht="14.25">
      <c r="A1" s="185" t="s">
        <v>30</v>
      </c>
      <c r="B1" s="185"/>
      <c r="C1" s="185"/>
      <c r="D1" s="185"/>
      <c r="E1" s="185"/>
      <c r="F1" s="185"/>
      <c r="G1" s="185"/>
      <c r="H1" s="185"/>
    </row>
    <row r="2" spans="1:8" ht="12" customHeight="1">
      <c r="A2" s="13"/>
      <c r="B2" s="13"/>
      <c r="C2" s="13"/>
      <c r="D2" s="13"/>
      <c r="E2" s="13"/>
      <c r="F2" s="13"/>
      <c r="G2" s="13"/>
      <c r="H2" s="13"/>
    </row>
    <row r="3" spans="1:8" s="16" customFormat="1" ht="15">
      <c r="A3" s="3" t="s">
        <v>276</v>
      </c>
      <c r="B3" s="3"/>
      <c r="C3" s="3"/>
      <c r="D3" s="3"/>
      <c r="E3" s="6"/>
      <c r="F3" s="8"/>
      <c r="G3" s="8"/>
      <c r="H3" s="15"/>
    </row>
    <row r="4" spans="1:8" s="16" customFormat="1" ht="11.25" customHeight="1">
      <c r="A4" s="3"/>
      <c r="B4" s="3"/>
      <c r="C4" s="3"/>
      <c r="D4" s="3"/>
      <c r="E4" s="6"/>
      <c r="F4" s="3"/>
      <c r="G4" s="3"/>
      <c r="H4" s="15"/>
    </row>
    <row r="5" spans="1:8" s="16" customFormat="1" ht="15" customHeight="1">
      <c r="A5" s="184" t="s">
        <v>275</v>
      </c>
      <c r="B5" s="184"/>
      <c r="C5" s="184"/>
      <c r="D5" s="184"/>
      <c r="E5" s="184"/>
      <c r="F5" s="134"/>
      <c r="G5" s="134"/>
      <c r="H5" s="15"/>
    </row>
    <row r="6" spans="1:8" s="16" customFormat="1" ht="15">
      <c r="A6" s="7" t="s">
        <v>15</v>
      </c>
      <c r="B6" s="7"/>
      <c r="C6" s="7"/>
      <c r="D6" s="135"/>
      <c r="E6" s="135"/>
      <c r="F6" s="17"/>
      <c r="G6" s="17"/>
      <c r="H6" s="15"/>
    </row>
    <row r="7" spans="1:8" ht="9" customHeight="1" thickBot="1">
      <c r="A7" s="18"/>
      <c r="B7" s="36"/>
      <c r="C7" s="37"/>
      <c r="D7" s="38"/>
      <c r="E7" s="38"/>
      <c r="F7" s="38"/>
      <c r="G7" s="39"/>
      <c r="H7" s="39"/>
    </row>
    <row r="8" spans="1:8" ht="14.25" customHeight="1">
      <c r="A8" s="186" t="s">
        <v>16</v>
      </c>
      <c r="B8" s="188" t="s">
        <v>17</v>
      </c>
      <c r="C8" s="26" t="s">
        <v>28</v>
      </c>
      <c r="D8" s="26"/>
      <c r="E8" s="26" t="s">
        <v>29</v>
      </c>
      <c r="F8" s="26"/>
      <c r="G8" s="190" t="s">
        <v>18</v>
      </c>
      <c r="H8" s="190" t="s">
        <v>19</v>
      </c>
    </row>
    <row r="9" spans="1:8" ht="15.75" customHeight="1" thickBot="1">
      <c r="A9" s="187"/>
      <c r="B9" s="189"/>
      <c r="C9" s="27" t="s">
        <v>20</v>
      </c>
      <c r="D9" s="27" t="s">
        <v>19</v>
      </c>
      <c r="E9" s="27" t="s">
        <v>20</v>
      </c>
      <c r="F9" s="27" t="s">
        <v>19</v>
      </c>
      <c r="G9" s="191"/>
      <c r="H9" s="191"/>
    </row>
    <row r="10" spans="1:8" ht="5.25" customHeight="1">
      <c r="A10" s="154"/>
      <c r="B10" s="155"/>
      <c r="C10" s="156"/>
      <c r="D10" s="156"/>
      <c r="E10" s="156"/>
      <c r="F10" s="156"/>
      <c r="G10" s="157"/>
      <c r="H10" s="158"/>
    </row>
    <row r="11" spans="1:8" ht="24.75" customHeight="1">
      <c r="A11" s="63" t="s">
        <v>4</v>
      </c>
      <c r="B11" s="159" t="s">
        <v>21</v>
      </c>
      <c r="C11" s="160">
        <f aca="true" t="shared" si="0" ref="C11:C18">ROUND(G11*D11%,2)</f>
        <v>5681.93</v>
      </c>
      <c r="D11" s="161">
        <v>100</v>
      </c>
      <c r="E11" s="162"/>
      <c r="F11" s="162"/>
      <c r="G11" s="163">
        <f>'ORÇAMENTO '!$I$26</f>
        <v>5681.93</v>
      </c>
      <c r="H11" s="164">
        <f aca="true" t="shared" si="1" ref="H11:H24">G11/$G$26*100</f>
        <v>4.401766461023707</v>
      </c>
    </row>
    <row r="12" spans="1:10" ht="27.75" customHeight="1">
      <c r="A12" s="53" t="s">
        <v>7</v>
      </c>
      <c r="B12" s="159" t="s">
        <v>109</v>
      </c>
      <c r="C12" s="160">
        <f t="shared" si="0"/>
        <v>2065.64</v>
      </c>
      <c r="D12" s="161">
        <v>100</v>
      </c>
      <c r="E12" s="160"/>
      <c r="F12" s="161"/>
      <c r="G12" s="165">
        <f>'ORÇAMENTO '!$I$31</f>
        <v>2065.64</v>
      </c>
      <c r="H12" s="164">
        <f t="shared" si="1"/>
        <v>1.6002423247996733</v>
      </c>
      <c r="I12" s="19"/>
      <c r="J12" s="19"/>
    </row>
    <row r="13" spans="1:10" ht="27.75" customHeight="1">
      <c r="A13" s="53" t="s">
        <v>9</v>
      </c>
      <c r="B13" s="159" t="s">
        <v>112</v>
      </c>
      <c r="C13" s="160">
        <f t="shared" si="0"/>
        <v>11188.73</v>
      </c>
      <c r="D13" s="161">
        <v>100</v>
      </c>
      <c r="E13" s="160"/>
      <c r="F13" s="161"/>
      <c r="G13" s="166">
        <f>'ORÇAMENTO '!$I$41</f>
        <v>11188.730000000003</v>
      </c>
      <c r="H13" s="164">
        <f t="shared" si="1"/>
        <v>8.66786047266506</v>
      </c>
      <c r="I13" s="19"/>
      <c r="J13" s="19"/>
    </row>
    <row r="14" spans="1:10" ht="27.75" customHeight="1">
      <c r="A14" s="53" t="s">
        <v>11</v>
      </c>
      <c r="B14" s="159" t="s">
        <v>127</v>
      </c>
      <c r="C14" s="160">
        <f t="shared" si="0"/>
        <v>8456.26</v>
      </c>
      <c r="D14" s="161">
        <v>100</v>
      </c>
      <c r="E14" s="160"/>
      <c r="F14" s="161"/>
      <c r="G14" s="166">
        <f>'ORÇAMENTO '!$I$48</f>
        <v>8456.26</v>
      </c>
      <c r="H14" s="164">
        <f t="shared" si="1"/>
        <v>6.551027846822528</v>
      </c>
      <c r="I14" s="19"/>
      <c r="J14" s="19"/>
    </row>
    <row r="15" spans="1:10" ht="27.75" customHeight="1">
      <c r="A15" s="53" t="s">
        <v>34</v>
      </c>
      <c r="B15" s="167" t="s">
        <v>133</v>
      </c>
      <c r="C15" s="160">
        <f t="shared" si="0"/>
        <v>7068.69</v>
      </c>
      <c r="D15" s="161">
        <v>100</v>
      </c>
      <c r="E15" s="160"/>
      <c r="F15" s="161"/>
      <c r="G15" s="166">
        <f>'ORÇAMENTO '!$I$53</f>
        <v>7068.6900000000005</v>
      </c>
      <c r="H15" s="164">
        <f t="shared" si="1"/>
        <v>5.476083402184409</v>
      </c>
      <c r="I15" s="19"/>
      <c r="J15" s="19"/>
    </row>
    <row r="16" spans="1:10" ht="27.75" customHeight="1">
      <c r="A16" s="53" t="s">
        <v>39</v>
      </c>
      <c r="B16" s="167" t="s">
        <v>57</v>
      </c>
      <c r="C16" s="160">
        <f t="shared" si="0"/>
        <v>16036.49</v>
      </c>
      <c r="D16" s="161">
        <v>100</v>
      </c>
      <c r="E16" s="160"/>
      <c r="F16" s="161"/>
      <c r="G16" s="166">
        <f>'ORÇAMENTO '!$I$67</f>
        <v>16036.489999999998</v>
      </c>
      <c r="H16" s="164">
        <f t="shared" si="1"/>
        <v>12.423399062385853</v>
      </c>
      <c r="I16" s="19"/>
      <c r="J16" s="19"/>
    </row>
    <row r="17" spans="1:10" ht="27.75" customHeight="1">
      <c r="A17" s="53" t="s">
        <v>47</v>
      </c>
      <c r="B17" s="167" t="s">
        <v>58</v>
      </c>
      <c r="C17" s="160">
        <f t="shared" si="0"/>
        <v>2312.73</v>
      </c>
      <c r="D17" s="161">
        <v>20</v>
      </c>
      <c r="E17" s="160">
        <f>ROUND(G17*F17%,2)</f>
        <v>9250.92</v>
      </c>
      <c r="F17" s="161">
        <f>100-D17</f>
        <v>80</v>
      </c>
      <c r="G17" s="166">
        <f>'ORÇAMENTO '!$I$75</f>
        <v>11563.650000000001</v>
      </c>
      <c r="H17" s="164">
        <f t="shared" si="1"/>
        <v>8.958309366186628</v>
      </c>
      <c r="I17" s="19"/>
      <c r="J17" s="19"/>
    </row>
    <row r="18" spans="1:10" ht="27.75" customHeight="1">
      <c r="A18" s="53" t="s">
        <v>49</v>
      </c>
      <c r="B18" s="167" t="s">
        <v>59</v>
      </c>
      <c r="C18" s="160">
        <f t="shared" si="0"/>
        <v>2580.42</v>
      </c>
      <c r="D18" s="161">
        <v>20</v>
      </c>
      <c r="E18" s="160">
        <f aca="true" t="shared" si="2" ref="E18:E24">ROUND(G18*F18%,2)</f>
        <v>10321.67</v>
      </c>
      <c r="F18" s="161">
        <f>100-D18</f>
        <v>80</v>
      </c>
      <c r="G18" s="166">
        <f>'ORÇAMENTO '!$I$84</f>
        <v>12902.090000000002</v>
      </c>
      <c r="H18" s="164">
        <f t="shared" si="1"/>
        <v>9.995193013484743</v>
      </c>
      <c r="I18" s="19"/>
      <c r="J18" s="19"/>
    </row>
    <row r="19" spans="1:10" ht="27.75" customHeight="1">
      <c r="A19" s="53" t="s">
        <v>52</v>
      </c>
      <c r="B19" s="167" t="s">
        <v>60</v>
      </c>
      <c r="C19" s="160"/>
      <c r="D19" s="161"/>
      <c r="E19" s="160">
        <f t="shared" si="2"/>
        <v>11179.05</v>
      </c>
      <c r="F19" s="161">
        <f aca="true" t="shared" si="3" ref="F19:F24">100-D19</f>
        <v>100</v>
      </c>
      <c r="G19" s="166">
        <f>'ORÇAMENTO '!$I$94</f>
        <v>11179.05</v>
      </c>
      <c r="H19" s="164">
        <f t="shared" si="1"/>
        <v>8.66036141876212</v>
      </c>
      <c r="I19" s="19"/>
      <c r="J19" s="19"/>
    </row>
    <row r="20" spans="1:10" ht="27.75" customHeight="1">
      <c r="A20" s="53" t="s">
        <v>54</v>
      </c>
      <c r="B20" s="167" t="s">
        <v>61</v>
      </c>
      <c r="C20" s="160">
        <f>ROUND(G20*D20%,2)</f>
        <v>5074.85</v>
      </c>
      <c r="D20" s="161">
        <v>30</v>
      </c>
      <c r="E20" s="160">
        <f t="shared" si="2"/>
        <v>11841.31</v>
      </c>
      <c r="F20" s="161">
        <f t="shared" si="3"/>
        <v>70</v>
      </c>
      <c r="G20" s="166">
        <f>'ORÇAMENTO '!$I$119</f>
        <v>16916.159999999996</v>
      </c>
      <c r="H20" s="164">
        <f t="shared" si="1"/>
        <v>13.104875585815165</v>
      </c>
      <c r="I20" s="19"/>
      <c r="J20" s="19"/>
    </row>
    <row r="21" spans="1:10" ht="27.75" customHeight="1">
      <c r="A21" s="53" t="s">
        <v>187</v>
      </c>
      <c r="B21" s="167" t="s">
        <v>405</v>
      </c>
      <c r="C21" s="160">
        <f>ROUND(G21*D21%,2)</f>
        <v>1490.19</v>
      </c>
      <c r="D21" s="161">
        <v>30</v>
      </c>
      <c r="E21" s="160">
        <f t="shared" si="2"/>
        <v>3477.1</v>
      </c>
      <c r="F21" s="161">
        <f t="shared" si="3"/>
        <v>70</v>
      </c>
      <c r="G21" s="166">
        <f>'ORÇAMENTO '!$I$138</f>
        <v>4967.289999999999</v>
      </c>
      <c r="H21" s="164">
        <f t="shared" si="1"/>
        <v>3.848137960900335</v>
      </c>
      <c r="I21" s="19"/>
      <c r="J21" s="19"/>
    </row>
    <row r="22" spans="1:10" ht="27.75" customHeight="1">
      <c r="A22" s="53" t="s">
        <v>204</v>
      </c>
      <c r="B22" s="167" t="s">
        <v>277</v>
      </c>
      <c r="C22" s="160">
        <f>ROUND(G22*D22%,2)</f>
        <v>391.78</v>
      </c>
      <c r="D22" s="161">
        <v>5</v>
      </c>
      <c r="E22" s="160">
        <f t="shared" si="2"/>
        <v>7443.77</v>
      </c>
      <c r="F22" s="161">
        <f t="shared" si="3"/>
        <v>95</v>
      </c>
      <c r="G22" s="166">
        <f>'ORÇAMENTO '!$I$145</f>
        <v>7835.549999999999</v>
      </c>
      <c r="H22" s="164">
        <f t="shared" si="1"/>
        <v>6.070166509209775</v>
      </c>
      <c r="I22" s="19"/>
      <c r="J22" s="19"/>
    </row>
    <row r="23" spans="1:10" ht="27.75" customHeight="1">
      <c r="A23" s="53" t="s">
        <v>210</v>
      </c>
      <c r="B23" s="167" t="s">
        <v>62</v>
      </c>
      <c r="C23" s="160"/>
      <c r="D23" s="161"/>
      <c r="E23" s="160">
        <f t="shared" si="2"/>
        <v>7551.95</v>
      </c>
      <c r="F23" s="161">
        <f t="shared" si="3"/>
        <v>100</v>
      </c>
      <c r="G23" s="166">
        <f>'ORÇAMENTO '!$I$157</f>
        <v>7551.95</v>
      </c>
      <c r="H23" s="164">
        <f t="shared" si="1"/>
        <v>5.8504628225493756</v>
      </c>
      <c r="I23" s="19"/>
      <c r="J23" s="19"/>
    </row>
    <row r="24" spans="1:10" ht="27.75" customHeight="1">
      <c r="A24" s="53" t="s">
        <v>352</v>
      </c>
      <c r="B24" s="168" t="s">
        <v>98</v>
      </c>
      <c r="C24" s="160"/>
      <c r="D24" s="161"/>
      <c r="E24" s="160">
        <f t="shared" si="2"/>
        <v>5669.47</v>
      </c>
      <c r="F24" s="161">
        <f t="shared" si="3"/>
        <v>100</v>
      </c>
      <c r="G24" s="166">
        <f>'ORÇAMENTO '!$I$161</f>
        <v>5669.47</v>
      </c>
      <c r="H24" s="164">
        <f t="shared" si="1"/>
        <v>4.392113753210629</v>
      </c>
      <c r="I24" s="19"/>
      <c r="J24" s="19"/>
    </row>
    <row r="25" spans="1:10" ht="8.25" customHeight="1">
      <c r="A25" s="169"/>
      <c r="B25" s="170"/>
      <c r="C25" s="171"/>
      <c r="D25" s="172"/>
      <c r="E25" s="171"/>
      <c r="F25" s="172"/>
      <c r="G25" s="173"/>
      <c r="H25" s="174"/>
      <c r="J25" s="19"/>
    </row>
    <row r="26" spans="1:10" ht="21" customHeight="1">
      <c r="A26" s="28"/>
      <c r="B26" s="29" t="s">
        <v>22</v>
      </c>
      <c r="C26" s="30">
        <f>SUM(C11:C24)</f>
        <v>62347.71</v>
      </c>
      <c r="D26" s="31">
        <f>ROUND(C26/G26*100,2)</f>
        <v>48.3</v>
      </c>
      <c r="E26" s="30">
        <f>SUM(E11:E24)</f>
        <v>66735.23999999999</v>
      </c>
      <c r="F26" s="31">
        <f>ROUND(E26/G26*100,2)</f>
        <v>51.7</v>
      </c>
      <c r="G26" s="192">
        <f>SUM(G11:G24)</f>
        <v>129082.95</v>
      </c>
      <c r="H26" s="192">
        <f>SUM(H11:H24)</f>
        <v>99.99999999999999</v>
      </c>
      <c r="J26" s="19"/>
    </row>
    <row r="27" spans="1:10" ht="21" customHeight="1" thickBot="1">
      <c r="A27" s="32"/>
      <c r="B27" s="33" t="s">
        <v>23</v>
      </c>
      <c r="C27" s="34">
        <f>C26</f>
        <v>62347.71</v>
      </c>
      <c r="D27" s="35">
        <f>D26</f>
        <v>48.3</v>
      </c>
      <c r="E27" s="34">
        <f>C27+E26</f>
        <v>129082.94999999998</v>
      </c>
      <c r="F27" s="35">
        <f>D27+F26</f>
        <v>100</v>
      </c>
      <c r="G27" s="193"/>
      <c r="H27" s="193"/>
      <c r="J27" s="19"/>
    </row>
    <row r="28" spans="1:10" ht="14.25">
      <c r="A28" s="20"/>
      <c r="B28" s="21"/>
      <c r="C28" s="22"/>
      <c r="D28" s="23"/>
      <c r="E28" s="23"/>
      <c r="F28" s="23"/>
      <c r="G28" s="24"/>
      <c r="H28" s="24"/>
      <c r="J28" s="19"/>
    </row>
    <row r="29" spans="2:10" ht="12.75">
      <c r="B29" s="25"/>
      <c r="J29" s="19"/>
    </row>
    <row r="30" spans="2:10" ht="12.75">
      <c r="B30" s="25"/>
      <c r="J30" s="19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5"/>
    </row>
    <row r="40" ht="12.75">
      <c r="B40" s="25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  <row r="85" ht="12.75">
      <c r="B85" s="25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25"/>
    </row>
  </sheetData>
  <sheetProtection/>
  <mergeCells count="8">
    <mergeCell ref="A1:H1"/>
    <mergeCell ref="A8:A9"/>
    <mergeCell ref="B8:B9"/>
    <mergeCell ref="G8:G9"/>
    <mergeCell ref="H8:H9"/>
    <mergeCell ref="G26:G27"/>
    <mergeCell ref="H26:H27"/>
    <mergeCell ref="A5:E5"/>
  </mergeCells>
  <printOptions horizontalCentered="1"/>
  <pageMargins left="0.7874015748031497" right="0.7874015748031497" top="1.062992125984252" bottom="0.5905511811023623" header="0.35433070866141736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M41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6.28125" style="85" customWidth="1"/>
    <col min="2" max="2" width="66.421875" style="85" customWidth="1"/>
    <col min="3" max="3" width="9.8515625" style="133" customWidth="1"/>
    <col min="4" max="4" width="4.7109375" style="85" customWidth="1"/>
    <col min="5" max="5" width="59.57421875" style="85" customWidth="1"/>
    <col min="6" max="8" width="9.140625" style="85" customWidth="1"/>
    <col min="9" max="9" width="2.8515625" style="85" customWidth="1"/>
    <col min="10" max="10" width="48.00390625" style="85" customWidth="1"/>
    <col min="11" max="231" width="9.140625" style="85" customWidth="1"/>
    <col min="232" max="232" width="6.28125" style="85" customWidth="1"/>
    <col min="233" max="233" width="12.57421875" style="85" customWidth="1"/>
    <col min="234" max="234" width="8.7109375" style="85" customWidth="1"/>
    <col min="235" max="235" width="11.7109375" style="85" customWidth="1"/>
    <col min="236" max="236" width="9.140625" style="85" customWidth="1"/>
    <col min="237" max="237" width="2.57421875" style="85" customWidth="1"/>
    <col min="238" max="238" width="9.140625" style="85" customWidth="1"/>
    <col min="239" max="239" width="2.7109375" style="85" customWidth="1"/>
    <col min="240" max="16384" width="9.140625" style="85" customWidth="1"/>
  </cols>
  <sheetData>
    <row r="1" spans="1:7" s="79" customFormat="1" ht="18">
      <c r="A1" s="75" t="s">
        <v>36</v>
      </c>
      <c r="B1" s="76"/>
      <c r="C1" s="77"/>
      <c r="D1" s="78"/>
      <c r="E1" s="78"/>
      <c r="F1" s="78"/>
      <c r="G1" s="78"/>
    </row>
    <row r="2" spans="1:7" s="79" customFormat="1" ht="18">
      <c r="A2" s="80"/>
      <c r="B2" s="76"/>
      <c r="C2" s="77"/>
      <c r="D2" s="78"/>
      <c r="E2" s="78"/>
      <c r="F2" s="78"/>
      <c r="G2" s="78"/>
    </row>
    <row r="3" spans="1:9" s="79" customFormat="1" ht="12.75">
      <c r="A3" s="3" t="s">
        <v>276</v>
      </c>
      <c r="B3" s="3"/>
      <c r="C3" s="3"/>
      <c r="D3" s="3"/>
      <c r="E3" s="3"/>
      <c r="F3" s="3"/>
      <c r="G3" s="3"/>
      <c r="H3" s="3"/>
      <c r="I3" s="6"/>
    </row>
    <row r="4" spans="1:9" s="79" customFormat="1" ht="12.75" customHeight="1">
      <c r="A4" s="3"/>
      <c r="B4" s="3"/>
      <c r="C4" s="3"/>
      <c r="D4" s="3"/>
      <c r="E4" s="3"/>
      <c r="F4" s="3"/>
      <c r="G4" s="3"/>
      <c r="H4" s="3"/>
      <c r="I4" s="6"/>
    </row>
    <row r="5" spans="1:9" s="79" customFormat="1" ht="12.75" customHeight="1">
      <c r="A5" s="184" t="s">
        <v>275</v>
      </c>
      <c r="B5" s="184"/>
      <c r="C5" s="184"/>
      <c r="D5" s="184"/>
      <c r="E5" s="184"/>
      <c r="F5" s="184"/>
      <c r="G5" s="184"/>
      <c r="H5" s="184"/>
      <c r="I5" s="184"/>
    </row>
    <row r="6" spans="1:9" s="79" customFormat="1" ht="12.75">
      <c r="A6" s="7" t="s">
        <v>15</v>
      </c>
      <c r="B6" s="7"/>
      <c r="C6" s="7"/>
      <c r="D6" s="135"/>
      <c r="E6" s="135"/>
      <c r="F6" s="135"/>
      <c r="G6" s="135"/>
      <c r="H6" s="135"/>
      <c r="I6" s="135"/>
    </row>
    <row r="7" spans="1:3" s="79" customFormat="1" ht="12.75">
      <c r="A7" s="81"/>
      <c r="B7" s="81"/>
      <c r="C7" s="82"/>
    </row>
    <row r="8" spans="1:5" s="79" customFormat="1" ht="12.75">
      <c r="A8" s="81"/>
      <c r="B8" s="81"/>
      <c r="C8" s="82"/>
      <c r="E8" s="79" t="s">
        <v>225</v>
      </c>
    </row>
    <row r="9" spans="1:3" s="81" customFormat="1" ht="8.25" customHeight="1" thickBot="1">
      <c r="A9" s="204"/>
      <c r="B9" s="204"/>
      <c r="C9" s="204"/>
    </row>
    <row r="10" spans="1:5" s="81" customFormat="1" ht="19.5" thickBot="1">
      <c r="A10" s="205" t="s">
        <v>226</v>
      </c>
      <c r="B10" s="206"/>
      <c r="C10" s="206"/>
      <c r="E10" s="81" t="s">
        <v>227</v>
      </c>
    </row>
    <row r="11" spans="1:3" ht="6.75" customHeight="1" thickBot="1">
      <c r="A11" s="83"/>
      <c r="B11" s="83"/>
      <c r="C11" s="84"/>
    </row>
    <row r="12" spans="1:5" s="79" customFormat="1" ht="13.5" thickBot="1">
      <c r="A12" s="86" t="s">
        <v>228</v>
      </c>
      <c r="B12" s="87" t="s">
        <v>229</v>
      </c>
      <c r="C12" s="88" t="s">
        <v>19</v>
      </c>
      <c r="E12" s="79" t="s">
        <v>230</v>
      </c>
    </row>
    <row r="13" spans="1:3" s="79" customFormat="1" ht="14.25">
      <c r="A13" s="89"/>
      <c r="B13" s="90" t="s">
        <v>231</v>
      </c>
      <c r="C13" s="91"/>
    </row>
    <row r="14" spans="1:13" s="79" customFormat="1" ht="15" thickBot="1">
      <c r="A14" s="92" t="s">
        <v>232</v>
      </c>
      <c r="B14" s="93" t="s">
        <v>233</v>
      </c>
      <c r="C14" s="94">
        <v>3</v>
      </c>
      <c r="E14" s="95" t="s">
        <v>234</v>
      </c>
      <c r="F14" s="96"/>
      <c r="G14" s="96"/>
      <c r="H14" s="96"/>
      <c r="J14" s="207" t="s">
        <v>235</v>
      </c>
      <c r="K14" s="195"/>
      <c r="L14" s="195"/>
      <c r="M14" s="195"/>
    </row>
    <row r="15" spans="1:13" s="79" customFormat="1" ht="15.75" thickBot="1">
      <c r="A15" s="92" t="s">
        <v>236</v>
      </c>
      <c r="B15" s="93" t="s">
        <v>237</v>
      </c>
      <c r="C15" s="94">
        <v>0.59</v>
      </c>
      <c r="E15" s="97" t="s">
        <v>238</v>
      </c>
      <c r="F15" s="98" t="s">
        <v>239</v>
      </c>
      <c r="G15" s="98" t="s">
        <v>240</v>
      </c>
      <c r="H15" s="98" t="s">
        <v>241</v>
      </c>
      <c r="J15" s="97" t="s">
        <v>238</v>
      </c>
      <c r="K15" s="98" t="s">
        <v>239</v>
      </c>
      <c r="L15" s="98" t="s">
        <v>240</v>
      </c>
      <c r="M15" s="98" t="s">
        <v>241</v>
      </c>
    </row>
    <row r="16" spans="1:13" s="79" customFormat="1" ht="15" thickBot="1">
      <c r="A16" s="92" t="s">
        <v>242</v>
      </c>
      <c r="B16" s="93" t="s">
        <v>37</v>
      </c>
      <c r="C16" s="94">
        <v>0.97</v>
      </c>
      <c r="E16" s="99" t="s">
        <v>38</v>
      </c>
      <c r="F16" s="100">
        <v>0.03</v>
      </c>
      <c r="G16" s="100">
        <v>0.04</v>
      </c>
      <c r="H16" s="100">
        <v>0.055</v>
      </c>
      <c r="J16" s="99" t="s">
        <v>38</v>
      </c>
      <c r="K16" s="100">
        <v>0.0343</v>
      </c>
      <c r="L16" s="100">
        <v>0.0493</v>
      </c>
      <c r="M16" s="100">
        <v>0.0671</v>
      </c>
    </row>
    <row r="17" spans="1:13" s="79" customFormat="1" ht="15" thickBot="1">
      <c r="A17" s="101"/>
      <c r="B17" s="102"/>
      <c r="C17" s="103"/>
      <c r="E17" s="99" t="s">
        <v>243</v>
      </c>
      <c r="F17" s="100">
        <v>0.008</v>
      </c>
      <c r="G17" s="100">
        <v>0.008</v>
      </c>
      <c r="H17" s="100">
        <v>0.01</v>
      </c>
      <c r="J17" s="99" t="s">
        <v>243</v>
      </c>
      <c r="K17" s="100">
        <v>0.0028</v>
      </c>
      <c r="L17" s="100">
        <v>0.0049</v>
      </c>
      <c r="M17" s="100">
        <v>0.0075</v>
      </c>
    </row>
    <row r="18" spans="1:13" s="79" customFormat="1" ht="15" thickBot="1">
      <c r="A18" s="104"/>
      <c r="B18" s="104"/>
      <c r="C18" s="105"/>
      <c r="E18" s="99" t="s">
        <v>244</v>
      </c>
      <c r="F18" s="100">
        <v>0.0097</v>
      </c>
      <c r="G18" s="100">
        <v>0.0127</v>
      </c>
      <c r="H18" s="100">
        <v>0.0127</v>
      </c>
      <c r="J18" s="99" t="s">
        <v>244</v>
      </c>
      <c r="K18" s="100">
        <v>0.01</v>
      </c>
      <c r="L18" s="100">
        <v>0.0139</v>
      </c>
      <c r="M18" s="100">
        <v>0.0174</v>
      </c>
    </row>
    <row r="19" spans="1:13" s="79" customFormat="1" ht="15" thickBot="1">
      <c r="A19" s="89"/>
      <c r="B19" s="90" t="s">
        <v>245</v>
      </c>
      <c r="C19" s="91"/>
      <c r="E19" s="99" t="s">
        <v>246</v>
      </c>
      <c r="F19" s="100">
        <v>0.0059</v>
      </c>
      <c r="G19" s="100">
        <v>0.0123</v>
      </c>
      <c r="H19" s="100">
        <v>0.0139</v>
      </c>
      <c r="J19" s="99" t="s">
        <v>246</v>
      </c>
      <c r="K19" s="100">
        <v>0.0094</v>
      </c>
      <c r="L19" s="100">
        <v>0.0099</v>
      </c>
      <c r="M19" s="100">
        <v>0.0117</v>
      </c>
    </row>
    <row r="20" spans="1:13" s="79" customFormat="1" ht="15" thickBot="1">
      <c r="A20" s="92" t="s">
        <v>247</v>
      </c>
      <c r="B20" s="93" t="s">
        <v>248</v>
      </c>
      <c r="C20" s="94">
        <v>0.8</v>
      </c>
      <c r="E20" s="99" t="s">
        <v>249</v>
      </c>
      <c r="F20" s="100">
        <v>0.0616</v>
      </c>
      <c r="G20" s="100">
        <v>0.074</v>
      </c>
      <c r="H20" s="100">
        <v>0.0896</v>
      </c>
      <c r="J20" s="99" t="s">
        <v>249</v>
      </c>
      <c r="K20" s="100">
        <v>0.0674</v>
      </c>
      <c r="L20" s="100">
        <v>0.0804</v>
      </c>
      <c r="M20" s="100">
        <v>0.094</v>
      </c>
    </row>
    <row r="21" spans="1:13" s="79" customFormat="1" ht="15" thickBot="1">
      <c r="A21" s="92" t="s">
        <v>250</v>
      </c>
      <c r="B21" s="93" t="s">
        <v>249</v>
      </c>
      <c r="C21" s="94">
        <v>7.78</v>
      </c>
      <c r="E21" s="99" t="s">
        <v>251</v>
      </c>
      <c r="F21" s="197" t="s">
        <v>252</v>
      </c>
      <c r="G21" s="198"/>
      <c r="H21" s="199"/>
      <c r="J21" s="99" t="s">
        <v>251</v>
      </c>
      <c r="K21" s="197" t="s">
        <v>252</v>
      </c>
      <c r="L21" s="198"/>
      <c r="M21" s="199"/>
    </row>
    <row r="22" spans="1:10" s="79" customFormat="1" ht="15.75" customHeight="1" thickBot="1">
      <c r="A22" s="106"/>
      <c r="B22" s="102"/>
      <c r="C22" s="103"/>
      <c r="E22" s="194" t="s">
        <v>253</v>
      </c>
      <c r="J22" s="196" t="s">
        <v>254</v>
      </c>
    </row>
    <row r="23" spans="1:13" s="79" customFormat="1" ht="12.75" customHeight="1" thickBot="1">
      <c r="A23" s="104"/>
      <c r="B23" s="104"/>
      <c r="C23" s="105"/>
      <c r="E23" s="195"/>
      <c r="F23" s="96"/>
      <c r="G23" s="96"/>
      <c r="H23" s="96"/>
      <c r="J23" s="195"/>
      <c r="K23" s="96"/>
      <c r="L23" s="96"/>
      <c r="M23" s="96"/>
    </row>
    <row r="24" spans="1:13" s="79" customFormat="1" ht="15.75" thickBot="1">
      <c r="A24" s="107" t="s">
        <v>255</v>
      </c>
      <c r="B24" s="108" t="s">
        <v>256</v>
      </c>
      <c r="C24" s="109">
        <f>+SUM(C25:C28)</f>
        <v>7.65</v>
      </c>
      <c r="E24" s="97" t="s">
        <v>238</v>
      </c>
      <c r="F24" s="98" t="s">
        <v>239</v>
      </c>
      <c r="G24" s="98" t="s">
        <v>240</v>
      </c>
      <c r="H24" s="98" t="s">
        <v>241</v>
      </c>
      <c r="J24" s="97" t="s">
        <v>238</v>
      </c>
      <c r="K24" s="98" t="s">
        <v>239</v>
      </c>
      <c r="L24" s="98" t="s">
        <v>240</v>
      </c>
      <c r="M24" s="98" t="s">
        <v>241</v>
      </c>
    </row>
    <row r="25" spans="1:13" s="79" customFormat="1" ht="15" thickBot="1">
      <c r="A25" s="110"/>
      <c r="B25" s="111" t="s">
        <v>257</v>
      </c>
      <c r="C25" s="112">
        <v>0.65</v>
      </c>
      <c r="D25" s="113"/>
      <c r="E25" s="99" t="s">
        <v>38</v>
      </c>
      <c r="F25" s="100">
        <v>0.038</v>
      </c>
      <c r="G25" s="100">
        <v>0.0401</v>
      </c>
      <c r="H25" s="100">
        <v>0.0467</v>
      </c>
      <c r="J25" s="99" t="s">
        <v>38</v>
      </c>
      <c r="K25" s="100">
        <v>0.015</v>
      </c>
      <c r="L25" s="100">
        <v>0.0345</v>
      </c>
      <c r="M25" s="100">
        <v>0.0449</v>
      </c>
    </row>
    <row r="26" spans="1:13" s="79" customFormat="1" ht="15" thickBot="1">
      <c r="A26" s="110"/>
      <c r="B26" s="111" t="s">
        <v>258</v>
      </c>
      <c r="C26" s="112">
        <v>3</v>
      </c>
      <c r="D26" s="113"/>
      <c r="E26" s="99" t="s">
        <v>243</v>
      </c>
      <c r="F26" s="100">
        <v>0.0032</v>
      </c>
      <c r="G26" s="100">
        <v>0.004</v>
      </c>
      <c r="H26" s="100">
        <v>0.0074</v>
      </c>
      <c r="J26" s="99" t="s">
        <v>243</v>
      </c>
      <c r="K26" s="100">
        <v>0.003</v>
      </c>
      <c r="L26" s="100">
        <v>0.0048</v>
      </c>
      <c r="M26" s="100">
        <v>0.0082</v>
      </c>
    </row>
    <row r="27" spans="1:13" s="79" customFormat="1" ht="15" thickBot="1">
      <c r="A27" s="110"/>
      <c r="B27" s="111" t="s">
        <v>259</v>
      </c>
      <c r="C27" s="114">
        <v>2</v>
      </c>
      <c r="D27" s="113"/>
      <c r="E27" s="99" t="s">
        <v>244</v>
      </c>
      <c r="F27" s="100">
        <v>0.005</v>
      </c>
      <c r="G27" s="100">
        <v>0.0056</v>
      </c>
      <c r="H27" s="100">
        <v>0.0097</v>
      </c>
      <c r="J27" s="99" t="s">
        <v>244</v>
      </c>
      <c r="K27" s="100">
        <v>0.0056</v>
      </c>
      <c r="L27" s="100">
        <v>0.0085</v>
      </c>
      <c r="M27" s="100">
        <v>0.0089</v>
      </c>
    </row>
    <row r="28" spans="1:13" s="79" customFormat="1" ht="15" thickBot="1">
      <c r="A28" s="115"/>
      <c r="B28" s="116" t="s">
        <v>260</v>
      </c>
      <c r="C28" s="117">
        <v>2</v>
      </c>
      <c r="D28" s="113"/>
      <c r="E28" s="99" t="s">
        <v>246</v>
      </c>
      <c r="F28" s="100">
        <v>0.0102</v>
      </c>
      <c r="G28" s="100">
        <v>0.0111</v>
      </c>
      <c r="H28" s="100">
        <v>0.0121</v>
      </c>
      <c r="J28" s="99" t="s">
        <v>246</v>
      </c>
      <c r="K28" s="100">
        <v>0.0085</v>
      </c>
      <c r="L28" s="100">
        <v>0.0085</v>
      </c>
      <c r="M28" s="100">
        <v>0.0111</v>
      </c>
    </row>
    <row r="29" spans="1:13" s="79" customFormat="1" ht="15" thickBot="1">
      <c r="A29" s="118"/>
      <c r="B29" s="119"/>
      <c r="C29" s="120"/>
      <c r="E29" s="99" t="s">
        <v>249</v>
      </c>
      <c r="F29" s="100">
        <v>0.0664</v>
      </c>
      <c r="G29" s="100">
        <v>0.073</v>
      </c>
      <c r="H29" s="100">
        <v>0.0869</v>
      </c>
      <c r="J29" s="99" t="s">
        <v>249</v>
      </c>
      <c r="K29" s="100">
        <v>0.035</v>
      </c>
      <c r="L29" s="100">
        <v>0.0511</v>
      </c>
      <c r="M29" s="100">
        <v>0.0622</v>
      </c>
    </row>
    <row r="30" spans="1:13" s="79" customFormat="1" ht="28.5" customHeight="1" thickBot="1">
      <c r="A30" s="121"/>
      <c r="B30" s="122"/>
      <c r="C30" s="123"/>
      <c r="D30" s="81"/>
      <c r="E30" s="124" t="s">
        <v>251</v>
      </c>
      <c r="F30" s="197" t="s">
        <v>252</v>
      </c>
      <c r="G30" s="198"/>
      <c r="H30" s="199"/>
      <c r="J30" s="99" t="s">
        <v>251</v>
      </c>
      <c r="K30" s="197" t="s">
        <v>252</v>
      </c>
      <c r="L30" s="198"/>
      <c r="M30" s="199"/>
    </row>
    <row r="31" spans="1:3" s="79" customFormat="1" ht="15" thickBot="1">
      <c r="A31" s="181"/>
      <c r="B31" s="182" t="s">
        <v>261</v>
      </c>
      <c r="C31" s="183">
        <f>+(((1+C14/100+C20/100+C16/100)*(1+C15/100)*(1+C21/100))/(1-C24/100))-1</f>
        <v>0.2299657880389825</v>
      </c>
    </row>
    <row r="32" spans="1:5" s="79" customFormat="1" ht="12.75">
      <c r="A32" s="125"/>
      <c r="B32" s="125"/>
      <c r="C32" s="126"/>
      <c r="E32" s="79" t="s">
        <v>262</v>
      </c>
    </row>
    <row r="33" spans="1:3" s="79" customFormat="1" ht="13.5" thickBot="1">
      <c r="A33" s="200"/>
      <c r="B33" s="200"/>
      <c r="C33" s="127"/>
    </row>
    <row r="34" spans="2:8" s="79" customFormat="1" ht="15.75" thickBot="1">
      <c r="B34" s="128"/>
      <c r="C34" s="127"/>
      <c r="E34" s="201" t="s">
        <v>263</v>
      </c>
      <c r="F34" s="202"/>
      <c r="G34" s="202"/>
      <c r="H34" s="203"/>
    </row>
    <row r="35" spans="3:8" s="79" customFormat="1" ht="15.75" thickBot="1">
      <c r="C35" s="129"/>
      <c r="E35" s="130" t="s">
        <v>264</v>
      </c>
      <c r="F35" s="131" t="s">
        <v>239</v>
      </c>
      <c r="G35" s="131" t="s">
        <v>240</v>
      </c>
      <c r="H35" s="131" t="s">
        <v>241</v>
      </c>
    </row>
    <row r="36" spans="2:8" s="79" customFormat="1" ht="16.5" thickBot="1">
      <c r="B36" s="132"/>
      <c r="C36" s="127"/>
      <c r="E36" s="99" t="s">
        <v>265</v>
      </c>
      <c r="F36" s="100">
        <v>0.2034</v>
      </c>
      <c r="G36" s="100">
        <v>0.2212</v>
      </c>
      <c r="H36" s="100">
        <v>0.25</v>
      </c>
    </row>
    <row r="37" spans="2:8" s="79" customFormat="1" ht="15" thickBot="1">
      <c r="B37" s="128"/>
      <c r="C37" s="127"/>
      <c r="E37" s="99" t="s">
        <v>266</v>
      </c>
      <c r="F37" s="100">
        <v>0.196</v>
      </c>
      <c r="G37" s="100">
        <v>0.2097</v>
      </c>
      <c r="H37" s="100">
        <v>0.2423</v>
      </c>
    </row>
    <row r="38" spans="2:8" s="79" customFormat="1" ht="29.25" thickBot="1">
      <c r="B38" s="128"/>
      <c r="C38" s="127"/>
      <c r="E38" s="99" t="s">
        <v>267</v>
      </c>
      <c r="F38" s="100">
        <v>0.2076</v>
      </c>
      <c r="G38" s="100">
        <v>0.2418</v>
      </c>
      <c r="H38" s="100">
        <v>0.2644</v>
      </c>
    </row>
    <row r="39" spans="3:8" s="79" customFormat="1" ht="29.25" thickBot="1">
      <c r="C39" s="127"/>
      <c r="E39" s="99" t="s">
        <v>268</v>
      </c>
      <c r="F39" s="100">
        <v>0.24</v>
      </c>
      <c r="G39" s="100">
        <v>0.2584</v>
      </c>
      <c r="H39" s="100">
        <v>0.2786</v>
      </c>
    </row>
    <row r="40" spans="2:8" s="79" customFormat="1" ht="15" thickBot="1">
      <c r="B40" s="128"/>
      <c r="C40" s="127"/>
      <c r="E40" s="99" t="s">
        <v>269</v>
      </c>
      <c r="F40" s="100">
        <v>0.228</v>
      </c>
      <c r="G40" s="100">
        <v>0.2748</v>
      </c>
      <c r="H40" s="100">
        <v>0.3095</v>
      </c>
    </row>
    <row r="41" spans="5:8" ht="15" thickBot="1">
      <c r="E41" s="99" t="s">
        <v>270</v>
      </c>
      <c r="F41" s="100">
        <v>0.111</v>
      </c>
      <c r="G41" s="100">
        <v>0.1402</v>
      </c>
      <c r="H41" s="100">
        <v>0.168</v>
      </c>
    </row>
  </sheetData>
  <sheetProtection/>
  <mergeCells count="12">
    <mergeCell ref="A9:C9"/>
    <mergeCell ref="A10:C10"/>
    <mergeCell ref="J14:M14"/>
    <mergeCell ref="F21:H21"/>
    <mergeCell ref="K21:M21"/>
    <mergeCell ref="A5:I5"/>
    <mergeCell ref="E22:E23"/>
    <mergeCell ref="J22:J23"/>
    <mergeCell ref="F30:H30"/>
    <mergeCell ref="K30:M30"/>
    <mergeCell ref="A33:B33"/>
    <mergeCell ref="E34:H34"/>
  </mergeCells>
  <printOptions horizontalCentered="1"/>
  <pageMargins left="0.5118110236220472" right="0.5118110236220472" top="1.5748031496062993" bottom="0.7874015748031497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PROJECTO - Consultoria e Serviços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Eng. João Cândido S. Meireles</dc:creator>
  <cp:keywords/>
  <dc:description/>
  <cp:lastModifiedBy>Marcos</cp:lastModifiedBy>
  <cp:lastPrinted>2016-10-05T21:40:09Z</cp:lastPrinted>
  <dcterms:created xsi:type="dcterms:W3CDTF">2002-11-12T13:33:19Z</dcterms:created>
  <dcterms:modified xsi:type="dcterms:W3CDTF">2016-10-26T10:14:34Z</dcterms:modified>
  <cp:category/>
  <cp:version/>
  <cp:contentType/>
  <cp:contentStatus/>
</cp:coreProperties>
</file>